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0331\"/>
    </mc:Choice>
  </mc:AlternateContent>
  <xr:revisionPtr revIDLastSave="0" documentId="13_ncr:1_{EC36E210-907C-440B-B4B9-A26DFA98C682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0" sheetId="23" r:id="rId1"/>
    <sheet name="سهام" sheetId="2" r:id="rId2"/>
    <sheet name="اوراق مشتقه" sheetId="3" r:id="rId3"/>
    <sheet name="تعدیل قیمت" sheetId="6" r:id="rId4"/>
    <sheet name="اوراق" sheetId="5" r:id="rId5"/>
    <sheet name="سپرده" sheetId="7" r:id="rId6"/>
    <sheet name="درآمد" sheetId="8" r:id="rId7"/>
    <sheet name="1-2" sheetId="9" r:id="rId8"/>
    <sheet name="2-2" sheetId="11" r:id="rId9"/>
    <sheet name="3-2" sheetId="13" r:id="rId10"/>
    <sheet name="4-2" sheetId="14" r:id="rId11"/>
    <sheet name="سود اوراق بهادار" sheetId="17" r:id="rId12"/>
    <sheet name="سود سپرده بانکی" sheetId="18" r:id="rId13"/>
    <sheet name="درآمد ناشی از فروش" sheetId="19" r:id="rId14"/>
    <sheet name="درآمد اعمال اختیار" sheetId="20" r:id="rId15"/>
    <sheet name="درآمد ناشی از تغییر قیمت اوراق" sheetId="21" r:id="rId16"/>
    <sheet name="سود ترجیحی" sheetId="22" r:id="rId17"/>
  </sheets>
  <definedNames>
    <definedName name="_xlnm._FilterDatabase" localSheetId="7" hidden="1">'1-2'!$A$8:$V$8</definedName>
    <definedName name="_xlnm.Print_Area" localSheetId="7">'1-2'!$A$1:$W$69</definedName>
    <definedName name="_xlnm.Print_Area" localSheetId="8">'2-2'!$A$1:$S$14</definedName>
    <definedName name="_xlnm.Print_Area" localSheetId="9">'3-2'!$A$1:$K$12</definedName>
    <definedName name="_xlnm.Print_Area" localSheetId="10">'4-2'!$A$1:$G$11</definedName>
    <definedName name="_xlnm.Print_Area" localSheetId="4">اوراق!$A$1:$AM$14</definedName>
    <definedName name="_xlnm.Print_Area" localSheetId="2">'اوراق مشتقه'!$A$1:$AX$52</definedName>
    <definedName name="_xlnm.Print_Area" localSheetId="3">'تعدیل قیمت'!$A$1:$N$13</definedName>
    <definedName name="_xlnm.Print_Area" localSheetId="6">درآمد!$A$1:$K$12</definedName>
    <definedName name="_xlnm.Print_Area" localSheetId="14">'درآمد اعمال اختیار'!$A$1:$P$39</definedName>
    <definedName name="_xlnm.Print_Area" localSheetId="15">'درآمد ناشی از تغییر قیمت اوراق'!$A$1:$Q$43</definedName>
    <definedName name="_xlnm.Print_Area" localSheetId="13">'درآمد ناشی از فروش'!$A$1:$Q$10</definedName>
    <definedName name="_xlnm.Print_Area" localSheetId="5">سپرده!$A$1:$K$17</definedName>
    <definedName name="_xlnm.Print_Area" localSheetId="1">سهام!$A$1:$AC$30</definedName>
    <definedName name="_xlnm.Print_Area" localSheetId="11">'سود اوراق بهادار'!$A$1:$R$13</definedName>
    <definedName name="_xlnm.Print_Area" localSheetId="16">'سود ترجیحی'!$A$1:$H$20</definedName>
    <definedName name="_xlnm.Print_Area" localSheetId="12">'سود سپرده بانکی'!$A$1:$N$12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1" l="1"/>
  <c r="O39" i="20" l="1"/>
  <c r="M39" i="20"/>
  <c r="K39" i="20"/>
  <c r="I39" i="20"/>
  <c r="M13" i="17" l="1"/>
  <c r="Q13" i="17"/>
  <c r="O13" i="17"/>
  <c r="K13" i="17"/>
  <c r="I13" i="17"/>
  <c r="G13" i="17"/>
  <c r="F11" i="14"/>
  <c r="D11" i="14"/>
  <c r="K12" i="18"/>
  <c r="H12" i="13"/>
  <c r="L14" i="11"/>
  <c r="AJ14" i="5"/>
  <c r="AH14" i="5"/>
  <c r="AD14" i="5"/>
  <c r="AB14" i="5"/>
  <c r="Z14" i="5"/>
  <c r="X14" i="5"/>
  <c r="V14" i="5"/>
  <c r="T14" i="5"/>
  <c r="R14" i="5"/>
  <c r="P14" i="5"/>
  <c r="C13" i="6"/>
  <c r="K13" i="6"/>
  <c r="X30" i="2" l="1"/>
  <c r="Z30" i="2"/>
  <c r="F13" i="22" l="1"/>
  <c r="D13" i="22"/>
  <c r="E12" i="22"/>
  <c r="E11" i="22"/>
  <c r="E10" i="22"/>
  <c r="E9" i="22"/>
  <c r="E13" i="22" s="1"/>
  <c r="P69" i="9" l="1"/>
  <c r="T9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10" i="9"/>
  <c r="J56" i="9"/>
  <c r="H12" i="9"/>
  <c r="H14" i="9"/>
  <c r="H17" i="9"/>
  <c r="J17" i="9" s="1"/>
  <c r="H18" i="9"/>
  <c r="J18" i="9" s="1"/>
  <c r="H19" i="9"/>
  <c r="J19" i="9" s="1"/>
  <c r="H20" i="9"/>
  <c r="J20" i="9" s="1"/>
  <c r="H21" i="9"/>
  <c r="J21" i="9" s="1"/>
  <c r="H22" i="9"/>
  <c r="J22" i="9" s="1"/>
  <c r="H23" i="9"/>
  <c r="J23" i="9" s="1"/>
  <c r="H24" i="9"/>
  <c r="J24" i="9" s="1"/>
  <c r="H25" i="9"/>
  <c r="J25" i="9" s="1"/>
  <c r="H26" i="9"/>
  <c r="J26" i="9" s="1"/>
  <c r="H27" i="9"/>
  <c r="J27" i="9" s="1"/>
  <c r="H28" i="9"/>
  <c r="J28" i="9" s="1"/>
  <c r="H30" i="9"/>
  <c r="J30" i="9" s="1"/>
  <c r="H32" i="9"/>
  <c r="J32" i="9" s="1"/>
  <c r="H33" i="9"/>
  <c r="J33" i="9" s="1"/>
  <c r="H37" i="9"/>
  <c r="J37" i="9" s="1"/>
  <c r="H38" i="9"/>
  <c r="J38" i="9" s="1"/>
  <c r="H40" i="9"/>
  <c r="J40" i="9" s="1"/>
  <c r="H42" i="9"/>
  <c r="J42" i="9" s="1"/>
  <c r="H44" i="9"/>
  <c r="J44" i="9" s="1"/>
  <c r="H45" i="9"/>
  <c r="J45" i="9" s="1"/>
  <c r="H46" i="9"/>
  <c r="J46" i="9" s="1"/>
  <c r="H47" i="9"/>
  <c r="J47" i="9" s="1"/>
  <c r="H48" i="9"/>
  <c r="J48" i="9" s="1"/>
  <c r="H49" i="9"/>
  <c r="J49" i="9" s="1"/>
  <c r="H50" i="9"/>
  <c r="J50" i="9" s="1"/>
  <c r="H51" i="9"/>
  <c r="J51" i="9" s="1"/>
  <c r="H9" i="9"/>
  <c r="F29" i="9"/>
  <c r="J29" i="9" s="1"/>
  <c r="F31" i="9"/>
  <c r="J31" i="9" s="1"/>
  <c r="F34" i="9"/>
  <c r="J34" i="9" s="1"/>
  <c r="F35" i="9"/>
  <c r="J35" i="9" s="1"/>
  <c r="F36" i="9"/>
  <c r="J36" i="9" s="1"/>
  <c r="F39" i="9"/>
  <c r="J39" i="9" s="1"/>
  <c r="F41" i="9"/>
  <c r="J41" i="9" s="1"/>
  <c r="F43" i="9"/>
  <c r="J43" i="9" s="1"/>
  <c r="F52" i="9"/>
  <c r="J52" i="9" s="1"/>
  <c r="F53" i="9"/>
  <c r="J53" i="9" s="1"/>
  <c r="F54" i="9"/>
  <c r="J54" i="9" s="1"/>
  <c r="F55" i="9"/>
  <c r="J55" i="9" s="1"/>
  <c r="F57" i="9"/>
  <c r="J57" i="9" s="1"/>
  <c r="F58" i="9"/>
  <c r="J58" i="9" s="1"/>
  <c r="F59" i="9"/>
  <c r="J59" i="9" s="1"/>
  <c r="F60" i="9"/>
  <c r="J60" i="9" s="1"/>
  <c r="F61" i="9"/>
  <c r="J61" i="9" s="1"/>
  <c r="F62" i="9"/>
  <c r="J62" i="9" s="1"/>
  <c r="F63" i="9"/>
  <c r="J63" i="9" s="1"/>
  <c r="F64" i="9"/>
  <c r="J64" i="9" s="1"/>
  <c r="F65" i="9"/>
  <c r="J65" i="9" s="1"/>
  <c r="F66" i="9"/>
  <c r="J66" i="9" s="1"/>
  <c r="F67" i="9"/>
  <c r="J67" i="9" s="1"/>
  <c r="F68" i="9"/>
  <c r="J68" i="9" s="1"/>
  <c r="F10" i="9"/>
  <c r="J10" i="9" s="1"/>
  <c r="F11" i="9"/>
  <c r="J11" i="9" s="1"/>
  <c r="F12" i="9"/>
  <c r="F13" i="9"/>
  <c r="J13" i="9" s="1"/>
  <c r="F14" i="9"/>
  <c r="J14" i="9" s="1"/>
  <c r="F15" i="9"/>
  <c r="J15" i="9" s="1"/>
  <c r="F16" i="9"/>
  <c r="J16" i="9" s="1"/>
  <c r="I43" i="21"/>
  <c r="F11" i="8"/>
  <c r="J11" i="8" s="1"/>
  <c r="F10" i="8"/>
  <c r="J10" i="8" s="1"/>
  <c r="J12" i="9" l="1"/>
  <c r="H69" i="9"/>
  <c r="J9" i="9"/>
  <c r="F69" i="9"/>
  <c r="AB14" i="2"/>
  <c r="R10" i="11"/>
  <c r="R11" i="11"/>
  <c r="R12" i="11"/>
  <c r="R13" i="11"/>
  <c r="R9" i="11"/>
  <c r="J10" i="11"/>
  <c r="J11" i="11"/>
  <c r="J12" i="11"/>
  <c r="J13" i="11"/>
  <c r="N14" i="11"/>
  <c r="H14" i="11"/>
  <c r="F14" i="11"/>
  <c r="D14" i="11"/>
  <c r="D69" i="9"/>
  <c r="N69" i="9"/>
  <c r="R69" i="9"/>
  <c r="T69" i="9"/>
  <c r="F8" i="8" s="1"/>
  <c r="J13" i="7"/>
  <c r="P9" i="11"/>
  <c r="P14" i="11" s="1"/>
  <c r="H9" i="11"/>
  <c r="J9" i="11" s="1"/>
  <c r="E43" i="21"/>
  <c r="G43" i="21"/>
  <c r="K43" i="21"/>
  <c r="M43" i="21"/>
  <c r="O43" i="21"/>
  <c r="Q43" i="21"/>
  <c r="J9" i="13"/>
  <c r="J10" i="13"/>
  <c r="J11" i="13"/>
  <c r="J8" i="13"/>
  <c r="J12" i="13" s="1"/>
  <c r="D12" i="13"/>
  <c r="F9" i="13" s="1"/>
  <c r="Q10" i="19"/>
  <c r="O10" i="19"/>
  <c r="M10" i="19"/>
  <c r="K10" i="19"/>
  <c r="I10" i="19"/>
  <c r="G10" i="19"/>
  <c r="E10" i="19"/>
  <c r="C10" i="19"/>
  <c r="M9" i="18"/>
  <c r="M10" i="18"/>
  <c r="M11" i="18"/>
  <c r="M8" i="18"/>
  <c r="M12" i="18" s="1"/>
  <c r="G9" i="18"/>
  <c r="G10" i="18"/>
  <c r="G11" i="18"/>
  <c r="G8" i="18"/>
  <c r="C12" i="18"/>
  <c r="E12" i="18"/>
  <c r="I12" i="18"/>
  <c r="F11" i="13" l="1"/>
  <c r="F8" i="13"/>
  <c r="F12" i="13" s="1"/>
  <c r="F10" i="13"/>
  <c r="G12" i="18"/>
  <c r="F12" i="8"/>
  <c r="L12" i="9" s="1"/>
  <c r="J8" i="8"/>
  <c r="H8" i="8"/>
  <c r="J69" i="9"/>
  <c r="R14" i="11"/>
  <c r="F9" i="8" s="1"/>
  <c r="J14" i="11"/>
  <c r="J10" i="7"/>
  <c r="J11" i="7"/>
  <c r="J12" i="7"/>
  <c r="J9" i="7"/>
  <c r="J14" i="7" s="1"/>
  <c r="H14" i="7"/>
  <c r="AL13" i="5"/>
  <c r="AL12" i="5"/>
  <c r="AL11" i="5"/>
  <c r="AL10" i="5"/>
  <c r="AL9" i="5"/>
  <c r="AB10" i="2"/>
  <c r="AB11" i="2"/>
  <c r="AB12" i="2"/>
  <c r="AB13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9" i="2"/>
  <c r="AB30" i="2" s="1"/>
  <c r="T30" i="2"/>
  <c r="R30" i="2"/>
  <c r="P30" i="2"/>
  <c r="N30" i="2"/>
  <c r="L30" i="2"/>
  <c r="J30" i="2"/>
  <c r="H30" i="2"/>
  <c r="F30" i="2"/>
  <c r="V58" i="9" l="1"/>
  <c r="L39" i="9"/>
  <c r="L23" i="9"/>
  <c r="L35" i="9"/>
  <c r="V50" i="9"/>
  <c r="L68" i="9"/>
  <c r="L67" i="9"/>
  <c r="L54" i="9"/>
  <c r="L53" i="9"/>
  <c r="V20" i="9"/>
  <c r="V33" i="9"/>
  <c r="V46" i="9"/>
  <c r="L64" i="9"/>
  <c r="L18" i="9"/>
  <c r="L11" i="9"/>
  <c r="L36" i="9"/>
  <c r="V13" i="9"/>
  <c r="V62" i="9"/>
  <c r="L56" i="9"/>
  <c r="L55" i="9"/>
  <c r="L15" i="9"/>
  <c r="L13" i="9"/>
  <c r="V32" i="9"/>
  <c r="V45" i="9"/>
  <c r="L24" i="9"/>
  <c r="V10" i="9"/>
  <c r="V11" i="9"/>
  <c r="V48" i="9"/>
  <c r="V25" i="9"/>
  <c r="L29" i="9"/>
  <c r="L16" i="9"/>
  <c r="V18" i="9"/>
  <c r="V19" i="9"/>
  <c r="V44" i="9"/>
  <c r="V57" i="9"/>
  <c r="L50" i="9"/>
  <c r="V12" i="9"/>
  <c r="L40" i="9"/>
  <c r="V37" i="9"/>
  <c r="L31" i="9"/>
  <c r="V16" i="9"/>
  <c r="V17" i="9"/>
  <c r="V30" i="9"/>
  <c r="V31" i="9"/>
  <c r="V56" i="9"/>
  <c r="V9" i="9"/>
  <c r="V14" i="9"/>
  <c r="L65" i="9"/>
  <c r="V23" i="9"/>
  <c r="L22" i="9"/>
  <c r="V49" i="9"/>
  <c r="V15" i="9"/>
  <c r="V28" i="9"/>
  <c r="V29" i="9"/>
  <c r="V42" i="9"/>
  <c r="V43" i="9"/>
  <c r="V68" i="9"/>
  <c r="L14" i="9"/>
  <c r="L30" i="9"/>
  <c r="V34" i="9"/>
  <c r="V24" i="9"/>
  <c r="L61" i="9"/>
  <c r="V61" i="9"/>
  <c r="V27" i="9"/>
  <c r="V40" i="9"/>
  <c r="V41" i="9"/>
  <c r="V54" i="9"/>
  <c r="V55" i="9"/>
  <c r="L57" i="9"/>
  <c r="L45" i="9"/>
  <c r="V36" i="9"/>
  <c r="V65" i="9"/>
  <c r="L21" i="9"/>
  <c r="L26" i="9"/>
  <c r="L51" i="9"/>
  <c r="V35" i="9"/>
  <c r="V59" i="9"/>
  <c r="H10" i="8"/>
  <c r="V39" i="9"/>
  <c r="V52" i="9"/>
  <c r="V53" i="9"/>
  <c r="V66" i="9"/>
  <c r="V67" i="9"/>
  <c r="L46" i="9"/>
  <c r="L25" i="9"/>
  <c r="L38" i="9"/>
  <c r="L58" i="9"/>
  <c r="V51" i="9"/>
  <c r="V64" i="9"/>
  <c r="L47" i="9"/>
  <c r="L62" i="9"/>
  <c r="L44" i="9"/>
  <c r="L60" i="9"/>
  <c r="L34" i="9"/>
  <c r="V63" i="9"/>
  <c r="L37" i="9"/>
  <c r="L49" i="9"/>
  <c r="L20" i="9"/>
  <c r="L27" i="9"/>
  <c r="L63" i="9"/>
  <c r="L41" i="9"/>
  <c r="V60" i="9"/>
  <c r="L48" i="9"/>
  <c r="L43" i="9"/>
  <c r="V47" i="9"/>
  <c r="H11" i="8"/>
  <c r="H12" i="8" s="1"/>
  <c r="V26" i="9"/>
  <c r="L33" i="9"/>
  <c r="L32" i="9"/>
  <c r="L17" i="9"/>
  <c r="L28" i="9"/>
  <c r="L52" i="9"/>
  <c r="L10" i="9"/>
  <c r="V22" i="9"/>
  <c r="L42" i="9"/>
  <c r="L59" i="9"/>
  <c r="V38" i="9"/>
  <c r="L19" i="9"/>
  <c r="L66" i="9"/>
  <c r="V21" i="9"/>
  <c r="L9" i="9"/>
  <c r="AL14" i="5"/>
  <c r="J9" i="8"/>
  <c r="J12" i="8" s="1"/>
  <c r="H9" i="8"/>
  <c r="K51" i="3"/>
  <c r="AO51" i="3"/>
  <c r="L69" i="9" l="1"/>
  <c r="V69" i="9"/>
</calcChain>
</file>

<file path=xl/sharedStrings.xml><?xml version="1.0" encoding="utf-8"?>
<sst xmlns="http://schemas.openxmlformats.org/spreadsheetml/2006/main" count="922" uniqueCount="221">
  <si>
    <t>صندوق سهامی حفظ ارزش دماوند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</si>
  <si>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</si>
  <si>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</si>
  <si>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</si>
  <si>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</si>
  <si>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</si>
  <si>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</si>
  <si>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</si>
  <si>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</si>
  <si>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</si>
  <si>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</si>
  <si>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</si>
  <si>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</si>
  <si>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</si>
  <si>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</si>
  <si>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</si>
  <si>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</si>
  <si>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</si>
  <si>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</si>
  <si>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شتاب-13000-1404/03/13</t>
  </si>
  <si>
    <t>اختیارخ وبصادر-900-1404/03/21</t>
  </si>
  <si>
    <t>ایران خودرو دیزل</t>
  </si>
  <si>
    <t>ایران‌ خودرو</t>
  </si>
  <si>
    <t>ایمن خودرو شرق</t>
  </si>
  <si>
    <t>بانک تجارت</t>
  </si>
  <si>
    <t>بانک صادرات ایران</t>
  </si>
  <si>
    <t>بانک ملت</t>
  </si>
  <si>
    <t>ذوب آهن اصفهان</t>
  </si>
  <si>
    <t>سایپا</t>
  </si>
  <si>
    <t>سرمایه گذاری پایا تدبیرپارسا</t>
  </si>
  <si>
    <t>سرمایه گذاری تامین اجتماعی</t>
  </si>
  <si>
    <t>سرمایه‌گذاری‌نیرو</t>
  </si>
  <si>
    <t>گروه‌بهمن‌</t>
  </si>
  <si>
    <t>گسترش‌سرمایه‌گذاری‌ایران‌خودرو</t>
  </si>
  <si>
    <t>مخابرات ایران</t>
  </si>
  <si>
    <t>اختیارخ خساپا-362-1404/03/28</t>
  </si>
  <si>
    <t>اختیارخ خساپا-422-1404/03/28</t>
  </si>
  <si>
    <t>پویا</t>
  </si>
  <si>
    <t>اختیارخ ذوب-500-1404/03/21</t>
  </si>
  <si>
    <t>اختیارخ خودرو-282-1404/03/07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</si>
  <si>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</si>
  <si>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</si>
  <si>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</si>
  <si>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</si>
  <si>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</si>
  <si>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</si>
  <si>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</si>
  <si>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</si>
  <si>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</si>
  <si>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</si>
  <si>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وبملت-2054-1404/03/21</t>
  </si>
  <si>
    <t>اختیار خرید</t>
  </si>
  <si>
    <t>موقعیت فروش</t>
  </si>
  <si>
    <t>-</t>
  </si>
  <si>
    <t>1404/03/21</t>
  </si>
  <si>
    <t>اختیارخ خبهمن-2600-1404/05/29</t>
  </si>
  <si>
    <t>1404/05/29</t>
  </si>
  <si>
    <t>اختیارخ وبصادر-500-1404/03/21</t>
  </si>
  <si>
    <t>اختیارخ وبصادر-500-1404/05/22</t>
  </si>
  <si>
    <t>1404/05/22</t>
  </si>
  <si>
    <t>اختیارخ شستا-1100-1404/04/11</t>
  </si>
  <si>
    <t>1404/04/11</t>
  </si>
  <si>
    <t>اختیارخ ذوب-600-1404/04/25</t>
  </si>
  <si>
    <t>1404/04/25</t>
  </si>
  <si>
    <t>1404/04/07</t>
  </si>
  <si>
    <t>موقعیت خرید</t>
  </si>
  <si>
    <t>اختیارخ وبملت-1907-1404/03/21</t>
  </si>
  <si>
    <t>اختیارخ وبصادر-600-1404/05/22</t>
  </si>
  <si>
    <t>اختیارخ وبصادر-600-1404/03/21</t>
  </si>
  <si>
    <t>اختیارخ خساپا-392-1404/03/28</t>
  </si>
  <si>
    <t>اختیارخ وبملت-1760-1404/03/21</t>
  </si>
  <si>
    <t>اختیارخ ذوب-400-1404/03/21</t>
  </si>
  <si>
    <t>اختیارخ اخابر-800-1404/03/21</t>
  </si>
  <si>
    <t>اختیارخ وبصادر-700-1404/03/21</t>
  </si>
  <si>
    <t>اختیارخ خودرو-647-1404/03/07</t>
  </si>
  <si>
    <t>1404/03/07</t>
  </si>
  <si>
    <t>اختیارخ وتجارت-600-1404/04/18</t>
  </si>
  <si>
    <t>1404/04/18</t>
  </si>
  <si>
    <t>اختیارخ خودرو-588-1404/03/07</t>
  </si>
  <si>
    <t>اختیارخ وتجارت-700-1404/04/18</t>
  </si>
  <si>
    <t>اختیارخ خودرو-329-1404/03/07</t>
  </si>
  <si>
    <t>اختیارخ وبصادر-800-1404/03/21</t>
  </si>
  <si>
    <t>اختیارخ خساپا-338-1404/03/28</t>
  </si>
  <si>
    <t>اختیارخ ذوب-400-1404/04/25</t>
  </si>
  <si>
    <t>اختیارخ شستا-2200-1404/04/11</t>
  </si>
  <si>
    <t>اختیارخ خگستر-6500-1404/04/04</t>
  </si>
  <si>
    <t>اختیارخ خودرو-306-1404/03/07</t>
  </si>
  <si>
    <t>اختیارخ وبملت-2640-1404/03/21</t>
  </si>
  <si>
    <t>اختیارخ وبملت-2934-1404/03/21</t>
  </si>
  <si>
    <t>اختیارخ خودرو-441-1404/03/07</t>
  </si>
  <si>
    <t>اختیارخ خودرو-529-1404/03/07</t>
  </si>
  <si>
    <t>اختیارخ خودرو-471-1404/03/07</t>
  </si>
  <si>
    <t>اختیارخ وبصادر-700-1404/05/22</t>
  </si>
  <si>
    <t>اختیارخ ذوب-300-1404/03/21</t>
  </si>
  <si>
    <t>اختیارخ خودرو-382-1404/03/07</t>
  </si>
  <si>
    <t>اختیارخ خگستر-5500-1404/04/04</t>
  </si>
  <si>
    <t>اختیارخ ذوب-500-1404/04/25</t>
  </si>
  <si>
    <t>اختیارخ شستا-1200-1404/04/11</t>
  </si>
  <si>
    <t>اختیارخ وبصادر-200-1404/03/21</t>
  </si>
  <si>
    <t>اختیارخ وبملت-2200-1404/03/21</t>
  </si>
  <si>
    <t>1404/03/13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</si>
  <si>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</si>
  <si>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</si>
  <si>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</si>
  <si>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</si>
  <si>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</si>
  <si>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</si>
  <si>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</si>
  <si>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</si>
  <si>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</si>
  <si>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اخابر61-3ماهه23%</t>
  </si>
  <si>
    <t>بله</t>
  </si>
  <si>
    <t>1402/11/14</t>
  </si>
  <si>
    <t>1406/11/14</t>
  </si>
  <si>
    <t>صکوک اجاره گل گهر054-3ماهه23%</t>
  </si>
  <si>
    <t>1403/04/18</t>
  </si>
  <si>
    <t>1405/04/18</t>
  </si>
  <si>
    <t>صکوک مرابحه اندیمشک07-6ماهه23%</t>
  </si>
  <si>
    <t>1402/10/06</t>
  </si>
  <si>
    <t>1407/10/06</t>
  </si>
  <si>
    <t>صکوک مرابحه فولاژ612-بدون ضامن</t>
  </si>
  <si>
    <t>1402/12/22</t>
  </si>
  <si>
    <t>1406/12/22</t>
  </si>
  <si>
    <t>مرابحه سمگا-دماوند060907</t>
  </si>
  <si>
    <t>1402/09/07</t>
  </si>
  <si>
    <t>1406/09/07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</si>
  <si>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</si>
  <si>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</si>
  <si>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</si>
  <si>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</si>
  <si>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</si>
  <si>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</si>
  <si>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</si>
  <si>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</si>
  <si>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</si>
  <si>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</si>
  <si>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</si>
  <si>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</si>
  <si>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</si>
  <si>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</si>
  <si>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</si>
  <si>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</si>
  <si>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سپرده کوتاه مدت بانک سینا گیشا</t>
  </si>
  <si>
    <t>سپرده کوتاه مدت بانک سامان میدان سرو</t>
  </si>
  <si>
    <t>سپرده کوتاه مدت بانک شهر خیابان خرمشهر</t>
  </si>
  <si>
    <t>سپرده بلند مدت بانک پاسارگاد جهان کودک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</si>
  <si>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</si>
  <si>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</si>
  <si>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</si>
  <si>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</si>
  <si>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</si>
  <si>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</si>
  <si>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</si>
  <si>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</si>
  <si>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</si>
  <si>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</si>
  <si>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</si>
  <si>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</si>
  <si>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</si>
  <si>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</si>
  <si>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</si>
  <si>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</si>
  <si>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</si>
  <si>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</si>
  <si>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</si>
  <si>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</si>
  <si>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</si>
  <si>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</si>
  <si>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</si>
  <si>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</si>
  <si>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</si>
  <si>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</si>
  <si>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</si>
  <si>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</si>
  <si>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</si>
  <si>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</si>
  <si>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</si>
  <si>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</si>
  <si>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</si>
  <si>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</si>
  <si>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</si>
  <si>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</si>
  <si>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</si>
  <si>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</si>
  <si>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</si>
  <si>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</si>
  <si>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</si>
  <si>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</si>
  <si>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</si>
  <si>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</si>
  <si>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</si>
  <si>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</si>
  <si>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</si>
  <si>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</si>
  <si>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</si>
  <si>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</si>
  <si>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اختیارخ خودرو-353-1404/03/07</t>
  </si>
  <si>
    <t>1404/03/28</t>
  </si>
  <si>
    <t>جزئیات قراردادهای خرید و نگهداری اوراق بهادار با درآمد ثابت</t>
  </si>
  <si>
    <t>طرف معامله</t>
  </si>
  <si>
    <t>نوع وابستگی</t>
  </si>
  <si>
    <t>نام ورقه بهادار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</si>
  <si>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</si>
  <si>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</si>
  <si>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</si>
  <si>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</si>
  <si>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تأمین سرمایه دماوند</t>
  </si>
  <si>
    <t>مدیر صندوق</t>
  </si>
  <si>
    <t>صکوک اجاره اخابر61-3ماهه23%25 (صخابر61)</t>
  </si>
  <si>
    <t>32/5</t>
  </si>
  <si>
    <t>صکوک مرابحه فولاژ612-بدون ضامن (صفولا612)</t>
  </si>
  <si>
    <t>35</t>
  </si>
  <si>
    <t>صکوک مرابحه اندیمشک07-6ماهه23%25 (صزاگرس07)</t>
  </si>
  <si>
    <t>33</t>
  </si>
  <si>
    <t>مرابحه سمگا-دماوند060907 (سمگا061)</t>
  </si>
  <si>
    <t>30</t>
  </si>
  <si>
    <t>‫صندوق سهامی حفظ ارزش دماوند</t>
  </si>
  <si>
    <t>‫صورت وضعیت پورتفوی</t>
  </si>
  <si>
    <t>در اجرای ابلاغیه شماره 12020093 مورخ 1396/09/05 سازمان بورس و اوراق بهادار</t>
  </si>
  <si>
    <t>.</t>
  </si>
  <si>
    <t>‫برای ماه منتهی به 31 خرداد ماه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</si>
</sst>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-;\(#,##0\)"/>
    <numFmt numFmtId="166" formatCode="_(* #,##0_);_(* \(#,##0\);_(* &quot;-&quot;??_);_(@_)"/>
  </numFmts>
  <fonts count="2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B Nazanin"/>
      <charset val="178"/>
    </font>
    <font>
      <b/>
      <sz val="10"/>
      <color theme="1"/>
      <name val="B Zar"/>
      <charset val="178"/>
    </font>
    <font>
      <sz val="12"/>
      <color theme="1"/>
      <name val="B Nazanin"/>
      <charset val="178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0"/>
      <color rgb="FF000000"/>
      <name val="Arial"/>
      <charset val="1"/>
    </font>
    <font>
      <b/>
      <u/>
      <sz val="12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sz val="12"/>
      <color indexed="8"/>
      <name val="B Nazanin"/>
      <charset val="178"/>
    </font>
    <font>
      <sz val="12"/>
      <color theme="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8" fillId="0" borderId="0"/>
    <xf numFmtId="164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8" fillId="0" borderId="0"/>
    <xf numFmtId="0" fontId="17" fillId="0" borderId="0"/>
  </cellStyleXfs>
  <cellXfs count="11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10" fontId="4" fillId="0" borderId="2" xfId="0" applyNumberFormat="1" applyFont="1" applyBorder="1" applyAlignment="1">
      <alignment horizontal="center" vertical="top"/>
    </xf>
    <xf numFmtId="10" fontId="4" fillId="0" borderId="0" xfId="0" applyNumberFormat="1" applyFont="1" applyAlignment="1">
      <alignment horizontal="center" vertical="top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top"/>
    </xf>
    <xf numFmtId="1" fontId="0" fillId="0" borderId="0" xfId="0" applyNumberFormat="1" applyAlignment="1">
      <alignment horizontal="center"/>
    </xf>
    <xf numFmtId="37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9" fontId="4" fillId="0" borderId="0" xfId="0" applyNumberFormat="1" applyFont="1" applyAlignment="1">
      <alignment horizontal="center" vertical="top"/>
    </xf>
    <xf numFmtId="39" fontId="4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4" fillId="0" borderId="2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9" fontId="0" fillId="0" borderId="0" xfId="0" applyNumberFormat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left"/>
    </xf>
    <xf numFmtId="39" fontId="4" fillId="0" borderId="5" xfId="0" applyNumberFormat="1" applyFont="1" applyBorder="1" applyAlignment="1">
      <alignment horizontal="center" vertical="center"/>
    </xf>
    <xf numFmtId="39" fontId="4" fillId="0" borderId="5" xfId="0" applyNumberFormat="1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7" fillId="0" borderId="0" xfId="1"/>
    <xf numFmtId="0" fontId="8" fillId="0" borderId="0" xfId="2"/>
    <xf numFmtId="0" fontId="10" fillId="2" borderId="9" xfId="2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37" fontId="12" fillId="0" borderId="11" xfId="2" applyNumberFormat="1" applyFont="1" applyBorder="1" applyAlignment="1">
      <alignment horizontal="center" vertical="center" wrapText="1"/>
    </xf>
    <xf numFmtId="49" fontId="12" fillId="0" borderId="11" xfId="2" applyNumberFormat="1" applyFont="1" applyBorder="1" applyAlignment="1">
      <alignment horizontal="center" vertical="center" wrapText="1"/>
    </xf>
    <xf numFmtId="166" fontId="7" fillId="0" borderId="0" xfId="1" applyNumberFormat="1"/>
    <xf numFmtId="37" fontId="12" fillId="0" borderId="12" xfId="2" applyNumberFormat="1" applyFont="1" applyBorder="1" applyAlignment="1">
      <alignment horizontal="center" vertical="center" wrapText="1"/>
    </xf>
    <xf numFmtId="37" fontId="13" fillId="0" borderId="6" xfId="3" applyNumberFormat="1" applyFont="1" applyFill="1" applyBorder="1" applyAlignment="1">
      <alignment horizontal="center" vertical="center" shrinkToFit="1"/>
    </xf>
    <xf numFmtId="37" fontId="13" fillId="0" borderId="13" xfId="3" applyNumberFormat="1" applyFont="1" applyFill="1" applyBorder="1" applyAlignment="1">
      <alignment horizontal="center" vertical="center" shrinkToFit="1"/>
    </xf>
    <xf numFmtId="37" fontId="12" fillId="0" borderId="0" xfId="2" applyNumberFormat="1" applyFont="1" applyAlignment="1">
      <alignment horizontal="center" vertical="center" wrapText="1"/>
    </xf>
    <xf numFmtId="37" fontId="14" fillId="0" borderId="0" xfId="3" applyNumberFormat="1" applyFont="1" applyFill="1" applyBorder="1" applyAlignment="1">
      <alignment horizontal="center" vertical="center" shrinkToFit="1"/>
    </xf>
    <xf numFmtId="0" fontId="7" fillId="0" borderId="0" xfId="1" applyAlignment="1">
      <alignment horizontal="center" vertical="center"/>
    </xf>
    <xf numFmtId="37" fontId="0" fillId="0" borderId="0" xfId="0" applyNumberFormat="1" applyAlignment="1">
      <alignment horizontal="left"/>
    </xf>
    <xf numFmtId="166" fontId="0" fillId="0" borderId="0" xfId="4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7" fontId="4" fillId="3" borderId="6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9" fillId="0" borderId="0" xfId="2" applyNumberFormat="1" applyFont="1" applyAlignment="1">
      <alignment horizontal="right" vertical="center"/>
    </xf>
    <xf numFmtId="165" fontId="8" fillId="0" borderId="0" xfId="2" applyNumberFormat="1"/>
    <xf numFmtId="0" fontId="11" fillId="0" borderId="14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37" fontId="16" fillId="0" borderId="0" xfId="5" applyNumberFormat="1" applyFont="1" applyAlignment="1">
      <alignment horizontal="center" vertical="center"/>
    </xf>
    <xf numFmtId="0" fontId="18" fillId="0" borderId="0" xfId="6" applyFont="1"/>
    <xf numFmtId="37" fontId="16" fillId="0" borderId="0" xfId="5" applyNumberFormat="1" applyFont="1" applyAlignment="1">
      <alignment horizontal="center" vertical="center" wrapText="1"/>
    </xf>
    <xf numFmtId="0" fontId="19" fillId="0" borderId="0" xfId="5" applyFont="1"/>
    <xf numFmtId="0" fontId="20" fillId="0" borderId="0" xfId="6" applyFont="1"/>
  </cellXfs>
  <cellStyles count="7">
    <cellStyle name="Comma" xfId="4" builtinId="3"/>
    <cellStyle name="Comma 2 2 2" xfId="3" xr:uid="{F900DBA8-57CF-4D42-A5D0-E9150CD1C906}"/>
    <cellStyle name="Normal" xfId="0" builtinId="0"/>
    <cellStyle name="Normal 2" xfId="6" xr:uid="{22611BA3-26FA-4263-B89E-63CA327D841C}"/>
    <cellStyle name="Normal 2 2" xfId="2" xr:uid="{6EA08DFB-2086-4FFD-87B0-EC3AFE8C2086}"/>
    <cellStyle name="Normal 2 4" xfId="1" xr:uid="{1C7E746C-D713-41F9-A2E2-1B4E67FE5F0A}"/>
    <cellStyle name="Normal 4" xfId="5" xr:uid="{13365DE7-1FB9-421A-AD72-583E420C6E1A}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586809</xdr:colOff>
      <xdr:row>1</xdr:row>
      <xdr:rowOff>51027</xdr:rowOff>
    </xdr:from>
    <xdr:to>
      <xdr:col>6</xdr:col>
      <xdr:colOff>408214</xdr:colOff>
      <xdr:row>11</xdr:row>
      <xdr:rowOff>119063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76E221-00FC-42E8-805F-210ACE0C0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89152"/>
          <a:ext cx="2869405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8844-8B10-477E-A443-B176CAA4C8EC}">
  <dimension ref="A15:I27"/>
  <sheetViews>
    <sheetView rightToLeft="1" tabSelected="1" view="pageBreakPreview" zoomScaleNormal="100" zoomScaleSheetLayoutView="100" workbookViewId="0">
      <selection activeCell="E20" sqref="E20"/>
    </sheetView>
  </sheetViews>
  <sheetFormatPr defaultRowHeight="18.75" x14ac:dyDescent="0.45"/>
  <cols>
    <col min="1" max="16384" width="9.140625" style="112"/>
  </cols>
  <sheetData>
    <row r="15" spans="1:9" ht="33.75" customHeight="1" x14ac:dyDescent="0.45">
      <c r="A15" s="111" t="s">
        <v>216</v>
      </c>
      <c r="B15" s="111"/>
      <c r="C15" s="111"/>
      <c r="D15" s="111"/>
      <c r="E15" s="111"/>
      <c r="F15" s="111"/>
      <c r="G15" s="111"/>
      <c r="H15" s="111"/>
      <c r="I15" s="111"/>
    </row>
    <row r="16" spans="1:9" ht="33.75" customHeight="1" x14ac:dyDescent="0.45">
      <c r="A16" s="111" t="s">
        <v>217</v>
      </c>
      <c r="B16" s="111"/>
      <c r="C16" s="111"/>
      <c r="D16" s="111"/>
      <c r="E16" s="111"/>
      <c r="F16" s="111"/>
      <c r="G16" s="111"/>
      <c r="H16" s="111"/>
      <c r="I16" s="111"/>
    </row>
    <row r="17" spans="1:9" ht="33.75" customHeight="1" x14ac:dyDescent="0.45">
      <c r="A17" s="113" t="s">
        <v>218</v>
      </c>
      <c r="B17" s="113"/>
      <c r="C17" s="113"/>
      <c r="D17" s="113"/>
      <c r="E17" s="113"/>
      <c r="F17" s="113"/>
      <c r="G17" s="113"/>
      <c r="H17" s="113"/>
      <c r="I17" s="113"/>
    </row>
    <row r="18" spans="1:9" ht="33.75" customHeight="1" x14ac:dyDescent="0.45">
      <c r="A18" s="111" t="s">
        <v>220</v>
      </c>
      <c r="B18" s="111"/>
      <c r="C18" s="111"/>
      <c r="D18" s="111"/>
      <c r="E18" s="111"/>
      <c r="F18" s="111"/>
      <c r="G18" s="111"/>
      <c r="H18" s="111"/>
      <c r="I18" s="111"/>
    </row>
    <row r="19" spans="1:9" x14ac:dyDescent="0.45">
      <c r="A19" s="114"/>
      <c r="B19" s="114"/>
      <c r="C19" s="114"/>
      <c r="D19" s="114"/>
      <c r="E19" s="114"/>
      <c r="F19" s="114"/>
      <c r="G19" s="114"/>
      <c r="H19" s="114"/>
      <c r="I19" s="114"/>
    </row>
    <row r="20" spans="1:9" x14ac:dyDescent="0.45">
      <c r="A20" s="114"/>
      <c r="B20" s="114"/>
      <c r="C20" s="114"/>
      <c r="D20" s="114"/>
      <c r="E20" s="114"/>
      <c r="F20" s="114"/>
      <c r="G20" s="114"/>
      <c r="H20" s="114"/>
      <c r="I20" s="114"/>
    </row>
    <row r="21" spans="1:9" x14ac:dyDescent="0.45">
      <c r="A21" s="114"/>
      <c r="B21" s="114"/>
      <c r="C21" s="114"/>
      <c r="D21" s="114"/>
      <c r="E21" s="114"/>
      <c r="F21" s="114"/>
      <c r="G21" s="114"/>
      <c r="H21" s="114"/>
      <c r="I21" s="114"/>
    </row>
    <row r="22" spans="1:9" x14ac:dyDescent="0.45">
      <c r="A22" s="114"/>
      <c r="B22" s="114"/>
      <c r="C22" s="114"/>
      <c r="D22" s="114"/>
      <c r="E22" s="114"/>
      <c r="F22" s="114"/>
      <c r="G22" s="114"/>
      <c r="H22" s="114"/>
      <c r="I22" s="114"/>
    </row>
    <row r="23" spans="1:9" x14ac:dyDescent="0.45">
      <c r="A23" s="114"/>
      <c r="B23" s="114"/>
      <c r="C23" s="114"/>
      <c r="D23" s="114"/>
      <c r="E23" s="114"/>
      <c r="F23" s="114"/>
      <c r="G23" s="114"/>
      <c r="H23" s="114"/>
      <c r="I23" s="114"/>
    </row>
    <row r="24" spans="1:9" ht="34.5" customHeight="1" x14ac:dyDescent="0.45">
      <c r="A24" s="114"/>
      <c r="B24" s="114"/>
      <c r="C24" s="114"/>
      <c r="D24" s="114"/>
      <c r="E24" s="114"/>
      <c r="F24" s="114"/>
      <c r="G24" s="114"/>
      <c r="H24" s="114"/>
      <c r="I24" s="114"/>
    </row>
    <row r="27" spans="1:9" x14ac:dyDescent="0.45">
      <c r="C27" s="115" t="s">
        <v>219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5.140625" style="8" customWidth="1"/>
    <col min="2" max="2" width="40.28515625" style="8" customWidth="1"/>
    <col min="3" max="3" width="1.28515625" style="8" customWidth="1"/>
    <col min="4" max="4" width="19.42578125" style="8" customWidth="1"/>
    <col min="5" max="5" width="1.28515625" style="8" customWidth="1"/>
    <col min="6" max="6" width="20.7109375" style="8" customWidth="1"/>
    <col min="7" max="7" width="1.28515625" style="8" customWidth="1"/>
    <col min="8" max="8" width="19.42578125" style="8" customWidth="1"/>
    <col min="9" max="9" width="1.28515625" style="8" customWidth="1"/>
    <col min="10" max="10" width="19.42578125" style="8" customWidth="1"/>
    <col min="11" max="11" width="0.28515625" style="8" customWidth="1"/>
    <col min="12" max="16384" width="9.140625" style="8"/>
  </cols>
  <sheetData>
    <row r="1" spans="1:10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1.75" customHeight="1" x14ac:dyDescent="0.2">
      <c r="A2" s="87" t="s">
        <v>146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14.45" customHeight="1" x14ac:dyDescent="0.2"/>
    <row r="5" spans="1:10" ht="14.45" customHeight="1" x14ac:dyDescent="0.2">
      <c r="A5" s="39" t="s">
        <v>169</v>
      </c>
      <c r="B5" s="88" t="s">
        <v>174</v>
      </c>
      <c r="C5" s="88"/>
      <c r="D5" s="88"/>
      <c r="E5" s="88"/>
      <c r="F5" s="88"/>
      <c r="G5" s="88"/>
      <c r="H5" s="88"/>
      <c r="I5" s="88"/>
      <c r="J5" s="88"/>
    </row>
    <row r="6" spans="1:10" ht="14.45" customHeight="1" x14ac:dyDescent="0.2">
      <c r="D6" s="85" t="s">
        <v>163</v>
      </c>
      <c r="E6" s="85"/>
      <c r="F6" s="85"/>
      <c r="H6" s="85" t="s">
        <v>164</v>
      </c>
      <c r="I6" s="85"/>
      <c r="J6" s="85"/>
    </row>
    <row r="7" spans="1:10" ht="36.4" customHeight="1" x14ac:dyDescent="0.2">
      <c r="A7" s="85" t="s">
        <v>175</v>
      </c>
      <c r="B7" s="85"/>
      <c r="D7" s="7" t="s">
        <v>176</v>
      </c>
      <c r="E7" s="10"/>
      <c r="F7" s="7" t="s">
        <v>177</v>
      </c>
      <c r="H7" s="7" t="s">
        <v>176</v>
      </c>
      <c r="I7" s="10"/>
      <c r="J7" s="7" t="s">
        <v>177</v>
      </c>
    </row>
    <row r="8" spans="1:10" ht="21.75" customHeight="1" x14ac:dyDescent="0.2">
      <c r="A8" s="96" t="s">
        <v>141</v>
      </c>
      <c r="B8" s="96"/>
      <c r="D8" s="20">
        <v>198473</v>
      </c>
      <c r="F8" s="21">
        <f>(D8/$D$12)*100</f>
        <v>4.3539357067421862E-3</v>
      </c>
      <c r="H8" s="20">
        <v>198473</v>
      </c>
      <c r="J8" s="21">
        <f>(H8/$H$12)*100</f>
        <v>4.3539357067421862E-3</v>
      </c>
    </row>
    <row r="9" spans="1:10" ht="21.75" customHeight="1" x14ac:dyDescent="0.2">
      <c r="A9" s="84" t="s">
        <v>142</v>
      </c>
      <c r="B9" s="84"/>
      <c r="D9" s="13">
        <v>236751</v>
      </c>
      <c r="F9" s="21">
        <f t="shared" ref="F9:F11" si="0">(D9/$D$12)*100</f>
        <v>5.1936466547435637E-3</v>
      </c>
      <c r="H9" s="13">
        <v>236751</v>
      </c>
      <c r="J9" s="21">
        <f t="shared" ref="J9:J11" si="1">(H9/$H$12)*100</f>
        <v>5.1936466547435637E-3</v>
      </c>
    </row>
    <row r="10" spans="1:10" ht="21.75" customHeight="1" x14ac:dyDescent="0.2">
      <c r="A10" s="84" t="s">
        <v>143</v>
      </c>
      <c r="B10" s="84"/>
      <c r="D10" s="13">
        <v>24531</v>
      </c>
      <c r="F10" s="21">
        <f t="shared" si="0"/>
        <v>5.3814068826536895E-4</v>
      </c>
      <c r="H10" s="13">
        <v>24531</v>
      </c>
      <c r="J10" s="21">
        <f t="shared" si="1"/>
        <v>5.3814068826536895E-4</v>
      </c>
    </row>
    <row r="11" spans="1:10" ht="21.75" customHeight="1" x14ac:dyDescent="0.2">
      <c r="A11" s="84" t="s">
        <v>145</v>
      </c>
      <c r="B11" s="84"/>
      <c r="D11" s="13">
        <v>4558013621</v>
      </c>
      <c r="F11" s="21">
        <f t="shared" si="0"/>
        <v>99.989914276950259</v>
      </c>
      <c r="H11" s="13">
        <v>4558013621</v>
      </c>
      <c r="J11" s="21">
        <f t="shared" si="1"/>
        <v>99.989914276950259</v>
      </c>
    </row>
    <row r="12" spans="1:10" ht="21.75" customHeight="1" thickBot="1" x14ac:dyDescent="0.25">
      <c r="A12" s="95"/>
      <c r="B12" s="95"/>
      <c r="D12" s="25">
        <f>SUM(D8:D11)</f>
        <v>4558473376</v>
      </c>
      <c r="F12" s="25">
        <f>SUM(F8:F11)</f>
        <v>100.00000000000001</v>
      </c>
      <c r="H12" s="25">
        <f>SUM(H8:H11)</f>
        <v>4558473376</v>
      </c>
      <c r="J12" s="25">
        <f>SUM(J8:J11)</f>
        <v>100.00000000000001</v>
      </c>
    </row>
  </sheetData>
  <mergeCells count="12">
    <mergeCell ref="A1:J1"/>
    <mergeCell ref="A2:J2"/>
    <mergeCell ref="A3:J3"/>
    <mergeCell ref="B5:J5"/>
    <mergeCell ref="D6:F6"/>
    <mergeCell ref="H6:J6"/>
    <mergeCell ref="A10:B10"/>
    <mergeCell ref="A11:B11"/>
    <mergeCell ref="A12:B12"/>
    <mergeCell ref="A7:B7"/>
    <mergeCell ref="A8:B8"/>
    <mergeCell ref="A9:B9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5.140625" style="8" customWidth="1"/>
    <col min="2" max="2" width="41.5703125" style="8" customWidth="1"/>
    <col min="3" max="3" width="1.28515625" style="8" customWidth="1"/>
    <col min="4" max="4" width="19.42578125" style="8" customWidth="1"/>
    <col min="5" max="5" width="1.28515625" style="8" customWidth="1"/>
    <col min="6" max="6" width="19.42578125" style="8" customWidth="1"/>
    <col min="7" max="7" width="0.28515625" style="8" customWidth="1"/>
    <col min="8" max="16384" width="9.140625" style="8"/>
  </cols>
  <sheetData>
    <row r="1" spans="1:6" ht="29.1" customHeight="1" x14ac:dyDescent="0.2">
      <c r="A1" s="87" t="s">
        <v>0</v>
      </c>
      <c r="B1" s="87"/>
      <c r="C1" s="87"/>
      <c r="D1" s="87"/>
      <c r="E1" s="87"/>
      <c r="F1" s="87"/>
    </row>
    <row r="2" spans="1:6" ht="21.75" customHeight="1" x14ac:dyDescent="0.2">
      <c r="A2" s="87" t="s">
        <v>146</v>
      </c>
      <c r="B2" s="87"/>
      <c r="C2" s="87"/>
      <c r="D2" s="87"/>
      <c r="E2" s="87"/>
      <c r="F2" s="87"/>
    </row>
    <row r="3" spans="1:6" ht="21.75" customHeight="1" x14ac:dyDescent="0.2">
      <c r="A3" s="87" t="s">
        <v>2</v>
      </c>
      <c r="B3" s="87"/>
      <c r="C3" s="87"/>
      <c r="D3" s="87"/>
      <c r="E3" s="87"/>
      <c r="F3" s="87"/>
    </row>
    <row r="4" spans="1:6" ht="14.45" customHeight="1" x14ac:dyDescent="0.2"/>
    <row r="5" spans="1:6" ht="29.1" customHeight="1" x14ac:dyDescent="0.2">
      <c r="A5" s="39" t="s">
        <v>173</v>
      </c>
      <c r="B5" s="88" t="s">
        <v>160</v>
      </c>
      <c r="C5" s="88"/>
      <c r="D5" s="88"/>
      <c r="E5" s="88"/>
      <c r="F5" s="88"/>
    </row>
    <row r="6" spans="1:6" ht="14.45" customHeight="1" x14ac:dyDescent="0.2">
      <c r="D6" s="2" t="s">
        <v>163</v>
      </c>
      <c r="F6" s="2" t="s">
        <v>9</v>
      </c>
    </row>
    <row r="7" spans="1:6" ht="14.45" customHeight="1" x14ac:dyDescent="0.2">
      <c r="A7" s="85" t="s">
        <v>160</v>
      </c>
      <c r="B7" s="85"/>
      <c r="D7" s="3" t="s">
        <v>138</v>
      </c>
      <c r="F7" s="3" t="s">
        <v>138</v>
      </c>
    </row>
    <row r="8" spans="1:6" ht="21.75" customHeight="1" x14ac:dyDescent="0.2">
      <c r="A8" s="96" t="s">
        <v>160</v>
      </c>
      <c r="B8" s="96"/>
      <c r="D8" s="20">
        <v>16932300</v>
      </c>
      <c r="F8" s="20">
        <v>16932300</v>
      </c>
    </row>
    <row r="9" spans="1:6" ht="21.75" customHeight="1" x14ac:dyDescent="0.2">
      <c r="A9" s="84" t="s">
        <v>178</v>
      </c>
      <c r="B9" s="84"/>
      <c r="D9" s="13">
        <v>14410186</v>
      </c>
      <c r="F9" s="13">
        <v>14410186</v>
      </c>
    </row>
    <row r="10" spans="1:6" ht="21.75" customHeight="1" x14ac:dyDescent="0.2">
      <c r="A10" s="84" t="s">
        <v>179</v>
      </c>
      <c r="B10" s="84"/>
      <c r="D10" s="24">
        <v>54346872</v>
      </c>
      <c r="F10" s="24">
        <v>54346872</v>
      </c>
    </row>
    <row r="11" spans="1:6" ht="21.75" customHeight="1" x14ac:dyDescent="0.2">
      <c r="A11" s="95"/>
      <c r="B11" s="95"/>
      <c r="D11" s="25">
        <f>SUM(D8:D10)</f>
        <v>85689358</v>
      </c>
      <c r="F11" s="25">
        <f>SUM(F8:F10)</f>
        <v>85689358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4"/>
  <sheetViews>
    <sheetView rightToLeft="1" view="pageBreakPreview" zoomScaleNormal="100" zoomScaleSheetLayoutView="100" workbookViewId="0">
      <selection activeCell="S14" sqref="S14"/>
    </sheetView>
  </sheetViews>
  <sheetFormatPr defaultRowHeight="12.75" x14ac:dyDescent="0.2"/>
  <cols>
    <col min="1" max="1" width="29.7109375" style="8" bestFit="1" customWidth="1"/>
    <col min="2" max="2" width="1.28515625" style="8" customWidth="1"/>
    <col min="3" max="3" width="11" style="8" bestFit="1" customWidth="1"/>
    <col min="4" max="4" width="1.28515625" style="8" customWidth="1"/>
    <col min="5" max="5" width="18.7109375" style="8" bestFit="1" customWidth="1"/>
    <col min="6" max="6" width="1.28515625" style="8" customWidth="1"/>
    <col min="7" max="7" width="15" style="8" bestFit="1" customWidth="1"/>
    <col min="8" max="8" width="1.28515625" style="8" customWidth="1"/>
    <col min="9" max="9" width="10.7109375" style="8" bestFit="1" customWidth="1"/>
    <col min="10" max="10" width="1.28515625" style="8" customWidth="1"/>
    <col min="11" max="11" width="15" style="8" bestFit="1" customWidth="1"/>
    <col min="12" max="12" width="1.28515625" style="8" customWidth="1"/>
    <col min="13" max="13" width="15" style="8" bestFit="1" customWidth="1"/>
    <col min="14" max="14" width="1.28515625" style="8" customWidth="1"/>
    <col min="15" max="15" width="10.7109375" style="8" bestFit="1" customWidth="1"/>
    <col min="16" max="16" width="1.28515625" style="8" customWidth="1"/>
    <col min="17" max="17" width="15" style="8" bestFit="1" customWidth="1"/>
    <col min="18" max="18" width="0.28515625" style="8" customWidth="1"/>
    <col min="19" max="19" width="14.42578125" style="8" bestFit="1" customWidth="1"/>
    <col min="20" max="16384" width="9.140625" style="8"/>
  </cols>
  <sheetData>
    <row r="1" spans="1:19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9" ht="21.75" customHeight="1" x14ac:dyDescent="0.2">
      <c r="A2" s="87" t="s">
        <v>146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9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9" ht="14.45" customHeight="1" x14ac:dyDescent="0.2"/>
    <row r="5" spans="1:19" ht="14.45" customHeight="1" x14ac:dyDescent="0.2">
      <c r="A5" s="88" t="s">
        <v>181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9" ht="14.45" customHeight="1" x14ac:dyDescent="0.2">
      <c r="A6" s="85" t="s">
        <v>149</v>
      </c>
      <c r="G6" s="85" t="s">
        <v>163</v>
      </c>
      <c r="H6" s="85"/>
      <c r="I6" s="85"/>
      <c r="J6" s="85"/>
      <c r="K6" s="85"/>
      <c r="M6" s="85" t="s">
        <v>164</v>
      </c>
      <c r="N6" s="85"/>
      <c r="O6" s="85"/>
      <c r="P6" s="85"/>
      <c r="Q6" s="85"/>
    </row>
    <row r="7" spans="1:19" ht="48" customHeight="1" x14ac:dyDescent="0.2">
      <c r="A7" s="85"/>
      <c r="C7" s="102" t="s">
        <v>108</v>
      </c>
      <c r="D7" s="102"/>
      <c r="E7" s="6" t="s">
        <v>182</v>
      </c>
      <c r="G7" s="7" t="s">
        <v>183</v>
      </c>
      <c r="H7" s="10"/>
      <c r="I7" s="7" t="s">
        <v>180</v>
      </c>
      <c r="J7" s="10"/>
      <c r="K7" s="7" t="s">
        <v>184</v>
      </c>
      <c r="M7" s="7" t="s">
        <v>183</v>
      </c>
      <c r="N7" s="10"/>
      <c r="O7" s="7" t="s">
        <v>180</v>
      </c>
      <c r="P7" s="10"/>
      <c r="Q7" s="7" t="s">
        <v>184</v>
      </c>
    </row>
    <row r="8" spans="1:19" ht="21.75" customHeight="1" x14ac:dyDescent="0.2">
      <c r="A8" s="11" t="s">
        <v>114</v>
      </c>
      <c r="C8" s="11" t="s">
        <v>116</v>
      </c>
      <c r="D8" s="10"/>
      <c r="E8" s="17">
        <v>23</v>
      </c>
      <c r="G8" s="20">
        <v>4305270</v>
      </c>
      <c r="I8" s="20">
        <v>0</v>
      </c>
      <c r="K8" s="20">
        <v>4305270</v>
      </c>
      <c r="M8" s="20">
        <v>4305270</v>
      </c>
      <c r="O8" s="20">
        <v>0</v>
      </c>
      <c r="Q8" s="20">
        <v>4305270</v>
      </c>
    </row>
    <row r="9" spans="1:19" ht="21.75" customHeight="1" x14ac:dyDescent="0.2">
      <c r="A9" s="12" t="s">
        <v>120</v>
      </c>
      <c r="C9" s="12" t="s">
        <v>122</v>
      </c>
      <c r="E9" s="19">
        <v>23</v>
      </c>
      <c r="G9" s="13">
        <v>529327206</v>
      </c>
      <c r="I9" s="13">
        <v>0</v>
      </c>
      <c r="K9" s="13">
        <v>529327206</v>
      </c>
      <c r="M9" s="13">
        <v>529327206</v>
      </c>
      <c r="O9" s="13">
        <v>0</v>
      </c>
      <c r="Q9" s="13">
        <v>529327206</v>
      </c>
    </row>
    <row r="10" spans="1:19" ht="21.75" customHeight="1" x14ac:dyDescent="0.2">
      <c r="A10" s="12" t="s">
        <v>110</v>
      </c>
      <c r="C10" s="12" t="s">
        <v>113</v>
      </c>
      <c r="E10" s="19">
        <v>23</v>
      </c>
      <c r="G10" s="13">
        <v>513131537</v>
      </c>
      <c r="I10" s="13">
        <v>0</v>
      </c>
      <c r="K10" s="13">
        <v>513131537</v>
      </c>
      <c r="M10" s="13">
        <v>513131537</v>
      </c>
      <c r="O10" s="13">
        <v>0</v>
      </c>
      <c r="Q10" s="13">
        <v>513131537</v>
      </c>
    </row>
    <row r="11" spans="1:19" ht="21.75" customHeight="1" x14ac:dyDescent="0.2">
      <c r="A11" s="12" t="s">
        <v>117</v>
      </c>
      <c r="C11" s="12" t="s">
        <v>119</v>
      </c>
      <c r="E11" s="19">
        <v>23</v>
      </c>
      <c r="G11" s="13">
        <v>5342626919</v>
      </c>
      <c r="I11" s="13">
        <v>0</v>
      </c>
      <c r="K11" s="13">
        <v>5342626919</v>
      </c>
      <c r="M11" s="13">
        <v>5342626919</v>
      </c>
      <c r="O11" s="13">
        <v>0</v>
      </c>
      <c r="Q11" s="13">
        <v>5342626919</v>
      </c>
    </row>
    <row r="12" spans="1:19" ht="21.75" customHeight="1" x14ac:dyDescent="0.2">
      <c r="A12" s="22" t="s">
        <v>123</v>
      </c>
      <c r="C12" s="12" t="s">
        <v>125</v>
      </c>
      <c r="E12" s="19">
        <v>23</v>
      </c>
      <c r="G12" s="24">
        <v>5752484498</v>
      </c>
      <c r="I12" s="24">
        <v>0</v>
      </c>
      <c r="K12" s="24">
        <v>5752484498</v>
      </c>
      <c r="M12" s="24">
        <v>5752484498</v>
      </c>
      <c r="O12" s="24">
        <v>0</v>
      </c>
      <c r="Q12" s="24">
        <v>5752484498</v>
      </c>
    </row>
    <row r="13" spans="1:19" ht="21.75" customHeight="1" thickBot="1" x14ac:dyDescent="0.25">
      <c r="A13" s="4" t="s">
        <v>40</v>
      </c>
      <c r="C13" s="13"/>
      <c r="E13" s="13"/>
      <c r="G13" s="25">
        <f>SUM(G8:G12)</f>
        <v>12141875430</v>
      </c>
      <c r="I13" s="25">
        <f>SUM(I8:I12)</f>
        <v>0</v>
      </c>
      <c r="K13" s="25">
        <f>SUM(K8:K12)</f>
        <v>12141875430</v>
      </c>
      <c r="M13" s="25">
        <f>SUM(M8:M12)</f>
        <v>12141875430</v>
      </c>
      <c r="O13" s="25">
        <f>SUM(O8:O12)</f>
        <v>0</v>
      </c>
      <c r="Q13" s="25">
        <f>SUM(Q8:Q12)</f>
        <v>12141875430</v>
      </c>
      <c r="S13" s="27"/>
    </row>
    <row r="14" spans="1:19" ht="13.5" thickTop="1" x14ac:dyDescent="0.2"/>
  </sheetData>
  <mergeCells count="8">
    <mergeCell ref="A1:Q1"/>
    <mergeCell ref="A2:Q2"/>
    <mergeCell ref="A3:Q3"/>
    <mergeCell ref="A5:Q5"/>
    <mergeCell ref="A6:A7"/>
    <mergeCell ref="G6:K6"/>
    <mergeCell ref="M6:Q6"/>
    <mergeCell ref="C7:D7"/>
  </mergeCells>
  <pageMargins left="0.39" right="0.39" top="0.39" bottom="0.39" header="0" footer="0"/>
  <pageSetup scale="8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2"/>
  <sheetViews>
    <sheetView rightToLeft="1" view="pageBreakPreview" zoomScaleNormal="100" zoomScaleSheetLayoutView="100" workbookViewId="0">
      <selection activeCell="O13" sqref="O13"/>
    </sheetView>
  </sheetViews>
  <sheetFormatPr defaultRowHeight="12.75" x14ac:dyDescent="0.2"/>
  <cols>
    <col min="1" max="1" width="34" style="8" bestFit="1" customWidth="1"/>
    <col min="2" max="2" width="1.28515625" style="8" customWidth="1"/>
    <col min="3" max="3" width="13.85546875" style="8" bestFit="1" customWidth="1"/>
    <col min="4" max="4" width="1.28515625" style="8" customWidth="1"/>
    <col min="5" max="5" width="11" style="8" bestFit="1" customWidth="1"/>
    <col min="6" max="6" width="1.28515625" style="8" customWidth="1"/>
    <col min="7" max="7" width="13.7109375" style="8" bestFit="1" customWidth="1"/>
    <col min="8" max="8" width="1.28515625" style="8" customWidth="1"/>
    <col min="9" max="9" width="13.85546875" style="8" bestFit="1" customWidth="1"/>
    <col min="10" max="10" width="1.28515625" style="8" customWidth="1"/>
    <col min="11" max="11" width="11" style="8" bestFit="1" customWidth="1"/>
    <col min="12" max="12" width="1.28515625" style="8" customWidth="1"/>
    <col min="13" max="13" width="13.7109375" style="8" bestFit="1" customWidth="1"/>
    <col min="14" max="14" width="0.28515625" style="8" customWidth="1"/>
    <col min="15" max="16384" width="9.140625" style="8"/>
  </cols>
  <sheetData>
    <row r="1" spans="1:15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5" ht="21.75" customHeight="1" x14ac:dyDescent="0.2">
      <c r="A2" s="87" t="s">
        <v>146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5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 ht="14.45" customHeight="1" x14ac:dyDescent="0.2"/>
    <row r="5" spans="1:15" ht="14.45" customHeight="1" x14ac:dyDescent="0.2">
      <c r="A5" s="88" t="s">
        <v>185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5" ht="14.45" customHeight="1" x14ac:dyDescent="0.2">
      <c r="A6" s="85" t="s">
        <v>149</v>
      </c>
      <c r="C6" s="85" t="s">
        <v>163</v>
      </c>
      <c r="D6" s="85"/>
      <c r="E6" s="85"/>
      <c r="F6" s="85"/>
      <c r="G6" s="85"/>
      <c r="I6" s="85" t="s">
        <v>164</v>
      </c>
      <c r="J6" s="85"/>
      <c r="K6" s="85"/>
      <c r="L6" s="85"/>
      <c r="M6" s="85"/>
    </row>
    <row r="7" spans="1:15" ht="29.1" customHeight="1" x14ac:dyDescent="0.2">
      <c r="A7" s="85"/>
      <c r="C7" s="7" t="s">
        <v>183</v>
      </c>
      <c r="D7" s="10"/>
      <c r="E7" s="7" t="s">
        <v>180</v>
      </c>
      <c r="F7" s="10"/>
      <c r="G7" s="7" t="s">
        <v>184</v>
      </c>
      <c r="I7" s="7" t="s">
        <v>183</v>
      </c>
      <c r="J7" s="10"/>
      <c r="K7" s="7" t="s">
        <v>180</v>
      </c>
      <c r="L7" s="10"/>
      <c r="M7" s="7" t="s">
        <v>184</v>
      </c>
    </row>
    <row r="8" spans="1:15" ht="21.75" customHeight="1" x14ac:dyDescent="0.2">
      <c r="A8" s="11" t="s">
        <v>141</v>
      </c>
      <c r="C8" s="20">
        <v>198473</v>
      </c>
      <c r="E8" s="20">
        <v>0</v>
      </c>
      <c r="G8" s="13">
        <f>C8-E8</f>
        <v>198473</v>
      </c>
      <c r="I8" s="20">
        <v>198473</v>
      </c>
      <c r="K8" s="20">
        <v>0</v>
      </c>
      <c r="M8" s="13">
        <f>I8-K8</f>
        <v>198473</v>
      </c>
    </row>
    <row r="9" spans="1:15" ht="21.75" customHeight="1" x14ac:dyDescent="0.2">
      <c r="A9" s="12" t="s">
        <v>142</v>
      </c>
      <c r="C9" s="13">
        <v>236751</v>
      </c>
      <c r="E9" s="13">
        <v>0</v>
      </c>
      <c r="G9" s="13">
        <f t="shared" ref="G9:G11" si="0">C9-E9</f>
        <v>236751</v>
      </c>
      <c r="I9" s="13">
        <v>236751</v>
      </c>
      <c r="K9" s="13">
        <v>0</v>
      </c>
      <c r="M9" s="13">
        <f t="shared" ref="M9:M11" si="1">I9-K9</f>
        <v>236751</v>
      </c>
    </row>
    <row r="10" spans="1:15" ht="21.75" customHeight="1" x14ac:dyDescent="0.2">
      <c r="A10" s="12" t="s">
        <v>143</v>
      </c>
      <c r="C10" s="13">
        <v>24531</v>
      </c>
      <c r="E10" s="13">
        <v>0</v>
      </c>
      <c r="F10" s="13">
        <v>0</v>
      </c>
      <c r="G10" s="13">
        <f t="shared" si="0"/>
        <v>24531</v>
      </c>
      <c r="H10" s="13">
        <v>0</v>
      </c>
      <c r="I10" s="13">
        <v>24531</v>
      </c>
      <c r="J10" s="13">
        <v>0</v>
      </c>
      <c r="K10" s="13">
        <v>0</v>
      </c>
      <c r="L10" s="13">
        <v>0</v>
      </c>
      <c r="M10" s="13">
        <f t="shared" si="1"/>
        <v>24531</v>
      </c>
    </row>
    <row r="11" spans="1:15" ht="21.75" customHeight="1" x14ac:dyDescent="0.2">
      <c r="A11" s="12" t="s">
        <v>145</v>
      </c>
      <c r="C11" s="13">
        <v>4558013621</v>
      </c>
      <c r="E11" s="13">
        <v>68201795</v>
      </c>
      <c r="G11" s="13">
        <f t="shared" si="0"/>
        <v>4489811826</v>
      </c>
      <c r="I11" s="13">
        <v>4558013621</v>
      </c>
      <c r="K11" s="13">
        <v>68201795</v>
      </c>
      <c r="M11" s="13">
        <f t="shared" si="1"/>
        <v>4489811826</v>
      </c>
    </row>
    <row r="12" spans="1:15" ht="21.75" customHeight="1" thickBot="1" x14ac:dyDescent="0.25">
      <c r="A12" s="4" t="s">
        <v>40</v>
      </c>
      <c r="C12" s="25">
        <f>SUM(C8:C11)</f>
        <v>4558473376</v>
      </c>
      <c r="E12" s="25">
        <f>SUM(E8:E11)</f>
        <v>68201795</v>
      </c>
      <c r="G12" s="25">
        <f>SUM(G8:G11)</f>
        <v>4490271581</v>
      </c>
      <c r="I12" s="25">
        <f>SUM(I8:I11)</f>
        <v>4558473376</v>
      </c>
      <c r="K12" s="25">
        <f>SUM(K8:K11)</f>
        <v>68201795</v>
      </c>
      <c r="M12" s="25">
        <f>SUM(M8:M11)</f>
        <v>4490271581</v>
      </c>
      <c r="O12" s="2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5"/>
  <sheetViews>
    <sheetView rightToLeft="1" view="pageBreakPreview" zoomScaleNormal="100" zoomScaleSheetLayoutView="100" workbookViewId="0">
      <selection sqref="A1:Q3"/>
    </sheetView>
  </sheetViews>
  <sheetFormatPr defaultRowHeight="12.75" x14ac:dyDescent="0.2"/>
  <cols>
    <col min="1" max="1" width="28.42578125" style="8" bestFit="1" customWidth="1"/>
    <col min="2" max="2" width="1.28515625" style="8" customWidth="1"/>
    <col min="3" max="3" width="9.7109375" style="8" bestFit="1" customWidth="1"/>
    <col min="4" max="4" width="1.28515625" style="8" customWidth="1"/>
    <col min="5" max="5" width="15.42578125" style="8" bestFit="1" customWidth="1"/>
    <col min="6" max="6" width="1.28515625" style="8" customWidth="1"/>
    <col min="7" max="7" width="13.7109375" style="8" bestFit="1" customWidth="1"/>
    <col min="8" max="8" width="1.28515625" style="8" customWidth="1"/>
    <col min="9" max="9" width="21.85546875" style="8" bestFit="1" customWidth="1"/>
    <col min="10" max="10" width="1.28515625" style="8" customWidth="1"/>
    <col min="11" max="11" width="9.7109375" style="8" bestFit="1" customWidth="1"/>
    <col min="12" max="12" width="1.28515625" style="8" customWidth="1"/>
    <col min="13" max="13" width="15.42578125" style="8" bestFit="1" customWidth="1"/>
    <col min="14" max="14" width="1.28515625" style="8" customWidth="1"/>
    <col min="15" max="15" width="13.7109375" style="8" bestFit="1" customWidth="1"/>
    <col min="16" max="16" width="1.28515625" style="8" customWidth="1"/>
    <col min="17" max="17" width="14.28515625" style="8" customWidth="1"/>
    <col min="18" max="18" width="17.42578125" style="8" customWidth="1"/>
    <col min="19" max="16384" width="9.140625" style="8"/>
  </cols>
  <sheetData>
    <row r="1" spans="1:1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8" ht="21.75" customHeight="1" x14ac:dyDescent="0.2">
      <c r="A2" s="87" t="s">
        <v>146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8" ht="14.45" customHeight="1" x14ac:dyDescent="0.2"/>
    <row r="5" spans="1:18" ht="14.45" customHeight="1" x14ac:dyDescent="0.2">
      <c r="A5" s="88" t="s">
        <v>186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8" ht="14.45" customHeight="1" x14ac:dyDescent="0.2">
      <c r="A6" s="85" t="s">
        <v>149</v>
      </c>
      <c r="C6" s="85" t="s">
        <v>163</v>
      </c>
      <c r="D6" s="85"/>
      <c r="E6" s="85"/>
      <c r="F6" s="85"/>
      <c r="G6" s="85"/>
      <c r="H6" s="85"/>
      <c r="I6" s="85"/>
      <c r="K6" s="85" t="s">
        <v>164</v>
      </c>
      <c r="L6" s="85"/>
      <c r="M6" s="85"/>
      <c r="N6" s="85"/>
      <c r="O6" s="85"/>
      <c r="P6" s="85"/>
      <c r="Q6" s="85"/>
    </row>
    <row r="7" spans="1:18" ht="42" x14ac:dyDescent="0.2">
      <c r="A7" s="85"/>
      <c r="C7" s="7" t="s">
        <v>13</v>
      </c>
      <c r="D7" s="10"/>
      <c r="E7" s="7" t="s">
        <v>187</v>
      </c>
      <c r="F7" s="10"/>
      <c r="G7" s="7" t="s">
        <v>188</v>
      </c>
      <c r="H7" s="10"/>
      <c r="I7" s="7" t="s">
        <v>189</v>
      </c>
      <c r="K7" s="7" t="s">
        <v>13</v>
      </c>
      <c r="L7" s="10"/>
      <c r="M7" s="7" t="s">
        <v>187</v>
      </c>
      <c r="N7" s="10"/>
      <c r="O7" s="7" t="s">
        <v>188</v>
      </c>
      <c r="P7" s="10"/>
      <c r="Q7" s="7" t="s">
        <v>189</v>
      </c>
    </row>
    <row r="8" spans="1:18" ht="21.75" customHeight="1" x14ac:dyDescent="0.2">
      <c r="A8" s="11" t="s">
        <v>23</v>
      </c>
      <c r="C8" s="20">
        <v>1760000</v>
      </c>
      <c r="E8" s="20">
        <v>6641208337</v>
      </c>
      <c r="G8" s="20">
        <v>6073099169</v>
      </c>
      <c r="I8" s="20">
        <v>568109168</v>
      </c>
      <c r="K8" s="20">
        <v>1760000</v>
      </c>
      <c r="M8" s="20">
        <v>6641208337</v>
      </c>
      <c r="O8" s="20">
        <v>6073099169</v>
      </c>
      <c r="Q8" s="20">
        <v>568109168</v>
      </c>
      <c r="R8" s="27"/>
    </row>
    <row r="9" spans="1:18" ht="21.75" customHeight="1" x14ac:dyDescent="0.2">
      <c r="A9" s="22" t="s">
        <v>114</v>
      </c>
      <c r="C9" s="24">
        <v>400</v>
      </c>
      <c r="E9" s="24">
        <v>399927500</v>
      </c>
      <c r="G9" s="24">
        <v>398924768</v>
      </c>
      <c r="I9" s="24">
        <v>1002732</v>
      </c>
      <c r="K9" s="24">
        <v>400</v>
      </c>
      <c r="M9" s="24">
        <v>399927500</v>
      </c>
      <c r="O9" s="24">
        <v>398924768</v>
      </c>
      <c r="Q9" s="24">
        <v>1002732</v>
      </c>
      <c r="R9" s="27"/>
    </row>
    <row r="10" spans="1:18" ht="21.75" customHeight="1" thickBot="1" x14ac:dyDescent="0.25">
      <c r="A10" s="4" t="s">
        <v>40</v>
      </c>
      <c r="C10" s="25">
        <f>SUM(C8:C9)</f>
        <v>1760400</v>
      </c>
      <c r="E10" s="25">
        <f>SUM(E8:E9)</f>
        <v>7041135837</v>
      </c>
      <c r="G10" s="25">
        <f>SUM(G8:G9)</f>
        <v>6472023937</v>
      </c>
      <c r="I10" s="25">
        <f>SUM(I8:I9)</f>
        <v>569111900</v>
      </c>
      <c r="K10" s="25">
        <f>SUM(K8:K9)</f>
        <v>1760400</v>
      </c>
      <c r="M10" s="25">
        <f>SUM(M8:M9)</f>
        <v>7041135837</v>
      </c>
      <c r="O10" s="25">
        <f>SUM(O8:O9)</f>
        <v>6472023937</v>
      </c>
      <c r="Q10" s="25">
        <f>SUM(Q8:Q9)</f>
        <v>569111900</v>
      </c>
      <c r="R10" s="30"/>
    </row>
    <row r="11" spans="1:18" x14ac:dyDescent="0.2">
      <c r="R11" s="30"/>
    </row>
    <row r="12" spans="1:18" x14ac:dyDescent="0.2">
      <c r="R12" s="30"/>
    </row>
    <row r="14" spans="1:18" x14ac:dyDescent="0.2">
      <c r="E14" s="27"/>
    </row>
    <row r="15" spans="1:18" x14ac:dyDescent="0.2">
      <c r="E15" s="2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G42"/>
  <sheetViews>
    <sheetView rightToLeft="1" view="pageBreakPreview" topLeftCell="B1" zoomScaleNormal="100" zoomScaleSheetLayoutView="100" workbookViewId="0">
      <selection activeCell="T43" sqref="T43"/>
    </sheetView>
  </sheetViews>
  <sheetFormatPr defaultRowHeight="12.75" x14ac:dyDescent="0.2"/>
  <cols>
    <col min="1" max="1" width="28.140625" style="14" bestFit="1" customWidth="1"/>
    <col min="2" max="2" width="1.140625" style="14" customWidth="1"/>
    <col min="3" max="3" width="11" style="14" bestFit="1" customWidth="1"/>
    <col min="4" max="4" width="1.28515625" style="14" customWidth="1"/>
    <col min="5" max="5" width="12.85546875" style="14" bestFit="1" customWidth="1"/>
    <col min="6" max="6" width="1.28515625" style="14" customWidth="1"/>
    <col min="7" max="7" width="10.7109375" style="14" bestFit="1" customWidth="1"/>
    <col min="8" max="8" width="1.28515625" style="14" customWidth="1"/>
    <col min="9" max="9" width="12.85546875" style="14" bestFit="1" customWidth="1"/>
    <col min="10" max="10" width="1.28515625" style="14" customWidth="1"/>
    <col min="11" max="11" width="14.5703125" style="14" bestFit="1" customWidth="1"/>
    <col min="12" max="12" width="1.28515625" style="14" customWidth="1"/>
    <col min="13" max="13" width="17.28515625" style="14" bestFit="1" customWidth="1"/>
    <col min="14" max="14" width="1.28515625" style="14" customWidth="1"/>
    <col min="15" max="15" width="17.7109375" style="14" bestFit="1" customWidth="1"/>
    <col min="16" max="16" width="0.28515625" style="14" customWidth="1"/>
    <col min="17" max="17" width="15" style="14" bestFit="1" customWidth="1"/>
    <col min="18" max="16384" width="9.140625" style="14"/>
  </cols>
  <sheetData>
    <row r="1" spans="1:33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3" ht="21.75" customHeight="1" x14ac:dyDescent="0.2">
      <c r="A2" s="87" t="s">
        <v>146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1:33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</row>
    <row r="4" spans="1:33" ht="7.35" customHeight="1" x14ac:dyDescent="0.2"/>
    <row r="5" spans="1:33" ht="14.45" customHeight="1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33" ht="7.35" customHeight="1" x14ac:dyDescent="0.2"/>
    <row r="7" spans="1:33" ht="14.45" customHeight="1" x14ac:dyDescent="0.2">
      <c r="B7" s="48"/>
      <c r="C7" s="85" t="s">
        <v>163</v>
      </c>
      <c r="D7" s="85"/>
      <c r="E7" s="85"/>
      <c r="F7" s="85"/>
      <c r="G7" s="85"/>
      <c r="H7" s="85"/>
      <c r="I7" s="85"/>
      <c r="J7" s="85"/>
      <c r="K7" s="85"/>
      <c r="L7" s="85"/>
      <c r="M7" s="85"/>
      <c r="O7" s="2" t="s">
        <v>164</v>
      </c>
    </row>
    <row r="8" spans="1:33" ht="29.1" customHeight="1" x14ac:dyDescent="0.2">
      <c r="A8" s="2" t="s">
        <v>190</v>
      </c>
      <c r="B8" s="48"/>
      <c r="C8" s="7" t="s">
        <v>43</v>
      </c>
      <c r="D8" s="15"/>
      <c r="E8" s="7" t="s">
        <v>13</v>
      </c>
      <c r="F8" s="15"/>
      <c r="G8" s="7" t="s">
        <v>42</v>
      </c>
      <c r="H8" s="15"/>
      <c r="I8" s="7" t="s">
        <v>191</v>
      </c>
      <c r="J8" s="15"/>
      <c r="K8" s="7" t="s">
        <v>192</v>
      </c>
      <c r="L8" s="15"/>
      <c r="M8" s="7" t="s">
        <v>193</v>
      </c>
      <c r="O8" s="7" t="s">
        <v>193</v>
      </c>
    </row>
    <row r="9" spans="1:33" ht="21.75" customHeight="1" x14ac:dyDescent="0.2">
      <c r="A9" s="16" t="s">
        <v>39</v>
      </c>
      <c r="B9" s="48"/>
      <c r="C9" s="16" t="s">
        <v>75</v>
      </c>
      <c r="E9" s="45">
        <v>594937</v>
      </c>
      <c r="F9" s="44"/>
      <c r="G9" s="43">
        <v>282</v>
      </c>
      <c r="H9" s="44"/>
      <c r="I9" s="43">
        <v>0</v>
      </c>
      <c r="J9" s="44"/>
      <c r="K9" s="43">
        <v>0</v>
      </c>
      <c r="L9" s="44"/>
      <c r="M9" s="45">
        <v>27273238</v>
      </c>
      <c r="N9" s="44"/>
      <c r="O9" s="43">
        <v>27273238</v>
      </c>
      <c r="Q9" s="44"/>
    </row>
    <row r="10" spans="1:33" ht="21.75" customHeight="1" x14ac:dyDescent="0.2">
      <c r="A10" s="18" t="s">
        <v>86</v>
      </c>
      <c r="B10" s="48"/>
      <c r="C10" s="18" t="s">
        <v>75</v>
      </c>
      <c r="E10" s="45">
        <v>339960</v>
      </c>
      <c r="F10" s="44"/>
      <c r="G10" s="45">
        <v>306</v>
      </c>
      <c r="H10" s="44"/>
      <c r="I10" s="45">
        <v>52014</v>
      </c>
      <c r="J10" s="44"/>
      <c r="K10" s="45">
        <v>0</v>
      </c>
      <c r="L10" s="44"/>
      <c r="M10" s="45">
        <v>1579347</v>
      </c>
      <c r="N10" s="44"/>
      <c r="O10" s="45">
        <v>1579347</v>
      </c>
      <c r="Q10" s="44"/>
    </row>
    <row r="11" spans="1:33" ht="21.75" customHeight="1" x14ac:dyDescent="0.2">
      <c r="A11" s="18" t="s">
        <v>80</v>
      </c>
      <c r="B11" s="48"/>
      <c r="C11" s="18" t="s">
        <v>75</v>
      </c>
      <c r="E11" s="45">
        <v>16471062</v>
      </c>
      <c r="F11" s="44"/>
      <c r="G11" s="45">
        <v>329</v>
      </c>
      <c r="H11" s="44"/>
      <c r="I11" s="45">
        <v>889899</v>
      </c>
      <c r="J11" s="44"/>
      <c r="K11" s="45">
        <v>0</v>
      </c>
      <c r="L11" s="44"/>
      <c r="M11" s="45">
        <v>272542104</v>
      </c>
      <c r="N11" s="44"/>
      <c r="O11" s="45">
        <v>272542104</v>
      </c>
      <c r="Q11" s="44"/>
    </row>
    <row r="12" spans="1:33" ht="21.75" customHeight="1" x14ac:dyDescent="0.2">
      <c r="A12" s="18" t="s">
        <v>196</v>
      </c>
      <c r="B12" s="48"/>
      <c r="C12" s="18" t="s">
        <v>75</v>
      </c>
      <c r="E12" s="45">
        <v>20992530</v>
      </c>
      <c r="F12" s="44"/>
      <c r="G12" s="45">
        <v>353</v>
      </c>
      <c r="H12" s="44"/>
      <c r="I12" s="45">
        <v>2416571</v>
      </c>
      <c r="J12" s="44"/>
      <c r="K12" s="45">
        <v>0</v>
      </c>
      <c r="L12" s="44"/>
      <c r="M12" s="45">
        <v>-315900181</v>
      </c>
      <c r="N12" s="44"/>
      <c r="O12" s="45">
        <v>-315900181</v>
      </c>
      <c r="Q12" s="44"/>
    </row>
    <row r="13" spans="1:33" ht="21.75" customHeight="1" x14ac:dyDescent="0.2">
      <c r="A13" s="18" t="s">
        <v>94</v>
      </c>
      <c r="B13" s="48"/>
      <c r="C13" s="18" t="s">
        <v>75</v>
      </c>
      <c r="E13" s="45">
        <v>50994</v>
      </c>
      <c r="F13" s="44"/>
      <c r="G13" s="45">
        <v>382</v>
      </c>
      <c r="H13" s="44"/>
      <c r="I13" s="45">
        <v>0</v>
      </c>
      <c r="J13" s="44"/>
      <c r="K13" s="45">
        <v>0</v>
      </c>
      <c r="L13" s="44"/>
      <c r="M13" s="45">
        <v>1320857</v>
      </c>
      <c r="N13" s="44"/>
      <c r="O13" s="45">
        <v>1320857</v>
      </c>
      <c r="Q13" s="44"/>
    </row>
    <row r="14" spans="1:33" ht="21.75" customHeight="1" x14ac:dyDescent="0.2">
      <c r="A14" s="18" t="s">
        <v>89</v>
      </c>
      <c r="B14" s="48"/>
      <c r="C14" s="18" t="s">
        <v>75</v>
      </c>
      <c r="E14" s="45">
        <v>241652067</v>
      </c>
      <c r="F14" s="44"/>
      <c r="G14" s="45">
        <v>441</v>
      </c>
      <c r="H14" s="44"/>
      <c r="I14" s="45">
        <v>30491621</v>
      </c>
      <c r="J14" s="44"/>
      <c r="K14" s="45">
        <v>0</v>
      </c>
      <c r="L14" s="44"/>
      <c r="M14" s="45">
        <v>-2738400270</v>
      </c>
      <c r="N14" s="44"/>
      <c r="O14" s="45">
        <v>-2738400270</v>
      </c>
      <c r="Q14" s="44"/>
    </row>
    <row r="15" spans="1:33" ht="21.75" customHeight="1" x14ac:dyDescent="0.2">
      <c r="A15" s="18" t="s">
        <v>90</v>
      </c>
      <c r="B15" s="48"/>
      <c r="C15" s="18" t="s">
        <v>75</v>
      </c>
      <c r="E15" s="45">
        <v>300898596</v>
      </c>
      <c r="F15" s="44"/>
      <c r="G15" s="45">
        <v>529</v>
      </c>
      <c r="H15" s="44"/>
      <c r="I15" s="45">
        <v>39466572</v>
      </c>
      <c r="J15" s="44"/>
      <c r="K15" s="45">
        <v>0</v>
      </c>
      <c r="L15" s="44"/>
      <c r="M15" s="45">
        <v>-3574301763</v>
      </c>
      <c r="N15" s="44"/>
      <c r="O15" s="45">
        <v>-3574301763</v>
      </c>
      <c r="Q15" s="44"/>
    </row>
    <row r="16" spans="1:33" ht="21.75" customHeight="1" x14ac:dyDescent="0.2">
      <c r="A16" s="18" t="s">
        <v>78</v>
      </c>
      <c r="B16" s="48"/>
      <c r="C16" s="18" t="s">
        <v>75</v>
      </c>
      <c r="E16" s="45">
        <v>466272138</v>
      </c>
      <c r="F16" s="44"/>
      <c r="G16" s="45">
        <v>588</v>
      </c>
      <c r="H16" s="44"/>
      <c r="I16" s="45">
        <v>157418</v>
      </c>
      <c r="J16" s="44"/>
      <c r="K16" s="45">
        <v>0</v>
      </c>
      <c r="L16" s="44"/>
      <c r="M16" s="45">
        <v>14480025363</v>
      </c>
      <c r="N16" s="44"/>
      <c r="O16" s="45">
        <v>14480025363</v>
      </c>
      <c r="Q16" s="44"/>
    </row>
    <row r="17" spans="1:17" ht="21.75" customHeight="1" x14ac:dyDescent="0.2">
      <c r="A17" s="18" t="s">
        <v>74</v>
      </c>
      <c r="B17" s="48"/>
      <c r="C17" s="18" t="s">
        <v>75</v>
      </c>
      <c r="E17" s="45">
        <v>12459534</v>
      </c>
      <c r="F17" s="44"/>
      <c r="G17" s="45">
        <v>647</v>
      </c>
      <c r="H17" s="44"/>
      <c r="I17" s="45">
        <v>0</v>
      </c>
      <c r="J17" s="44"/>
      <c r="K17" s="45">
        <v>0</v>
      </c>
      <c r="L17" s="44"/>
      <c r="M17" s="45">
        <v>62249557</v>
      </c>
      <c r="N17" s="44"/>
      <c r="O17" s="45">
        <v>62249557</v>
      </c>
      <c r="Q17" s="44"/>
    </row>
    <row r="18" spans="1:17" ht="21.75" customHeight="1" x14ac:dyDescent="0.2">
      <c r="A18" s="18" t="s">
        <v>91</v>
      </c>
      <c r="B18" s="48"/>
      <c r="C18" s="18" t="s">
        <v>75</v>
      </c>
      <c r="E18" s="45">
        <v>373054827</v>
      </c>
      <c r="F18" s="44"/>
      <c r="G18" s="45">
        <v>471</v>
      </c>
      <c r="H18" s="44"/>
      <c r="I18" s="45">
        <v>44541915</v>
      </c>
      <c r="J18" s="44"/>
      <c r="K18" s="45">
        <v>0</v>
      </c>
      <c r="L18" s="44"/>
      <c r="M18" s="45">
        <v>-3376034963</v>
      </c>
      <c r="N18" s="44"/>
      <c r="O18" s="45">
        <v>-3376034963</v>
      </c>
      <c r="Q18" s="44"/>
    </row>
    <row r="19" spans="1:17" ht="21.75" customHeight="1" x14ac:dyDescent="0.2">
      <c r="A19" s="18" t="s">
        <v>35</v>
      </c>
      <c r="B19" s="48"/>
      <c r="C19" s="18" t="s">
        <v>197</v>
      </c>
      <c r="E19" s="45">
        <v>14975352</v>
      </c>
      <c r="F19" s="44"/>
      <c r="G19" s="45">
        <v>362</v>
      </c>
      <c r="H19" s="44"/>
      <c r="I19" s="45">
        <v>0</v>
      </c>
      <c r="J19" s="44"/>
      <c r="K19" s="45">
        <v>0</v>
      </c>
      <c r="L19" s="44"/>
      <c r="M19" s="45">
        <v>999995645</v>
      </c>
      <c r="N19" s="44"/>
      <c r="O19" s="45">
        <v>999995645</v>
      </c>
      <c r="Q19" s="44"/>
    </row>
    <row r="20" spans="1:17" ht="21.75" customHeight="1" x14ac:dyDescent="0.2">
      <c r="A20" s="18" t="s">
        <v>36</v>
      </c>
      <c r="B20" s="48"/>
      <c r="C20" s="18" t="s">
        <v>197</v>
      </c>
      <c r="E20" s="45">
        <v>24876000</v>
      </c>
      <c r="F20" s="44"/>
      <c r="G20" s="45">
        <v>422</v>
      </c>
      <c r="H20" s="44"/>
      <c r="I20" s="45">
        <v>0</v>
      </c>
      <c r="J20" s="44"/>
      <c r="K20" s="45">
        <v>0</v>
      </c>
      <c r="L20" s="44"/>
      <c r="M20" s="45">
        <v>480367581</v>
      </c>
      <c r="N20" s="44"/>
      <c r="O20" s="45">
        <v>480367581</v>
      </c>
      <c r="Q20" s="44"/>
    </row>
    <row r="21" spans="1:17" ht="21.75" customHeight="1" x14ac:dyDescent="0.2">
      <c r="A21" s="18" t="s">
        <v>70</v>
      </c>
      <c r="B21" s="48"/>
      <c r="C21" s="18" t="s">
        <v>54</v>
      </c>
      <c r="E21" s="45">
        <v>7752518</v>
      </c>
      <c r="F21" s="44"/>
      <c r="G21" s="45">
        <v>1760</v>
      </c>
      <c r="H21" s="44"/>
      <c r="I21" s="45">
        <v>6704354</v>
      </c>
      <c r="J21" s="44"/>
      <c r="K21" s="45">
        <v>0</v>
      </c>
      <c r="L21" s="44"/>
      <c r="M21" s="45">
        <v>2013469473</v>
      </c>
      <c r="N21" s="44"/>
      <c r="O21" s="45">
        <v>2013469473</v>
      </c>
      <c r="Q21" s="44"/>
    </row>
    <row r="22" spans="1:17" ht="21.75" customHeight="1" x14ac:dyDescent="0.2">
      <c r="A22" s="18" t="s">
        <v>66</v>
      </c>
      <c r="B22" s="48"/>
      <c r="C22" s="18" t="s">
        <v>54</v>
      </c>
      <c r="E22" s="45">
        <v>1716154</v>
      </c>
      <c r="F22" s="44"/>
      <c r="G22" s="45">
        <v>1907</v>
      </c>
      <c r="H22" s="44"/>
      <c r="I22" s="45">
        <v>1592269</v>
      </c>
      <c r="J22" s="44"/>
      <c r="K22" s="45">
        <v>0</v>
      </c>
      <c r="L22" s="44"/>
      <c r="M22" s="45">
        <v>37250519</v>
      </c>
      <c r="N22" s="44"/>
      <c r="O22" s="45">
        <v>37250519</v>
      </c>
      <c r="Q22" s="44"/>
    </row>
    <row r="23" spans="1:17" ht="21.75" customHeight="1" x14ac:dyDescent="0.2">
      <c r="A23" s="18" t="s">
        <v>50</v>
      </c>
      <c r="B23" s="48"/>
      <c r="C23" s="18" t="s">
        <v>54</v>
      </c>
      <c r="E23" s="45">
        <v>4004929</v>
      </c>
      <c r="F23" s="44"/>
      <c r="G23" s="45">
        <v>2054</v>
      </c>
      <c r="H23" s="44"/>
      <c r="I23" s="45">
        <v>4005768</v>
      </c>
      <c r="J23" s="44"/>
      <c r="K23" s="45">
        <v>0</v>
      </c>
      <c r="L23" s="44"/>
      <c r="M23" s="45">
        <v>377748882</v>
      </c>
      <c r="N23" s="44"/>
      <c r="O23" s="45">
        <v>377748882</v>
      </c>
      <c r="Q23" s="44"/>
    </row>
    <row r="24" spans="1:17" ht="21.75" customHeight="1" x14ac:dyDescent="0.2">
      <c r="A24" s="18" t="s">
        <v>99</v>
      </c>
      <c r="B24" s="48"/>
      <c r="C24" s="18" t="s">
        <v>54</v>
      </c>
      <c r="E24" s="45">
        <v>4072560</v>
      </c>
      <c r="F24" s="44"/>
      <c r="G24" s="45">
        <v>2200</v>
      </c>
      <c r="H24" s="44"/>
      <c r="I24" s="45">
        <v>4352357</v>
      </c>
      <c r="J24" s="44"/>
      <c r="K24" s="45">
        <v>0</v>
      </c>
      <c r="L24" s="44"/>
      <c r="M24" s="45">
        <v>380497906</v>
      </c>
      <c r="N24" s="44"/>
      <c r="O24" s="45">
        <v>380497906</v>
      </c>
      <c r="Q24" s="44"/>
    </row>
    <row r="25" spans="1:17" ht="21.75" customHeight="1" x14ac:dyDescent="0.2">
      <c r="A25" s="18" t="s">
        <v>87</v>
      </c>
      <c r="B25" s="48"/>
      <c r="C25" s="18" t="s">
        <v>54</v>
      </c>
      <c r="E25" s="45">
        <v>33376248</v>
      </c>
      <c r="F25" s="44"/>
      <c r="G25" s="45">
        <v>2640</v>
      </c>
      <c r="H25" s="44"/>
      <c r="I25" s="45">
        <v>80974</v>
      </c>
      <c r="J25" s="44"/>
      <c r="K25" s="45">
        <v>0</v>
      </c>
      <c r="L25" s="44"/>
      <c r="M25" s="45">
        <v>4909214122</v>
      </c>
      <c r="N25" s="44"/>
      <c r="O25" s="45">
        <v>4909214122</v>
      </c>
      <c r="Q25" s="44"/>
    </row>
    <row r="26" spans="1:17" ht="21.75" customHeight="1" x14ac:dyDescent="0.2">
      <c r="A26" s="18" t="s">
        <v>88</v>
      </c>
      <c r="B26" s="48"/>
      <c r="C26" s="18" t="s">
        <v>54</v>
      </c>
      <c r="E26" s="45">
        <v>30257928</v>
      </c>
      <c r="F26" s="44"/>
      <c r="G26" s="45">
        <v>2934</v>
      </c>
      <c r="H26" s="44"/>
      <c r="I26" s="45">
        <v>0</v>
      </c>
      <c r="J26" s="44"/>
      <c r="K26" s="45">
        <v>0</v>
      </c>
      <c r="L26" s="44"/>
      <c r="M26" s="45">
        <v>1149458553</v>
      </c>
      <c r="N26" s="44"/>
      <c r="O26" s="45">
        <v>1149458553</v>
      </c>
      <c r="Q26" s="44"/>
    </row>
    <row r="27" spans="1:17" ht="21.75" customHeight="1" x14ac:dyDescent="0.2">
      <c r="A27" s="18" t="s">
        <v>93</v>
      </c>
      <c r="B27" s="48"/>
      <c r="C27" s="18" t="s">
        <v>54</v>
      </c>
      <c r="E27" s="45">
        <v>210000</v>
      </c>
      <c r="F27" s="44"/>
      <c r="G27" s="45">
        <v>300</v>
      </c>
      <c r="H27" s="44"/>
      <c r="I27" s="45">
        <v>31350</v>
      </c>
      <c r="J27" s="44"/>
      <c r="K27" s="45">
        <v>0</v>
      </c>
      <c r="L27" s="44"/>
      <c r="M27" s="45">
        <v>1854122</v>
      </c>
      <c r="N27" s="44"/>
      <c r="O27" s="45">
        <v>1854122</v>
      </c>
      <c r="Q27" s="44"/>
    </row>
    <row r="28" spans="1:17" ht="21.75" customHeight="1" x14ac:dyDescent="0.2">
      <c r="A28" s="18" t="s">
        <v>71</v>
      </c>
      <c r="B28" s="48"/>
      <c r="C28" s="18" t="s">
        <v>54</v>
      </c>
      <c r="E28" s="45">
        <v>312870000</v>
      </c>
      <c r="F28" s="44"/>
      <c r="G28" s="45">
        <v>400</v>
      </c>
      <c r="H28" s="44"/>
      <c r="I28" s="45">
        <v>51243200</v>
      </c>
      <c r="J28" s="44"/>
      <c r="K28" s="45">
        <v>0</v>
      </c>
      <c r="L28" s="44"/>
      <c r="M28" s="45">
        <v>9070235704</v>
      </c>
      <c r="N28" s="44"/>
      <c r="O28" s="45">
        <v>9070235704</v>
      </c>
      <c r="Q28" s="44"/>
    </row>
    <row r="29" spans="1:17" ht="21.75" customHeight="1" x14ac:dyDescent="0.2">
      <c r="A29" s="18" t="s">
        <v>38</v>
      </c>
      <c r="B29" s="48"/>
      <c r="C29" s="18" t="s">
        <v>54</v>
      </c>
      <c r="E29" s="45">
        <v>183868000</v>
      </c>
      <c r="F29" s="44"/>
      <c r="G29" s="45">
        <v>500</v>
      </c>
      <c r="H29" s="44"/>
      <c r="I29" s="45">
        <v>111689</v>
      </c>
      <c r="J29" s="44"/>
      <c r="K29" s="45">
        <v>0</v>
      </c>
      <c r="L29" s="44"/>
      <c r="M29" s="45">
        <v>5105614928</v>
      </c>
      <c r="N29" s="44"/>
      <c r="O29" s="45">
        <v>5105614928</v>
      </c>
      <c r="Q29" s="44"/>
    </row>
    <row r="30" spans="1:17" ht="21.75" customHeight="1" x14ac:dyDescent="0.2">
      <c r="A30" s="18" t="s">
        <v>62</v>
      </c>
      <c r="B30" s="48"/>
      <c r="C30" s="18" t="s">
        <v>63</v>
      </c>
      <c r="E30" s="45">
        <v>38517000</v>
      </c>
      <c r="F30" s="44"/>
      <c r="G30" s="45">
        <v>600</v>
      </c>
      <c r="H30" s="44"/>
      <c r="I30" s="45">
        <v>0</v>
      </c>
      <c r="J30" s="44"/>
      <c r="K30" s="45">
        <v>0</v>
      </c>
      <c r="L30" s="44"/>
      <c r="M30" s="45">
        <v>1155093458</v>
      </c>
      <c r="N30" s="44"/>
      <c r="O30" s="45">
        <v>1155093458</v>
      </c>
      <c r="Q30" s="44"/>
    </row>
    <row r="31" spans="1:17" ht="21.75" customHeight="1" x14ac:dyDescent="0.2">
      <c r="A31" s="18" t="s">
        <v>98</v>
      </c>
      <c r="B31" s="48"/>
      <c r="C31" s="18" t="s">
        <v>54</v>
      </c>
      <c r="E31" s="45">
        <v>4000000</v>
      </c>
      <c r="F31" s="44"/>
      <c r="G31" s="45">
        <v>200</v>
      </c>
      <c r="H31" s="44"/>
      <c r="I31" s="45">
        <v>399800</v>
      </c>
      <c r="J31" s="44"/>
      <c r="K31" s="45">
        <v>0</v>
      </c>
      <c r="L31" s="44"/>
      <c r="M31" s="45">
        <v>44985935</v>
      </c>
      <c r="N31" s="44"/>
      <c r="O31" s="45">
        <v>44985935</v>
      </c>
      <c r="Q31" s="44"/>
    </row>
    <row r="32" spans="1:17" ht="21.75" customHeight="1" x14ac:dyDescent="0.2">
      <c r="A32" s="18" t="s">
        <v>68</v>
      </c>
      <c r="B32" s="48"/>
      <c r="C32" s="18" t="s">
        <v>54</v>
      </c>
      <c r="E32" s="45">
        <v>210595000</v>
      </c>
      <c r="F32" s="44"/>
      <c r="G32" s="45">
        <v>600</v>
      </c>
      <c r="H32" s="44"/>
      <c r="I32" s="45">
        <v>22286400</v>
      </c>
      <c r="J32" s="44"/>
      <c r="K32" s="45">
        <v>0</v>
      </c>
      <c r="L32" s="44"/>
      <c r="M32" s="45">
        <v>7973607616</v>
      </c>
      <c r="N32" s="44"/>
      <c r="O32" s="45">
        <v>7973607616</v>
      </c>
      <c r="Q32" s="44"/>
    </row>
    <row r="33" spans="1:17" ht="21.75" customHeight="1" x14ac:dyDescent="0.2">
      <c r="A33" s="18" t="s">
        <v>81</v>
      </c>
      <c r="B33" s="48"/>
      <c r="C33" s="18" t="s">
        <v>54</v>
      </c>
      <c r="E33" s="45">
        <v>59371000</v>
      </c>
      <c r="F33" s="44"/>
      <c r="G33" s="45">
        <v>800</v>
      </c>
      <c r="H33" s="44"/>
      <c r="I33" s="45">
        <v>0</v>
      </c>
      <c r="J33" s="44"/>
      <c r="K33" s="45">
        <v>0</v>
      </c>
      <c r="L33" s="44"/>
      <c r="M33" s="45">
        <v>77600036</v>
      </c>
      <c r="N33" s="44"/>
      <c r="O33" s="45">
        <v>77600036</v>
      </c>
      <c r="Q33" s="44"/>
    </row>
    <row r="34" spans="1:17" ht="21.75" customHeight="1" x14ac:dyDescent="0.2">
      <c r="A34" s="18" t="s">
        <v>57</v>
      </c>
      <c r="B34" s="48"/>
      <c r="C34" s="18" t="s">
        <v>54</v>
      </c>
      <c r="E34" s="45">
        <v>116001000</v>
      </c>
      <c r="F34" s="44"/>
      <c r="G34" s="45">
        <v>500</v>
      </c>
      <c r="H34" s="44"/>
      <c r="I34" s="45">
        <v>21221250</v>
      </c>
      <c r="J34" s="44"/>
      <c r="K34" s="45">
        <v>0</v>
      </c>
      <c r="L34" s="44"/>
      <c r="M34" s="45">
        <v>2881308401</v>
      </c>
      <c r="N34" s="44"/>
      <c r="O34" s="45">
        <v>2881308401</v>
      </c>
      <c r="Q34" s="44"/>
    </row>
    <row r="35" spans="1:17" ht="21.75" customHeight="1" x14ac:dyDescent="0.2">
      <c r="A35" s="18" t="s">
        <v>73</v>
      </c>
      <c r="B35" s="48"/>
      <c r="C35" s="18" t="s">
        <v>54</v>
      </c>
      <c r="E35" s="45">
        <v>202229000</v>
      </c>
      <c r="F35" s="44"/>
      <c r="G35" s="45">
        <v>700</v>
      </c>
      <c r="H35" s="44"/>
      <c r="I35" s="45">
        <v>0</v>
      </c>
      <c r="J35" s="44"/>
      <c r="K35" s="45">
        <v>0</v>
      </c>
      <c r="L35" s="44"/>
      <c r="M35" s="45">
        <v>5415096038</v>
      </c>
      <c r="N35" s="44"/>
      <c r="O35" s="45">
        <v>5415096038</v>
      </c>
      <c r="Q35" s="44"/>
    </row>
    <row r="36" spans="1:17" ht="21.75" customHeight="1" x14ac:dyDescent="0.2">
      <c r="A36" s="18" t="s">
        <v>72</v>
      </c>
      <c r="B36" s="48"/>
      <c r="C36" s="18" t="s">
        <v>54</v>
      </c>
      <c r="E36" s="45">
        <v>5000000</v>
      </c>
      <c r="F36" s="44"/>
      <c r="G36" s="45">
        <v>800</v>
      </c>
      <c r="H36" s="44"/>
      <c r="I36" s="45">
        <v>0</v>
      </c>
      <c r="J36" s="44"/>
      <c r="K36" s="45">
        <v>0</v>
      </c>
      <c r="L36" s="44"/>
      <c r="M36" s="45">
        <v>39976842</v>
      </c>
      <c r="N36" s="44"/>
      <c r="O36" s="45">
        <v>39976842</v>
      </c>
      <c r="Q36" s="44"/>
    </row>
    <row r="37" spans="1:17" ht="21.75" customHeight="1" x14ac:dyDescent="0.2">
      <c r="A37" s="18" t="s">
        <v>19</v>
      </c>
      <c r="B37" s="48"/>
      <c r="C37" s="18" t="s">
        <v>100</v>
      </c>
      <c r="E37" s="45">
        <v>3435000</v>
      </c>
      <c r="F37" s="44"/>
      <c r="G37" s="45">
        <v>13000</v>
      </c>
      <c r="H37" s="44"/>
      <c r="I37" s="45">
        <v>2634288</v>
      </c>
      <c r="J37" s="44"/>
      <c r="K37" s="45">
        <v>0</v>
      </c>
      <c r="L37" s="44"/>
      <c r="M37" s="45">
        <v>-3725960341</v>
      </c>
      <c r="N37" s="44"/>
      <c r="O37" s="45">
        <v>-3725960341</v>
      </c>
      <c r="Q37" s="44"/>
    </row>
    <row r="38" spans="1:17" ht="21.75" customHeight="1" x14ac:dyDescent="0.2">
      <c r="A38" s="18" t="s">
        <v>20</v>
      </c>
      <c r="B38" s="48"/>
      <c r="C38" s="18" t="s">
        <v>54</v>
      </c>
      <c r="E38" s="45">
        <v>24802000</v>
      </c>
      <c r="F38" s="44"/>
      <c r="G38" s="45">
        <v>900</v>
      </c>
      <c r="H38" s="44"/>
      <c r="I38" s="45">
        <v>0</v>
      </c>
      <c r="J38" s="44"/>
      <c r="K38" s="45">
        <v>0</v>
      </c>
      <c r="L38" s="44"/>
      <c r="M38" s="45">
        <v>-59205077</v>
      </c>
      <c r="N38" s="44"/>
      <c r="O38" s="45">
        <v>-59205077</v>
      </c>
      <c r="Q38" s="44"/>
    </row>
    <row r="39" spans="1:17" ht="21.75" customHeight="1" thickBot="1" x14ac:dyDescent="0.25">
      <c r="A39" s="40"/>
      <c r="C39" s="19"/>
      <c r="E39" s="45"/>
      <c r="F39" s="44"/>
      <c r="G39" s="45"/>
      <c r="H39" s="44"/>
      <c r="I39" s="78">
        <f>SUM(I9:I38)</f>
        <v>232679709</v>
      </c>
      <c r="J39" s="44"/>
      <c r="K39" s="33">
        <f>SUM(K9:K38)</f>
        <v>0</v>
      </c>
      <c r="L39" s="44"/>
      <c r="M39" s="33">
        <f>SUM(M9:M38)</f>
        <v>43168563632</v>
      </c>
      <c r="N39" s="44"/>
      <c r="O39" s="47">
        <f>SUM(O9:O38)</f>
        <v>43168563632</v>
      </c>
      <c r="Q39" s="44"/>
    </row>
    <row r="40" spans="1:17" ht="13.5" thickTop="1" x14ac:dyDescent="0.2">
      <c r="I40" s="77"/>
      <c r="Q40" s="44"/>
    </row>
    <row r="41" spans="1:17" x14ac:dyDescent="0.2">
      <c r="I41" s="77"/>
    </row>
    <row r="42" spans="1:17" x14ac:dyDescent="0.2">
      <c r="I42" s="44"/>
    </row>
  </sheetData>
  <mergeCells count="8">
    <mergeCell ref="A5:O5"/>
    <mergeCell ref="C7:M7"/>
    <mergeCell ref="Q1:AG1"/>
    <mergeCell ref="Q2:AG2"/>
    <mergeCell ref="Q3:AG3"/>
    <mergeCell ref="A1:O1"/>
    <mergeCell ref="A2:O2"/>
    <mergeCell ref="A3:O3"/>
  </mergeCells>
  <conditionalFormatting sqref="A1:A1048576">
    <cfRule type="duplicateValues" dxfId="0" priority="1"/>
  </conditionalFormatting>
  <pageMargins left="0.39" right="0.39" top="0.39" bottom="0.39" header="0" footer="0"/>
  <pageSetup scale="9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46"/>
  <sheetViews>
    <sheetView rightToLeft="1" view="pageBreakPreview" zoomScaleNormal="100" zoomScaleSheetLayoutView="100" workbookViewId="0">
      <selection activeCell="S44" sqref="S44"/>
    </sheetView>
  </sheetViews>
  <sheetFormatPr defaultRowHeight="12.75" x14ac:dyDescent="0.2"/>
  <cols>
    <col min="1" max="1" width="29.7109375" style="8" bestFit="1" customWidth="1"/>
    <col min="2" max="2" width="1.28515625" style="8" customWidth="1"/>
    <col min="3" max="3" width="14.5703125" style="8" bestFit="1" customWidth="1"/>
    <col min="4" max="4" width="1.28515625" style="8" customWidth="1"/>
    <col min="5" max="5" width="18.28515625" style="8" bestFit="1" customWidth="1"/>
    <col min="6" max="6" width="1.28515625" style="8" customWidth="1"/>
    <col min="7" max="7" width="18.5703125" style="8" bestFit="1" customWidth="1"/>
    <col min="8" max="8" width="1.28515625" style="8" customWidth="1"/>
    <col min="9" max="9" width="17.7109375" style="8" bestFit="1" customWidth="1"/>
    <col min="10" max="10" width="1.28515625" style="8" customWidth="1"/>
    <col min="11" max="11" width="14.5703125" style="8" bestFit="1" customWidth="1"/>
    <col min="12" max="12" width="1.28515625" style="8" customWidth="1"/>
    <col min="13" max="13" width="18.28515625" style="8" bestFit="1" customWidth="1"/>
    <col min="14" max="14" width="1.28515625" style="8" customWidth="1"/>
    <col min="15" max="15" width="18.5703125" style="8" bestFit="1" customWidth="1"/>
    <col min="16" max="16" width="1.28515625" style="8" customWidth="1"/>
    <col min="17" max="17" width="17.42578125" style="8" bestFit="1" customWidth="1"/>
    <col min="18" max="18" width="15" style="8" bestFit="1" customWidth="1"/>
    <col min="19" max="19" width="14" style="8" bestFit="1" customWidth="1"/>
    <col min="20" max="20" width="11" style="8" bestFit="1" customWidth="1"/>
    <col min="21" max="16384" width="9.140625" style="8"/>
  </cols>
  <sheetData>
    <row r="1" spans="1:19" ht="25.5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9" ht="25.5" x14ac:dyDescent="0.2">
      <c r="A2" s="87" t="s">
        <v>146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9" ht="25.5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5" spans="1:19" ht="24" x14ac:dyDescent="0.2">
      <c r="A5" s="88" t="s">
        <v>194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9" ht="21" x14ac:dyDescent="0.2">
      <c r="A6" s="85" t="s">
        <v>149</v>
      </c>
      <c r="C6" s="85" t="s">
        <v>163</v>
      </c>
      <c r="D6" s="85"/>
      <c r="E6" s="85"/>
      <c r="F6" s="85"/>
      <c r="G6" s="85"/>
      <c r="H6" s="85"/>
      <c r="I6" s="85"/>
      <c r="K6" s="85" t="s">
        <v>164</v>
      </c>
      <c r="L6" s="85"/>
      <c r="M6" s="85"/>
      <c r="N6" s="85"/>
      <c r="O6" s="85"/>
      <c r="P6" s="85"/>
      <c r="Q6" s="85"/>
    </row>
    <row r="7" spans="1:19" ht="42" x14ac:dyDescent="0.2">
      <c r="A7" s="85"/>
      <c r="C7" s="7" t="s">
        <v>13</v>
      </c>
      <c r="D7" s="10"/>
      <c r="E7" s="7" t="s">
        <v>15</v>
      </c>
      <c r="F7" s="10"/>
      <c r="G7" s="7" t="s">
        <v>188</v>
      </c>
      <c r="H7" s="10"/>
      <c r="I7" s="7" t="s">
        <v>195</v>
      </c>
      <c r="K7" s="7" t="s">
        <v>13</v>
      </c>
      <c r="L7" s="10"/>
      <c r="M7" s="7" t="s">
        <v>15</v>
      </c>
      <c r="N7" s="10"/>
      <c r="O7" s="7" t="s">
        <v>188</v>
      </c>
      <c r="P7" s="10"/>
      <c r="Q7" s="7" t="s">
        <v>195</v>
      </c>
    </row>
    <row r="8" spans="1:19" ht="18.75" x14ac:dyDescent="0.2">
      <c r="A8" s="11" t="s">
        <v>27</v>
      </c>
      <c r="C8" s="41">
        <v>844833000</v>
      </c>
      <c r="D8" s="30"/>
      <c r="E8" s="41">
        <v>356917653551</v>
      </c>
      <c r="F8" s="30"/>
      <c r="G8" s="41">
        <v>417383703094</v>
      </c>
      <c r="H8" s="30"/>
      <c r="I8" s="41">
        <v>-60466049543</v>
      </c>
      <c r="J8" s="30"/>
      <c r="K8" s="41">
        <v>844833000</v>
      </c>
      <c r="L8" s="30"/>
      <c r="M8" s="41">
        <v>356917653551</v>
      </c>
      <c r="N8" s="30"/>
      <c r="O8" s="41">
        <v>417383703094</v>
      </c>
      <c r="P8" s="30"/>
      <c r="Q8" s="41">
        <v>-60466049543</v>
      </c>
      <c r="R8" s="30"/>
      <c r="S8" s="30"/>
    </row>
    <row r="9" spans="1:19" ht="18.75" x14ac:dyDescent="0.2">
      <c r="A9" s="12" t="s">
        <v>34</v>
      </c>
      <c r="C9" s="31">
        <v>529962599</v>
      </c>
      <c r="D9" s="30"/>
      <c r="E9" s="31">
        <v>355069482715</v>
      </c>
      <c r="F9" s="30"/>
      <c r="G9" s="31">
        <v>367974545554</v>
      </c>
      <c r="H9" s="30"/>
      <c r="I9" s="31">
        <v>-12905062839</v>
      </c>
      <c r="J9" s="30"/>
      <c r="K9" s="31">
        <v>529962599</v>
      </c>
      <c r="L9" s="30"/>
      <c r="M9" s="31">
        <v>355069482715</v>
      </c>
      <c r="N9" s="30"/>
      <c r="O9" s="31">
        <v>367974545554</v>
      </c>
      <c r="P9" s="30"/>
      <c r="Q9" s="31">
        <v>-12905062839</v>
      </c>
      <c r="R9" s="30"/>
      <c r="S9" s="30"/>
    </row>
    <row r="10" spans="1:19" ht="18.75" x14ac:dyDescent="0.2">
      <c r="A10" s="12" t="s">
        <v>37</v>
      </c>
      <c r="C10" s="31">
        <v>200000</v>
      </c>
      <c r="D10" s="30"/>
      <c r="E10" s="31">
        <v>6033883500</v>
      </c>
      <c r="F10" s="30"/>
      <c r="G10" s="31">
        <v>5058188668</v>
      </c>
      <c r="H10" s="30"/>
      <c r="I10" s="31">
        <v>975694832</v>
      </c>
      <c r="J10" s="30"/>
      <c r="K10" s="31">
        <v>200000</v>
      </c>
      <c r="L10" s="30"/>
      <c r="M10" s="31">
        <v>6033883500</v>
      </c>
      <c r="N10" s="30"/>
      <c r="O10" s="31">
        <v>5058188668</v>
      </c>
      <c r="P10" s="30"/>
      <c r="Q10" s="31">
        <v>975694832</v>
      </c>
      <c r="R10" s="30"/>
      <c r="S10" s="30"/>
    </row>
    <row r="11" spans="1:19" ht="18.75" x14ac:dyDescent="0.2">
      <c r="A11" s="12" t="s">
        <v>30</v>
      </c>
      <c r="C11" s="31">
        <v>154664062</v>
      </c>
      <c r="D11" s="30"/>
      <c r="E11" s="31">
        <v>224158476191</v>
      </c>
      <c r="F11" s="30"/>
      <c r="G11" s="31">
        <v>250325968960</v>
      </c>
      <c r="H11" s="30"/>
      <c r="I11" s="31">
        <v>-26167492769</v>
      </c>
      <c r="J11" s="30"/>
      <c r="K11" s="31">
        <v>154664062</v>
      </c>
      <c r="L11" s="30"/>
      <c r="M11" s="31">
        <v>224158476191</v>
      </c>
      <c r="N11" s="30"/>
      <c r="O11" s="31">
        <v>250325968960</v>
      </c>
      <c r="P11" s="30"/>
      <c r="Q11" s="31">
        <v>-26167492769</v>
      </c>
      <c r="R11" s="30"/>
      <c r="S11" s="30"/>
    </row>
    <row r="12" spans="1:19" ht="18.75" x14ac:dyDescent="0.2">
      <c r="A12" s="12" t="s">
        <v>21</v>
      </c>
      <c r="C12" s="31">
        <v>107752284</v>
      </c>
      <c r="D12" s="30"/>
      <c r="E12" s="31">
        <v>167200517497</v>
      </c>
      <c r="F12" s="30"/>
      <c r="G12" s="31">
        <v>184265518411</v>
      </c>
      <c r="H12" s="30"/>
      <c r="I12" s="31">
        <v>-17065000914</v>
      </c>
      <c r="J12" s="30"/>
      <c r="K12" s="31">
        <v>107752284</v>
      </c>
      <c r="L12" s="30"/>
      <c r="M12" s="31">
        <v>167200517497</v>
      </c>
      <c r="N12" s="30"/>
      <c r="O12" s="31">
        <v>184265518411</v>
      </c>
      <c r="P12" s="30"/>
      <c r="Q12" s="31">
        <v>-17065000914</v>
      </c>
      <c r="R12" s="30"/>
      <c r="S12" s="30"/>
    </row>
    <row r="13" spans="1:19" ht="18.75" x14ac:dyDescent="0.2">
      <c r="A13" s="12" t="s">
        <v>29</v>
      </c>
      <c r="C13" s="31">
        <v>3250000</v>
      </c>
      <c r="D13" s="30"/>
      <c r="E13" s="31">
        <v>4332318412</v>
      </c>
      <c r="F13" s="30"/>
      <c r="G13" s="31">
        <v>4387239675</v>
      </c>
      <c r="H13" s="30"/>
      <c r="I13" s="31">
        <v>-54921263</v>
      </c>
      <c r="J13" s="30"/>
      <c r="K13" s="31">
        <v>3250000</v>
      </c>
      <c r="L13" s="30"/>
      <c r="M13" s="31">
        <v>4332318412</v>
      </c>
      <c r="N13" s="30"/>
      <c r="O13" s="31">
        <v>4387239675</v>
      </c>
      <c r="P13" s="30"/>
      <c r="Q13" s="31">
        <v>-54921263</v>
      </c>
      <c r="R13" s="30"/>
      <c r="S13" s="30"/>
    </row>
    <row r="14" spans="1:19" ht="18.75" x14ac:dyDescent="0.2">
      <c r="A14" s="12" t="s">
        <v>26</v>
      </c>
      <c r="C14" s="31">
        <v>65993008</v>
      </c>
      <c r="D14" s="30"/>
      <c r="E14" s="31">
        <v>162885668062</v>
      </c>
      <c r="F14" s="30"/>
      <c r="G14" s="31">
        <v>169736548565</v>
      </c>
      <c r="H14" s="30"/>
      <c r="I14" s="31">
        <v>-6850880503</v>
      </c>
      <c r="J14" s="30"/>
      <c r="K14" s="31">
        <v>65993008</v>
      </c>
      <c r="L14" s="30"/>
      <c r="M14" s="31">
        <v>162885668062</v>
      </c>
      <c r="N14" s="30"/>
      <c r="O14" s="31">
        <v>169736548565</v>
      </c>
      <c r="P14" s="30"/>
      <c r="Q14" s="31">
        <v>-6850880503</v>
      </c>
      <c r="R14" s="30"/>
      <c r="S14" s="30"/>
    </row>
    <row r="15" spans="1:19" ht="18.75" x14ac:dyDescent="0.2">
      <c r="A15" s="12" t="s">
        <v>25</v>
      </c>
      <c r="C15" s="31">
        <v>667062499</v>
      </c>
      <c r="D15" s="30"/>
      <c r="E15" s="31">
        <v>423716731886</v>
      </c>
      <c r="F15" s="30"/>
      <c r="G15" s="31">
        <v>438834856004</v>
      </c>
      <c r="H15" s="30"/>
      <c r="I15" s="31">
        <v>-15118124118</v>
      </c>
      <c r="J15" s="30"/>
      <c r="K15" s="31">
        <v>667062499</v>
      </c>
      <c r="L15" s="30"/>
      <c r="M15" s="31">
        <v>423716731886</v>
      </c>
      <c r="N15" s="30"/>
      <c r="O15" s="31">
        <v>438834856004</v>
      </c>
      <c r="P15" s="30"/>
      <c r="Q15" s="31">
        <v>-15118124118</v>
      </c>
      <c r="R15" s="30"/>
      <c r="S15" s="30"/>
    </row>
    <row r="16" spans="1:19" ht="18.75" x14ac:dyDescent="0.2">
      <c r="A16" s="12" t="s">
        <v>22</v>
      </c>
      <c r="C16" s="31">
        <v>1010279210</v>
      </c>
      <c r="D16" s="30"/>
      <c r="E16" s="31">
        <v>575445591905</v>
      </c>
      <c r="F16" s="30"/>
      <c r="G16" s="31">
        <v>601534910813</v>
      </c>
      <c r="H16" s="30"/>
      <c r="I16" s="31">
        <v>-26089318908</v>
      </c>
      <c r="J16" s="30"/>
      <c r="K16" s="31">
        <v>1010279210</v>
      </c>
      <c r="L16" s="30"/>
      <c r="M16" s="31">
        <v>575445591905</v>
      </c>
      <c r="N16" s="30"/>
      <c r="O16" s="31">
        <v>601534910813</v>
      </c>
      <c r="P16" s="30"/>
      <c r="Q16" s="31">
        <v>-26089318908</v>
      </c>
      <c r="R16" s="30"/>
      <c r="S16" s="30"/>
    </row>
    <row r="17" spans="1:19" ht="18.75" x14ac:dyDescent="0.2">
      <c r="A17" s="12" t="s">
        <v>32</v>
      </c>
      <c r="C17" s="31">
        <v>32800000</v>
      </c>
      <c r="D17" s="30"/>
      <c r="E17" s="31">
        <v>75186761040</v>
      </c>
      <c r="F17" s="30"/>
      <c r="G17" s="31">
        <v>74402793857</v>
      </c>
      <c r="H17" s="30"/>
      <c r="I17" s="31">
        <v>783967183</v>
      </c>
      <c r="J17" s="30"/>
      <c r="K17" s="31">
        <v>32800000</v>
      </c>
      <c r="L17" s="30"/>
      <c r="M17" s="31">
        <v>75186761040</v>
      </c>
      <c r="N17" s="30"/>
      <c r="O17" s="31">
        <v>74402793857</v>
      </c>
      <c r="P17" s="30"/>
      <c r="Q17" s="31">
        <v>783967183</v>
      </c>
      <c r="R17" s="30"/>
      <c r="S17" s="30"/>
    </row>
    <row r="18" spans="1:19" ht="18.75" x14ac:dyDescent="0.2">
      <c r="A18" s="12" t="s">
        <v>24</v>
      </c>
      <c r="C18" s="31">
        <v>356883218</v>
      </c>
      <c r="D18" s="30"/>
      <c r="E18" s="31">
        <v>183056037632</v>
      </c>
      <c r="F18" s="30"/>
      <c r="G18" s="31">
        <v>203986863640</v>
      </c>
      <c r="H18" s="30"/>
      <c r="I18" s="31">
        <v>-20930826008</v>
      </c>
      <c r="J18" s="30"/>
      <c r="K18" s="31">
        <v>356883218</v>
      </c>
      <c r="L18" s="30"/>
      <c r="M18" s="31">
        <v>183056037632</v>
      </c>
      <c r="N18" s="30"/>
      <c r="O18" s="31">
        <v>203986863640</v>
      </c>
      <c r="P18" s="30"/>
      <c r="Q18" s="31">
        <v>-20930826008</v>
      </c>
      <c r="R18" s="30"/>
      <c r="S18" s="30"/>
    </row>
    <row r="19" spans="1:19" ht="18.75" x14ac:dyDescent="0.2">
      <c r="A19" s="12" t="s">
        <v>33</v>
      </c>
      <c r="C19" s="31">
        <v>39736000</v>
      </c>
      <c r="D19" s="30"/>
      <c r="E19" s="31">
        <v>198682841124</v>
      </c>
      <c r="F19" s="30"/>
      <c r="G19" s="31">
        <v>227517527808</v>
      </c>
      <c r="H19" s="30"/>
      <c r="I19" s="31">
        <v>-28834686684</v>
      </c>
      <c r="J19" s="30"/>
      <c r="K19" s="31">
        <v>39736000</v>
      </c>
      <c r="L19" s="30"/>
      <c r="M19" s="31">
        <v>198682841124</v>
      </c>
      <c r="N19" s="30"/>
      <c r="O19" s="31">
        <v>227517527808</v>
      </c>
      <c r="P19" s="30"/>
      <c r="Q19" s="31">
        <v>-28834686684</v>
      </c>
      <c r="R19" s="30"/>
      <c r="S19" s="30"/>
    </row>
    <row r="20" spans="1:19" ht="18.75" x14ac:dyDescent="0.2">
      <c r="A20" s="12" t="s">
        <v>31</v>
      </c>
      <c r="C20" s="31">
        <v>206882</v>
      </c>
      <c r="D20" s="30"/>
      <c r="E20" s="31">
        <v>1295601628</v>
      </c>
      <c r="F20" s="30"/>
      <c r="G20" s="31">
        <v>1295601628</v>
      </c>
      <c r="H20" s="30"/>
      <c r="I20" s="31">
        <v>0</v>
      </c>
      <c r="J20" s="30"/>
      <c r="K20" s="31">
        <v>206882</v>
      </c>
      <c r="L20" s="30"/>
      <c r="M20" s="31">
        <v>1295601628</v>
      </c>
      <c r="N20" s="30"/>
      <c r="O20" s="31">
        <v>1295601628</v>
      </c>
      <c r="P20" s="30"/>
      <c r="Q20" s="31">
        <v>0</v>
      </c>
      <c r="R20" s="30"/>
      <c r="S20" s="30"/>
    </row>
    <row r="21" spans="1:19" ht="18.75" x14ac:dyDescent="0.2">
      <c r="A21" s="12" t="s">
        <v>28</v>
      </c>
      <c r="C21" s="31">
        <v>598580953</v>
      </c>
      <c r="D21" s="30"/>
      <c r="E21" s="31">
        <v>287394368427</v>
      </c>
      <c r="F21" s="30"/>
      <c r="G21" s="31">
        <v>322500512810</v>
      </c>
      <c r="H21" s="30"/>
      <c r="I21" s="31">
        <v>-35106144383</v>
      </c>
      <c r="J21" s="30"/>
      <c r="K21" s="31">
        <v>598580953</v>
      </c>
      <c r="L21" s="30"/>
      <c r="M21" s="31">
        <v>287394368427</v>
      </c>
      <c r="N21" s="30"/>
      <c r="O21" s="31">
        <v>322500512810</v>
      </c>
      <c r="P21" s="30"/>
      <c r="Q21" s="31">
        <v>-35106144383</v>
      </c>
      <c r="R21" s="30"/>
      <c r="S21" s="30"/>
    </row>
    <row r="22" spans="1:19" ht="18.75" x14ac:dyDescent="0.2">
      <c r="A22" s="12" t="s">
        <v>117</v>
      </c>
      <c r="C22" s="31">
        <v>200000</v>
      </c>
      <c r="D22" s="30"/>
      <c r="E22" s="31">
        <v>199963750000</v>
      </c>
      <c r="F22" s="30"/>
      <c r="G22" s="31">
        <v>199963750000</v>
      </c>
      <c r="H22" s="30"/>
      <c r="I22" s="31">
        <v>0</v>
      </c>
      <c r="J22" s="30"/>
      <c r="K22" s="31">
        <v>200000</v>
      </c>
      <c r="L22" s="30"/>
      <c r="M22" s="31">
        <v>199963750000</v>
      </c>
      <c r="N22" s="30"/>
      <c r="O22" s="31">
        <v>199963750000</v>
      </c>
      <c r="P22" s="30"/>
      <c r="Q22" s="31">
        <v>0</v>
      </c>
      <c r="R22" s="30"/>
      <c r="S22" s="30"/>
    </row>
    <row r="23" spans="1:19" ht="18.75" x14ac:dyDescent="0.2">
      <c r="A23" s="12" t="s">
        <v>120</v>
      </c>
      <c r="C23" s="31">
        <v>10000</v>
      </c>
      <c r="D23" s="30"/>
      <c r="E23" s="31">
        <v>9998187500</v>
      </c>
      <c r="F23" s="30"/>
      <c r="G23" s="31">
        <v>9998187500</v>
      </c>
      <c r="H23" s="30"/>
      <c r="I23" s="31">
        <v>0</v>
      </c>
      <c r="J23" s="30"/>
      <c r="K23" s="31">
        <v>10000</v>
      </c>
      <c r="L23" s="30"/>
      <c r="M23" s="31">
        <v>9998187500</v>
      </c>
      <c r="N23" s="30"/>
      <c r="O23" s="31">
        <v>9998187500</v>
      </c>
      <c r="P23" s="30"/>
      <c r="Q23" s="31">
        <v>0</v>
      </c>
      <c r="R23" s="30"/>
      <c r="S23" s="30"/>
    </row>
    <row r="24" spans="1:19" ht="18.75" x14ac:dyDescent="0.2">
      <c r="A24" s="12" t="s">
        <v>110</v>
      </c>
      <c r="C24" s="31">
        <v>21000</v>
      </c>
      <c r="D24" s="30"/>
      <c r="E24" s="31">
        <v>20996193750</v>
      </c>
      <c r="F24" s="30"/>
      <c r="G24" s="31">
        <v>20996193750</v>
      </c>
      <c r="H24" s="30"/>
      <c r="I24" s="31">
        <v>0</v>
      </c>
      <c r="J24" s="30"/>
      <c r="K24" s="31">
        <v>21000</v>
      </c>
      <c r="L24" s="30"/>
      <c r="M24" s="31">
        <v>20996193750</v>
      </c>
      <c r="N24" s="30"/>
      <c r="O24" s="31">
        <v>20996193750</v>
      </c>
      <c r="P24" s="30"/>
      <c r="Q24" s="31">
        <v>0</v>
      </c>
      <c r="R24" s="30"/>
      <c r="S24" s="30"/>
    </row>
    <row r="25" spans="1:19" ht="18.75" x14ac:dyDescent="0.2">
      <c r="A25" s="12" t="s">
        <v>123</v>
      </c>
      <c r="C25" s="31">
        <v>250000</v>
      </c>
      <c r="D25" s="30"/>
      <c r="E25" s="31">
        <v>249954687500</v>
      </c>
      <c r="F25" s="30"/>
      <c r="G25" s="31">
        <v>249954687500</v>
      </c>
      <c r="H25" s="30"/>
      <c r="I25" s="31">
        <v>0</v>
      </c>
      <c r="J25" s="30"/>
      <c r="K25" s="31">
        <v>250000</v>
      </c>
      <c r="L25" s="30"/>
      <c r="M25" s="31">
        <v>249954687500</v>
      </c>
      <c r="N25" s="30"/>
      <c r="O25" s="31">
        <v>249954687500</v>
      </c>
      <c r="P25" s="30"/>
      <c r="Q25" s="31">
        <v>0</v>
      </c>
      <c r="R25" s="30"/>
      <c r="S25" s="30"/>
    </row>
    <row r="26" spans="1:19" ht="18.75" x14ac:dyDescent="0.2">
      <c r="A26" s="31" t="s">
        <v>35</v>
      </c>
      <c r="B26" s="31"/>
      <c r="C26" s="31">
        <v>4166352</v>
      </c>
      <c r="D26" s="31"/>
      <c r="E26" s="31">
        <v>470676545</v>
      </c>
      <c r="F26" s="31"/>
      <c r="G26" s="31">
        <v>483421276</v>
      </c>
      <c r="H26" s="31"/>
      <c r="I26" s="31">
        <v>-12744731</v>
      </c>
      <c r="J26" s="31"/>
      <c r="K26" s="31">
        <v>4166352</v>
      </c>
      <c r="L26" s="31"/>
      <c r="M26" s="31">
        <v>470676545</v>
      </c>
      <c r="N26" s="31"/>
      <c r="O26" s="31">
        <v>483421276</v>
      </c>
      <c r="P26" s="31"/>
      <c r="Q26" s="31">
        <v>-12744731</v>
      </c>
      <c r="R26" s="30"/>
      <c r="S26" s="30"/>
    </row>
    <row r="27" spans="1:19" ht="18.75" x14ac:dyDescent="0.2">
      <c r="A27" s="31" t="s">
        <v>36</v>
      </c>
      <c r="B27" s="31"/>
      <c r="C27" s="31">
        <v>18291000</v>
      </c>
      <c r="D27" s="31"/>
      <c r="E27" s="31">
        <v>950887083</v>
      </c>
      <c r="F27" s="31"/>
      <c r="G27" s="31">
        <v>1152629668</v>
      </c>
      <c r="H27" s="31"/>
      <c r="I27" s="31">
        <v>-201742585</v>
      </c>
      <c r="J27" s="31"/>
      <c r="K27" s="31">
        <v>18291000</v>
      </c>
      <c r="L27" s="31"/>
      <c r="M27" s="31">
        <v>950887083</v>
      </c>
      <c r="N27" s="31"/>
      <c r="O27" s="31">
        <v>1152629668</v>
      </c>
      <c r="P27" s="31"/>
      <c r="Q27" s="31">
        <v>-201742585</v>
      </c>
      <c r="R27" s="30"/>
      <c r="S27" s="30"/>
    </row>
    <row r="28" spans="1:19" ht="18.75" x14ac:dyDescent="0.2">
      <c r="A28" s="31" t="s">
        <v>55</v>
      </c>
      <c r="B28" s="31"/>
      <c r="C28" s="31">
        <v>17799000</v>
      </c>
      <c r="D28" s="31"/>
      <c r="E28" s="31">
        <v>6904233701</v>
      </c>
      <c r="F28" s="31"/>
      <c r="G28" s="31">
        <v>8559114459</v>
      </c>
      <c r="H28" s="31"/>
      <c r="I28" s="31">
        <v>1654880758</v>
      </c>
      <c r="J28" s="31"/>
      <c r="K28" s="31">
        <v>17799000</v>
      </c>
      <c r="L28" s="31"/>
      <c r="M28" s="31">
        <v>3594472185</v>
      </c>
      <c r="N28" s="31"/>
      <c r="O28" s="31">
        <v>5249352943</v>
      </c>
      <c r="P28" s="31"/>
      <c r="Q28" s="31">
        <v>1654880758</v>
      </c>
      <c r="R28" s="30"/>
      <c r="S28" s="30"/>
    </row>
    <row r="29" spans="1:19" ht="18.75" x14ac:dyDescent="0.2">
      <c r="A29" s="31" t="s">
        <v>58</v>
      </c>
      <c r="B29" s="31"/>
      <c r="C29" s="31">
        <v>51000000</v>
      </c>
      <c r="D29" s="31"/>
      <c r="E29" s="31">
        <v>8565793740</v>
      </c>
      <c r="F29" s="31"/>
      <c r="G29" s="31">
        <v>10809215910</v>
      </c>
      <c r="H29" s="31"/>
      <c r="I29" s="31">
        <v>2243422170</v>
      </c>
      <c r="J29" s="31"/>
      <c r="K29" s="31">
        <v>51000000</v>
      </c>
      <c r="L29" s="31"/>
      <c r="M29" s="31">
        <v>4078949400</v>
      </c>
      <c r="N29" s="31"/>
      <c r="O29" s="31">
        <v>6322371570</v>
      </c>
      <c r="P29" s="31"/>
      <c r="Q29" s="31">
        <v>2243422170</v>
      </c>
      <c r="R29" s="30"/>
      <c r="S29" s="30"/>
    </row>
    <row r="30" spans="1:19" ht="18.75" x14ac:dyDescent="0.2">
      <c r="A30" s="31" t="s">
        <v>60</v>
      </c>
      <c r="B30" s="31"/>
      <c r="C30" s="31">
        <v>23028000</v>
      </c>
      <c r="D30" s="31"/>
      <c r="E30" s="31">
        <v>8541188077</v>
      </c>
      <c r="F30" s="31"/>
      <c r="G30" s="31">
        <v>13490933189</v>
      </c>
      <c r="H30" s="31"/>
      <c r="I30" s="31">
        <v>4949745112</v>
      </c>
      <c r="J30" s="31"/>
      <c r="K30" s="31">
        <v>23028000</v>
      </c>
      <c r="L30" s="31"/>
      <c r="M30" s="31">
        <v>-1358302147</v>
      </c>
      <c r="N30" s="31"/>
      <c r="O30" s="31">
        <v>3591442965</v>
      </c>
      <c r="P30" s="31"/>
      <c r="Q30" s="31">
        <v>4949745112</v>
      </c>
      <c r="R30" s="30"/>
      <c r="S30" s="30"/>
    </row>
    <row r="31" spans="1:19" ht="18.75" x14ac:dyDescent="0.2">
      <c r="A31" s="31" t="s">
        <v>67</v>
      </c>
      <c r="B31" s="31"/>
      <c r="C31" s="31">
        <v>90500000</v>
      </c>
      <c r="D31" s="31"/>
      <c r="E31" s="31">
        <v>7961949270</v>
      </c>
      <c r="F31" s="31"/>
      <c r="G31" s="31">
        <v>12340161578</v>
      </c>
      <c r="H31" s="31"/>
      <c r="I31" s="31">
        <v>4378212308</v>
      </c>
      <c r="J31" s="31"/>
      <c r="K31" s="31">
        <v>90500000</v>
      </c>
      <c r="L31" s="31"/>
      <c r="M31" s="31">
        <v>-794475346</v>
      </c>
      <c r="N31" s="31"/>
      <c r="O31" s="31">
        <v>3583736962</v>
      </c>
      <c r="P31" s="31"/>
      <c r="Q31" s="31">
        <v>4378212308</v>
      </c>
      <c r="R31" s="30"/>
      <c r="S31" s="30"/>
    </row>
    <row r="32" spans="1:19" ht="18.75" x14ac:dyDescent="0.2">
      <c r="A32" s="31" t="s">
        <v>69</v>
      </c>
      <c r="B32" s="31"/>
      <c r="C32" s="31">
        <v>9969000</v>
      </c>
      <c r="D32" s="31"/>
      <c r="E32" s="31">
        <v>887012535</v>
      </c>
      <c r="F32" s="31"/>
      <c r="G32" s="31">
        <v>1624528577</v>
      </c>
      <c r="H32" s="31"/>
      <c r="I32" s="31">
        <v>737516042</v>
      </c>
      <c r="J32" s="31"/>
      <c r="K32" s="31">
        <v>9969000</v>
      </c>
      <c r="L32" s="31"/>
      <c r="M32" s="31">
        <v>-588019549</v>
      </c>
      <c r="N32" s="31"/>
      <c r="O32" s="31">
        <v>149496493</v>
      </c>
      <c r="P32" s="31"/>
      <c r="Q32" s="31">
        <v>737516042</v>
      </c>
      <c r="R32" s="30"/>
      <c r="S32" s="30"/>
    </row>
    <row r="33" spans="1:19" ht="18.75" x14ac:dyDescent="0.2">
      <c r="A33" s="31" t="s">
        <v>76</v>
      </c>
      <c r="B33" s="31"/>
      <c r="C33" s="31">
        <v>15171000</v>
      </c>
      <c r="D33" s="31"/>
      <c r="E33" s="31">
        <v>212339308</v>
      </c>
      <c r="F33" s="31"/>
      <c r="G33" s="31">
        <v>985861074</v>
      </c>
      <c r="H33" s="31"/>
      <c r="I33" s="31">
        <v>773521766</v>
      </c>
      <c r="J33" s="31"/>
      <c r="K33" s="31">
        <v>15171000</v>
      </c>
      <c r="L33" s="31"/>
      <c r="M33" s="31">
        <v>-1334704224</v>
      </c>
      <c r="N33" s="31"/>
      <c r="O33" s="31">
        <v>-561182458</v>
      </c>
      <c r="P33" s="31"/>
      <c r="Q33" s="31">
        <v>773521766</v>
      </c>
      <c r="R33" s="30"/>
      <c r="S33" s="30"/>
    </row>
    <row r="34" spans="1:19" ht="18.75" x14ac:dyDescent="0.2">
      <c r="A34" s="31" t="s">
        <v>79</v>
      </c>
      <c r="B34" s="31"/>
      <c r="C34" s="31">
        <v>49586000</v>
      </c>
      <c r="D34" s="31"/>
      <c r="E34" s="31">
        <v>148719694</v>
      </c>
      <c r="F34" s="31"/>
      <c r="G34" s="31">
        <v>1586343410</v>
      </c>
      <c r="H34" s="31"/>
      <c r="I34" s="31">
        <v>1437623716</v>
      </c>
      <c r="J34" s="31"/>
      <c r="K34" s="31">
        <v>49586000</v>
      </c>
      <c r="L34" s="31"/>
      <c r="M34" s="31">
        <v>-2726527738</v>
      </c>
      <c r="N34" s="31"/>
      <c r="O34" s="31">
        <v>-1288904022</v>
      </c>
      <c r="P34" s="31"/>
      <c r="Q34" s="31">
        <v>1437623716</v>
      </c>
      <c r="R34" s="30"/>
      <c r="S34" s="30"/>
    </row>
    <row r="35" spans="1:19" ht="18.75" x14ac:dyDescent="0.2">
      <c r="A35" s="31" t="s">
        <v>84</v>
      </c>
      <c r="B35" s="31"/>
      <c r="C35" s="31">
        <v>180000</v>
      </c>
      <c r="D35" s="31"/>
      <c r="E35" s="31">
        <v>539860</v>
      </c>
      <c r="F35" s="31"/>
      <c r="G35" s="31">
        <v>4498841</v>
      </c>
      <c r="H35" s="31"/>
      <c r="I35" s="31">
        <v>3958981</v>
      </c>
      <c r="J35" s="31"/>
      <c r="K35" s="31">
        <v>180000</v>
      </c>
      <c r="L35" s="31"/>
      <c r="M35" s="31">
        <v>-7378102</v>
      </c>
      <c r="N35" s="31"/>
      <c r="O35" s="31">
        <v>-3419121</v>
      </c>
      <c r="P35" s="31"/>
      <c r="Q35" s="31">
        <v>3958981</v>
      </c>
      <c r="R35" s="30"/>
      <c r="S35" s="30"/>
    </row>
    <row r="36" spans="1:19" ht="18.75" x14ac:dyDescent="0.2">
      <c r="A36" s="31" t="s">
        <v>85</v>
      </c>
      <c r="B36" s="31"/>
      <c r="C36" s="31">
        <v>3000000</v>
      </c>
      <c r="D36" s="31"/>
      <c r="E36" s="31">
        <v>2999227</v>
      </c>
      <c r="F36" s="31"/>
      <c r="G36" s="31">
        <v>650832367</v>
      </c>
      <c r="H36" s="31"/>
      <c r="I36" s="31">
        <v>647833140</v>
      </c>
      <c r="J36" s="31"/>
      <c r="K36" s="31">
        <v>3000000</v>
      </c>
      <c r="L36" s="31"/>
      <c r="M36" s="31">
        <v>-1292667053</v>
      </c>
      <c r="N36" s="31"/>
      <c r="O36" s="31">
        <v>-644833913</v>
      </c>
      <c r="P36" s="31"/>
      <c r="Q36" s="31">
        <v>647833140</v>
      </c>
      <c r="R36" s="30"/>
      <c r="S36" s="30"/>
    </row>
    <row r="37" spans="1:19" ht="18.75" x14ac:dyDescent="0.2">
      <c r="A37" s="31" t="s">
        <v>82</v>
      </c>
      <c r="B37" s="31"/>
      <c r="C37" s="31">
        <v>2000000</v>
      </c>
      <c r="D37" s="31"/>
      <c r="E37" s="31">
        <v>279927900</v>
      </c>
      <c r="F37" s="31"/>
      <c r="G37" s="31">
        <v>463880520</v>
      </c>
      <c r="H37" s="31"/>
      <c r="I37" s="31">
        <v>183952620</v>
      </c>
      <c r="J37" s="31"/>
      <c r="K37" s="31">
        <v>2000000</v>
      </c>
      <c r="L37" s="31"/>
      <c r="M37" s="31">
        <v>-87977340</v>
      </c>
      <c r="N37" s="31"/>
      <c r="O37" s="31">
        <v>95975280</v>
      </c>
      <c r="P37" s="31"/>
      <c r="Q37" s="31">
        <v>183952620</v>
      </c>
      <c r="R37" s="30"/>
      <c r="S37" s="30"/>
    </row>
    <row r="38" spans="1:19" ht="18.75" x14ac:dyDescent="0.2">
      <c r="A38" s="31" t="s">
        <v>83</v>
      </c>
      <c r="B38" s="31"/>
      <c r="C38" s="31">
        <v>48932000</v>
      </c>
      <c r="D38" s="31"/>
      <c r="E38" s="31">
        <v>2152453600</v>
      </c>
      <c r="F38" s="31"/>
      <c r="G38" s="31">
        <v>6212763801</v>
      </c>
      <c r="H38" s="31"/>
      <c r="I38" s="31">
        <v>4060310201</v>
      </c>
      <c r="J38" s="31"/>
      <c r="K38" s="31">
        <v>48932000</v>
      </c>
      <c r="L38" s="31"/>
      <c r="M38" s="31">
        <v>-5968166802</v>
      </c>
      <c r="N38" s="31"/>
      <c r="O38" s="31">
        <v>-1907856601</v>
      </c>
      <c r="P38" s="31"/>
      <c r="Q38" s="31">
        <v>4060310201</v>
      </c>
      <c r="R38" s="30"/>
      <c r="S38" s="30"/>
    </row>
    <row r="39" spans="1:19" ht="18.75" x14ac:dyDescent="0.2">
      <c r="A39" s="31" t="s">
        <v>96</v>
      </c>
      <c r="B39" s="31"/>
      <c r="C39" s="31">
        <v>19776000</v>
      </c>
      <c r="D39" s="31"/>
      <c r="E39" s="31">
        <v>177938169</v>
      </c>
      <c r="F39" s="31"/>
      <c r="G39" s="31">
        <v>1329777241</v>
      </c>
      <c r="H39" s="31"/>
      <c r="I39" s="31">
        <v>1151839072</v>
      </c>
      <c r="J39" s="31"/>
      <c r="K39" s="31">
        <v>19776000</v>
      </c>
      <c r="L39" s="31"/>
      <c r="M39" s="31">
        <v>-2125739975</v>
      </c>
      <c r="N39" s="31"/>
      <c r="O39" s="31">
        <v>-973900903</v>
      </c>
      <c r="P39" s="31"/>
      <c r="Q39" s="31">
        <v>1151839072</v>
      </c>
      <c r="R39" s="30"/>
      <c r="S39" s="30"/>
    </row>
    <row r="40" spans="1:19" ht="18.75" x14ac:dyDescent="0.2">
      <c r="A40" s="31" t="s">
        <v>95</v>
      </c>
      <c r="B40" s="31"/>
      <c r="C40" s="31">
        <v>22780000</v>
      </c>
      <c r="D40" s="31"/>
      <c r="E40" s="31">
        <v>728772292</v>
      </c>
      <c r="F40" s="31"/>
      <c r="G40" s="31">
        <v>15623056026</v>
      </c>
      <c r="H40" s="31"/>
      <c r="I40" s="31">
        <v>14894283734</v>
      </c>
      <c r="J40" s="31"/>
      <c r="K40" s="31">
        <v>22780000</v>
      </c>
      <c r="L40" s="31"/>
      <c r="M40" s="31">
        <v>-29059795176</v>
      </c>
      <c r="N40" s="31"/>
      <c r="O40" s="31">
        <v>-14165511442</v>
      </c>
      <c r="P40" s="31"/>
      <c r="Q40" s="31">
        <v>14894283734</v>
      </c>
      <c r="R40" s="30"/>
      <c r="S40" s="30"/>
    </row>
    <row r="41" spans="1:19" ht="18.75" x14ac:dyDescent="0.2">
      <c r="A41" s="31" t="s">
        <v>97</v>
      </c>
      <c r="B41" s="31"/>
      <c r="C41" s="31">
        <v>13101000</v>
      </c>
      <c r="D41" s="31"/>
      <c r="E41" s="31">
        <v>3641140164</v>
      </c>
      <c r="F41" s="31"/>
      <c r="G41" s="31">
        <v>6679789510</v>
      </c>
      <c r="H41" s="31"/>
      <c r="I41" s="31">
        <v>3038649346</v>
      </c>
      <c r="J41" s="31"/>
      <c r="K41" s="31">
        <v>13101000</v>
      </c>
      <c r="L41" s="31"/>
      <c r="M41" s="31">
        <v>-2436158528</v>
      </c>
      <c r="N41" s="31"/>
      <c r="O41" s="31">
        <v>602490818</v>
      </c>
      <c r="P41" s="31"/>
      <c r="Q41" s="31">
        <v>3038649346</v>
      </c>
      <c r="R41" s="30"/>
      <c r="S41" s="30"/>
    </row>
    <row r="42" spans="1:19" ht="18.75" x14ac:dyDescent="0.2">
      <c r="A42" s="31" t="s">
        <v>92</v>
      </c>
      <c r="B42" s="31"/>
      <c r="C42" s="31">
        <v>1050000</v>
      </c>
      <c r="D42" s="31"/>
      <c r="E42" s="31">
        <v>47237833</v>
      </c>
      <c r="F42" s="31"/>
      <c r="G42" s="31">
        <v>104972962</v>
      </c>
      <c r="H42" s="31"/>
      <c r="I42" s="31">
        <v>57735129</v>
      </c>
      <c r="J42" s="31"/>
      <c r="K42" s="31">
        <v>1050000</v>
      </c>
      <c r="L42" s="31"/>
      <c r="M42" s="31">
        <v>-68232425</v>
      </c>
      <c r="N42" s="31"/>
      <c r="O42" s="31">
        <v>-10497296</v>
      </c>
      <c r="P42" s="31"/>
      <c r="Q42" s="31">
        <v>57735129</v>
      </c>
      <c r="R42" s="30"/>
      <c r="S42" s="30"/>
    </row>
    <row r="43" spans="1:19" ht="21.75" thickBot="1" x14ac:dyDescent="0.25">
      <c r="A43" s="4" t="s">
        <v>40</v>
      </c>
      <c r="C43" s="42">
        <f>SUM(C8:C42)</f>
        <v>4803014067</v>
      </c>
      <c r="D43" s="30"/>
      <c r="E43" s="42">
        <f>SUM(E8:E42)</f>
        <v>3543962561318</v>
      </c>
      <c r="F43" s="30"/>
      <c r="G43" s="42">
        <f>SUM(G8:G42)</f>
        <v>3832219378646</v>
      </c>
      <c r="H43" s="30"/>
      <c r="I43" s="42">
        <f>SUM(I8:I42)</f>
        <v>-207829849138</v>
      </c>
      <c r="J43" s="30"/>
      <c r="K43" s="42">
        <f>SUM(K8:K42)</f>
        <v>4803014067</v>
      </c>
      <c r="L43" s="30"/>
      <c r="M43" s="42">
        <f>SUM(M8:M42)</f>
        <v>3463535593128</v>
      </c>
      <c r="N43" s="30"/>
      <c r="O43" s="42">
        <f>SUM(O8:O42)</f>
        <v>3751792410456</v>
      </c>
      <c r="P43" s="30"/>
      <c r="Q43" s="42">
        <f>SUM(Q8:Q42)</f>
        <v>-207829849138</v>
      </c>
      <c r="R43" s="30"/>
    </row>
    <row r="44" spans="1:19" ht="13.5" thickTop="1" x14ac:dyDescent="0.2"/>
    <row r="45" spans="1:19" ht="18.75" x14ac:dyDescent="0.2">
      <c r="I45" s="31"/>
    </row>
    <row r="46" spans="1:19" x14ac:dyDescent="0.2">
      <c r="I46" s="3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AFDD4-3EE3-4E0F-A430-8269E39A0094}">
  <dimension ref="A1:Q16"/>
  <sheetViews>
    <sheetView rightToLeft="1" view="pageBreakPreview" zoomScaleNormal="100" zoomScaleSheetLayoutView="100" workbookViewId="0">
      <selection activeCell="L22" sqref="L22"/>
    </sheetView>
  </sheetViews>
  <sheetFormatPr defaultRowHeight="15" x14ac:dyDescent="0.25"/>
  <cols>
    <col min="1" max="2" width="9.140625" style="60"/>
    <col min="3" max="3" width="39.28515625" style="60" bestFit="1" customWidth="1"/>
    <col min="4" max="4" width="12.42578125" style="60" bestFit="1" customWidth="1"/>
    <col min="5" max="5" width="17.42578125" style="60" bestFit="1" customWidth="1"/>
    <col min="6" max="6" width="16.5703125" style="60" bestFit="1" customWidth="1"/>
    <col min="7" max="7" width="9.42578125" style="60" bestFit="1" customWidth="1"/>
    <col min="8" max="8" width="15" style="60" customWidth="1"/>
    <col min="9" max="11" width="9.140625" style="60"/>
    <col min="12" max="12" width="15.28515625" style="60" bestFit="1" customWidth="1"/>
    <col min="13" max="13" width="9.140625" style="60"/>
    <col min="14" max="14" width="15.28515625" style="60" bestFit="1" customWidth="1"/>
    <col min="15" max="16384" width="9.140625" style="60"/>
  </cols>
  <sheetData>
    <row r="1" spans="1:17" ht="26.2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59"/>
      <c r="J1" s="59"/>
      <c r="K1" s="59"/>
      <c r="L1" s="59"/>
      <c r="M1" s="59"/>
      <c r="N1" s="59"/>
      <c r="O1" s="59"/>
      <c r="P1" s="59"/>
      <c r="Q1" s="59"/>
    </row>
    <row r="2" spans="1:17" ht="26.25" customHeight="1" x14ac:dyDescent="0.25">
      <c r="A2" s="87" t="s">
        <v>146</v>
      </c>
      <c r="B2" s="87"/>
      <c r="C2" s="87"/>
      <c r="D2" s="87"/>
      <c r="E2" s="87"/>
      <c r="F2" s="87"/>
      <c r="G2" s="87"/>
      <c r="H2" s="87"/>
      <c r="I2" s="59"/>
      <c r="J2" s="59"/>
      <c r="K2" s="59"/>
      <c r="L2" s="59"/>
      <c r="M2" s="59"/>
      <c r="N2" s="59"/>
      <c r="O2" s="59"/>
      <c r="P2" s="59"/>
      <c r="Q2" s="59"/>
    </row>
    <row r="3" spans="1:17" ht="25.5" x14ac:dyDescent="0.25">
      <c r="A3" s="87" t="s">
        <v>2</v>
      </c>
      <c r="B3" s="87"/>
      <c r="C3" s="87"/>
      <c r="D3" s="87"/>
      <c r="E3" s="87"/>
      <c r="F3" s="87"/>
      <c r="G3" s="87"/>
      <c r="H3" s="87"/>
      <c r="I3" s="59"/>
      <c r="J3" s="59"/>
      <c r="K3" s="59"/>
      <c r="L3" s="59"/>
      <c r="M3" s="59"/>
      <c r="N3" s="59"/>
      <c r="O3" s="59"/>
      <c r="P3" s="59"/>
      <c r="Q3" s="59"/>
    </row>
    <row r="6" spans="1:17" ht="21" x14ac:dyDescent="0.25">
      <c r="A6" s="103" t="s">
        <v>198</v>
      </c>
      <c r="B6" s="104"/>
      <c r="C6" s="104"/>
      <c r="D6" s="104"/>
      <c r="E6" s="104"/>
      <c r="F6" s="104"/>
      <c r="G6" s="104"/>
      <c r="H6" s="61"/>
    </row>
    <row r="7" spans="1:17" ht="15.75" thickBot="1" x14ac:dyDescent="0.3">
      <c r="A7" s="61"/>
      <c r="B7" s="61"/>
      <c r="C7" s="61"/>
      <c r="D7" s="61"/>
      <c r="E7" s="61"/>
      <c r="F7" s="61"/>
      <c r="G7" s="61"/>
      <c r="H7" s="61"/>
    </row>
    <row r="8" spans="1:17" ht="51.75" x14ac:dyDescent="0.25">
      <c r="A8" s="62" t="s">
        <v>199</v>
      </c>
      <c r="B8" s="63" t="s">
        <v>200</v>
      </c>
      <c r="C8" s="63" t="s">
        <v>201</v>
      </c>
      <c r="D8" s="63" t="s">
        <v>49</v>
      </c>
      <c r="E8" s="63" t="s">
        <v>202</v>
      </c>
      <c r="F8" s="64" t="s">
        <v>203</v>
      </c>
      <c r="G8" s="64" t="s">
        <v>204</v>
      </c>
      <c r="H8" s="64" t="s">
        <v>205</v>
      </c>
    </row>
    <row r="9" spans="1:17" ht="18" customHeight="1" x14ac:dyDescent="0.25">
      <c r="A9" s="108" t="s">
        <v>206</v>
      </c>
      <c r="B9" s="105" t="s">
        <v>207</v>
      </c>
      <c r="C9" s="65" t="s">
        <v>208</v>
      </c>
      <c r="D9" s="66">
        <v>21000</v>
      </c>
      <c r="E9" s="66">
        <f>D9*G9</f>
        <v>21000000000</v>
      </c>
      <c r="F9" s="66">
        <v>111192398</v>
      </c>
      <c r="G9" s="66">
        <v>1000000</v>
      </c>
      <c r="H9" s="67" t="s">
        <v>209</v>
      </c>
      <c r="L9" s="68"/>
    </row>
    <row r="10" spans="1:17" ht="18" customHeight="1" x14ac:dyDescent="0.25">
      <c r="A10" s="109"/>
      <c r="B10" s="106"/>
      <c r="C10" s="65" t="s">
        <v>210</v>
      </c>
      <c r="D10" s="66">
        <v>10000</v>
      </c>
      <c r="E10" s="66">
        <f>D10*G10</f>
        <v>10000000000</v>
      </c>
      <c r="F10" s="66">
        <v>67109310</v>
      </c>
      <c r="G10" s="66">
        <v>1000000</v>
      </c>
      <c r="H10" s="67" t="s">
        <v>211</v>
      </c>
    </row>
    <row r="11" spans="1:17" ht="36" x14ac:dyDescent="0.25">
      <c r="A11" s="109"/>
      <c r="B11" s="106"/>
      <c r="C11" s="65" t="s">
        <v>212</v>
      </c>
      <c r="D11" s="66">
        <v>200000</v>
      </c>
      <c r="E11" s="66">
        <f>D11*G11</f>
        <v>200000000000</v>
      </c>
      <c r="F11" s="66">
        <v>1101790433</v>
      </c>
      <c r="G11" s="66">
        <v>1000000</v>
      </c>
      <c r="H11" s="67" t="s">
        <v>213</v>
      </c>
    </row>
    <row r="12" spans="1:17" ht="18.75" customHeight="1" x14ac:dyDescent="0.25">
      <c r="A12" s="110"/>
      <c r="B12" s="107"/>
      <c r="C12" s="65" t="s">
        <v>214</v>
      </c>
      <c r="D12" s="69">
        <v>250000</v>
      </c>
      <c r="E12" s="66">
        <f>D12*G12</f>
        <v>250000000000</v>
      </c>
      <c r="F12" s="66">
        <v>1139099226</v>
      </c>
      <c r="G12" s="66">
        <v>1000000</v>
      </c>
      <c r="H12" s="67" t="s">
        <v>215</v>
      </c>
    </row>
    <row r="13" spans="1:17" ht="18.75" thickBot="1" x14ac:dyDescent="0.3">
      <c r="A13" s="61"/>
      <c r="B13" s="61"/>
      <c r="C13" s="61"/>
      <c r="D13" s="70">
        <f>SUM(D9:D12)</f>
        <v>481000</v>
      </c>
      <c r="E13" s="71">
        <f>SUM(E9:E12)</f>
        <v>481000000000</v>
      </c>
      <c r="F13" s="71">
        <f>SUM(F9:F12)</f>
        <v>2419191367</v>
      </c>
      <c r="G13" s="72"/>
      <c r="H13" s="73"/>
    </row>
    <row r="14" spans="1:17" ht="15.75" thickTop="1" x14ac:dyDescent="0.25"/>
    <row r="16" spans="1:17" x14ac:dyDescent="0.25">
      <c r="G16" s="74"/>
    </row>
  </sheetData>
  <mergeCells count="6">
    <mergeCell ref="A1:H1"/>
    <mergeCell ref="A2:H2"/>
    <mergeCell ref="A3:H3"/>
    <mergeCell ref="A6:G6"/>
    <mergeCell ref="B9:B12"/>
    <mergeCell ref="A9:A12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8"/>
  <sheetViews>
    <sheetView rightToLeft="1" view="pageBreakPreview" topLeftCell="C1" zoomScaleNormal="90" zoomScaleSheetLayoutView="100" workbookViewId="0">
      <selection activeCell="AB9" sqref="AB9"/>
    </sheetView>
  </sheetViews>
  <sheetFormatPr defaultRowHeight="12.75" x14ac:dyDescent="0.2"/>
  <cols>
    <col min="1" max="1" width="3.7109375" style="8" bestFit="1" customWidth="1"/>
    <col min="2" max="2" width="2.5703125" style="8" customWidth="1"/>
    <col min="3" max="3" width="23.42578125" style="8" customWidth="1"/>
    <col min="4" max="5" width="1.28515625" style="8" customWidth="1"/>
    <col min="6" max="6" width="14.7109375" style="8" bestFit="1" customWidth="1"/>
    <col min="7" max="7" width="1.28515625" style="8" customWidth="1"/>
    <col min="8" max="8" width="19.42578125" style="8" bestFit="1" customWidth="1"/>
    <col min="9" max="9" width="1.28515625" style="8" customWidth="1"/>
    <col min="10" max="10" width="19.140625" style="8" bestFit="1" customWidth="1"/>
    <col min="11" max="11" width="1.28515625" style="8" customWidth="1"/>
    <col min="12" max="12" width="13.42578125" style="8" bestFit="1" customWidth="1"/>
    <col min="13" max="13" width="1.28515625" style="8" customWidth="1"/>
    <col min="14" max="14" width="17.7109375" style="8" bestFit="1" customWidth="1"/>
    <col min="15" max="15" width="1.28515625" style="8" customWidth="1"/>
    <col min="16" max="16" width="13.42578125" style="8" bestFit="1" customWidth="1"/>
    <col min="17" max="17" width="1.28515625" style="8" customWidth="1"/>
    <col min="18" max="18" width="14.7109375" style="8" bestFit="1" customWidth="1"/>
    <col min="19" max="19" width="1.28515625" style="8" customWidth="1"/>
    <col min="20" max="20" width="15.140625" style="8" bestFit="1" customWidth="1"/>
    <col min="21" max="21" width="1.28515625" style="8" customWidth="1"/>
    <col min="22" max="22" width="17.5703125" style="8" bestFit="1" customWidth="1"/>
    <col min="23" max="23" width="1.28515625" style="8" customWidth="1"/>
    <col min="24" max="24" width="19.140625" style="8" bestFit="1" customWidth="1"/>
    <col min="25" max="25" width="1.28515625" style="8" customWidth="1"/>
    <col min="26" max="26" width="19.42578125" style="8" bestFit="1" customWidth="1"/>
    <col min="27" max="27" width="1.28515625" style="8" customWidth="1"/>
    <col min="28" max="28" width="19.85546875" style="8" bestFit="1" customWidth="1"/>
    <col min="29" max="29" width="0.28515625" style="8" customWidth="1"/>
    <col min="30" max="30" width="16.140625" style="8" bestFit="1" customWidth="1"/>
    <col min="31" max="16384" width="9.140625" style="8"/>
  </cols>
  <sheetData>
    <row r="1" spans="1:31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31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31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31" ht="14.45" customHeight="1" x14ac:dyDescent="0.2">
      <c r="A4" s="9" t="s">
        <v>3</v>
      </c>
      <c r="B4" s="88" t="s">
        <v>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1:31" ht="14.45" customHeight="1" x14ac:dyDescent="0.2">
      <c r="A5" s="89" t="s">
        <v>5</v>
      </c>
      <c r="B5" s="89"/>
      <c r="C5" s="88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1:31" ht="14.45" customHeight="1" x14ac:dyDescent="0.2">
      <c r="F6" s="85" t="s">
        <v>7</v>
      </c>
      <c r="G6" s="85"/>
      <c r="H6" s="85"/>
      <c r="I6" s="85"/>
      <c r="J6" s="85"/>
      <c r="L6" s="85" t="s">
        <v>8</v>
      </c>
      <c r="M6" s="85"/>
      <c r="N6" s="85"/>
      <c r="O6" s="85"/>
      <c r="P6" s="85"/>
      <c r="Q6" s="85"/>
      <c r="R6" s="85"/>
      <c r="T6" s="85" t="s">
        <v>9</v>
      </c>
      <c r="U6" s="85"/>
      <c r="V6" s="85"/>
      <c r="W6" s="85"/>
      <c r="X6" s="85"/>
      <c r="Y6" s="85"/>
      <c r="Z6" s="85"/>
      <c r="AA6" s="85"/>
      <c r="AB6" s="85"/>
    </row>
    <row r="7" spans="1:31" ht="14.45" customHeight="1" x14ac:dyDescent="0.2">
      <c r="F7" s="10"/>
      <c r="G7" s="10"/>
      <c r="H7" s="10"/>
      <c r="I7" s="10"/>
      <c r="J7" s="10"/>
      <c r="L7" s="86" t="s">
        <v>10</v>
      </c>
      <c r="M7" s="86"/>
      <c r="N7" s="86"/>
      <c r="O7" s="10"/>
      <c r="P7" s="86" t="s">
        <v>11</v>
      </c>
      <c r="Q7" s="86"/>
      <c r="R7" s="86"/>
      <c r="T7" s="10"/>
      <c r="U7" s="10"/>
      <c r="V7" s="10"/>
      <c r="W7" s="10"/>
      <c r="X7" s="10"/>
      <c r="Y7" s="10"/>
      <c r="Z7" s="10"/>
      <c r="AA7" s="10"/>
      <c r="AB7" s="10"/>
    </row>
    <row r="8" spans="1:31" ht="14.45" customHeight="1" x14ac:dyDescent="0.2">
      <c r="A8" s="85" t="s">
        <v>12</v>
      </c>
      <c r="B8" s="85"/>
      <c r="C8" s="85"/>
      <c r="E8" s="85" t="s">
        <v>13</v>
      </c>
      <c r="F8" s="85"/>
      <c r="H8" s="2" t="s">
        <v>14</v>
      </c>
      <c r="J8" s="2" t="s">
        <v>15</v>
      </c>
      <c r="L8" s="3" t="s">
        <v>13</v>
      </c>
      <c r="M8" s="10"/>
      <c r="N8" s="3" t="s">
        <v>14</v>
      </c>
      <c r="P8" s="3" t="s">
        <v>13</v>
      </c>
      <c r="Q8" s="10"/>
      <c r="R8" s="3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84" t="s">
        <v>21</v>
      </c>
      <c r="B9" s="84"/>
      <c r="C9" s="84"/>
      <c r="E9" s="81">
        <v>42773867</v>
      </c>
      <c r="F9" s="81"/>
      <c r="H9" s="13">
        <v>71586418941</v>
      </c>
      <c r="J9" s="13">
        <v>72623071135</v>
      </c>
      <c r="L9" s="13">
        <v>64978417</v>
      </c>
      <c r="N9" s="13">
        <v>111642447276</v>
      </c>
      <c r="P9" s="13">
        <v>0</v>
      </c>
      <c r="R9" s="13">
        <v>0</v>
      </c>
      <c r="T9" s="13">
        <v>107752284</v>
      </c>
      <c r="V9" s="13">
        <v>1561</v>
      </c>
      <c r="X9" s="13">
        <v>183228866217</v>
      </c>
      <c r="Z9" s="13">
        <v>167200517497</v>
      </c>
      <c r="AB9" s="21">
        <f>(Z9/3725026495455)*100</f>
        <v>4.488572569913412</v>
      </c>
      <c r="AD9" s="13"/>
      <c r="AE9" s="27"/>
    </row>
    <row r="10" spans="1:31" ht="21.75" customHeight="1" x14ac:dyDescent="0.2">
      <c r="A10" s="84" t="s">
        <v>22</v>
      </c>
      <c r="B10" s="84"/>
      <c r="C10" s="84"/>
      <c r="E10" s="81">
        <v>1234596467</v>
      </c>
      <c r="F10" s="81"/>
      <c r="H10" s="13">
        <v>710694756154</v>
      </c>
      <c r="J10" s="13">
        <v>738804872049</v>
      </c>
      <c r="L10" s="13">
        <v>225789783</v>
      </c>
      <c r="N10" s="13">
        <v>131119124776</v>
      </c>
      <c r="P10" s="13">
        <v>450107040</v>
      </c>
      <c r="R10" s="13">
        <v>0</v>
      </c>
      <c r="T10" s="13">
        <v>1010279210</v>
      </c>
      <c r="V10" s="13">
        <v>573</v>
      </c>
      <c r="X10" s="13">
        <v>582362831057</v>
      </c>
      <c r="Z10" s="13">
        <v>575445591905</v>
      </c>
      <c r="AB10" s="21">
        <f t="shared" ref="AB10:AB29" si="0">(Z10/3725026495455)*100</f>
        <v>15.448093929187239</v>
      </c>
      <c r="AD10" s="13"/>
      <c r="AE10" s="27"/>
    </row>
    <row r="11" spans="1:31" ht="21.75" customHeight="1" x14ac:dyDescent="0.2">
      <c r="A11" s="84" t="s">
        <v>23</v>
      </c>
      <c r="B11" s="84"/>
      <c r="C11" s="84"/>
      <c r="E11" s="81">
        <v>1760000</v>
      </c>
      <c r="F11" s="81"/>
      <c r="H11" s="13">
        <v>3933648512</v>
      </c>
      <c r="J11" s="13">
        <v>6112850832</v>
      </c>
      <c r="L11" s="13">
        <v>0</v>
      </c>
      <c r="N11" s="13">
        <v>0</v>
      </c>
      <c r="P11" s="13">
        <v>1760000</v>
      </c>
      <c r="R11" s="13">
        <v>6641208337</v>
      </c>
      <c r="T11" s="13">
        <v>0</v>
      </c>
      <c r="V11" s="13">
        <v>0</v>
      </c>
      <c r="X11" s="13">
        <v>0</v>
      </c>
      <c r="Z11" s="13">
        <v>0</v>
      </c>
      <c r="AB11" s="21">
        <f t="shared" si="0"/>
        <v>0</v>
      </c>
      <c r="AD11" s="13"/>
      <c r="AE11" s="27"/>
    </row>
    <row r="12" spans="1:31" ht="21.75" customHeight="1" x14ac:dyDescent="0.2">
      <c r="A12" s="84" t="s">
        <v>24</v>
      </c>
      <c r="B12" s="84"/>
      <c r="C12" s="84"/>
      <c r="E12" s="81">
        <v>356883218</v>
      </c>
      <c r="F12" s="81"/>
      <c r="H12" s="13">
        <v>210035067365</v>
      </c>
      <c r="J12" s="13">
        <v>203986863640</v>
      </c>
      <c r="L12" s="13">
        <v>0</v>
      </c>
      <c r="N12" s="13">
        <v>0</v>
      </c>
      <c r="P12" s="13"/>
      <c r="R12" s="13">
        <v>0</v>
      </c>
      <c r="T12" s="13">
        <v>356883218</v>
      </c>
      <c r="V12" s="13">
        <v>516</v>
      </c>
      <c r="X12" s="13">
        <v>210035067365</v>
      </c>
      <c r="Z12" s="13">
        <v>183056037632</v>
      </c>
      <c r="AB12" s="21">
        <f t="shared" si="0"/>
        <v>4.91422108957752</v>
      </c>
      <c r="AD12" s="13"/>
      <c r="AE12" s="27"/>
    </row>
    <row r="13" spans="1:31" ht="21.75" customHeight="1" x14ac:dyDescent="0.2">
      <c r="A13" s="84" t="s">
        <v>25</v>
      </c>
      <c r="B13" s="84"/>
      <c r="C13" s="84"/>
      <c r="E13" s="81">
        <v>818233499</v>
      </c>
      <c r="F13" s="81"/>
      <c r="H13" s="13">
        <v>538246399490</v>
      </c>
      <c r="J13" s="13">
        <v>538447636409</v>
      </c>
      <c r="L13" s="13">
        <v>12000000</v>
      </c>
      <c r="N13" s="13">
        <v>7731167719</v>
      </c>
      <c r="P13" s="13">
        <v>-163171000</v>
      </c>
      <c r="R13" s="13">
        <v>0</v>
      </c>
      <c r="T13" s="13">
        <v>667062499</v>
      </c>
      <c r="V13" s="13">
        <v>639</v>
      </c>
      <c r="X13" s="13">
        <v>438673169440</v>
      </c>
      <c r="Z13" s="13">
        <v>423716731886</v>
      </c>
      <c r="AB13" s="21">
        <f t="shared" si="0"/>
        <v>11.374864914464036</v>
      </c>
      <c r="AD13" s="13"/>
      <c r="AE13" s="27"/>
    </row>
    <row r="14" spans="1:31" ht="21.75" customHeight="1" x14ac:dyDescent="0.2">
      <c r="A14" s="84" t="s">
        <v>26</v>
      </c>
      <c r="B14" s="84"/>
      <c r="C14" s="84"/>
      <c r="E14" s="81">
        <v>81200000</v>
      </c>
      <c r="F14" s="81"/>
      <c r="H14" s="13">
        <v>159790784216</v>
      </c>
      <c r="J14" s="13">
        <v>208814516820</v>
      </c>
      <c r="L14" s="13">
        <v>2000000</v>
      </c>
      <c r="N14" s="13">
        <v>5179075352</v>
      </c>
      <c r="P14" s="13">
        <v>17206992</v>
      </c>
      <c r="R14" s="13">
        <v>0</v>
      </c>
      <c r="T14" s="13">
        <v>65993008</v>
      </c>
      <c r="V14" s="13">
        <v>2483</v>
      </c>
      <c r="X14" s="13">
        <v>130851649788</v>
      </c>
      <c r="Z14" s="13">
        <v>162885668062</v>
      </c>
      <c r="AB14" s="21">
        <f>(Z14/3725026495455)*100</f>
        <v>4.3727385096653935</v>
      </c>
      <c r="AD14" s="13"/>
      <c r="AE14" s="27"/>
    </row>
    <row r="15" spans="1:31" ht="21.75" customHeight="1" x14ac:dyDescent="0.2">
      <c r="A15" s="84" t="s">
        <v>27</v>
      </c>
      <c r="B15" s="84"/>
      <c r="C15" s="84"/>
      <c r="E15" s="81">
        <v>1101258000</v>
      </c>
      <c r="F15" s="81"/>
      <c r="H15" s="13">
        <v>542811232483</v>
      </c>
      <c r="J15" s="13">
        <v>544068640905</v>
      </c>
      <c r="L15" s="13">
        <v>0</v>
      </c>
      <c r="N15" s="13">
        <v>0</v>
      </c>
      <c r="P15" s="13">
        <v>256425000</v>
      </c>
      <c r="R15" s="13">
        <v>0</v>
      </c>
      <c r="T15" s="13">
        <v>844833000</v>
      </c>
      <c r="V15" s="13">
        <v>425</v>
      </c>
      <c r="X15" s="13">
        <v>416419078884</v>
      </c>
      <c r="Z15" s="13">
        <v>356917653551</v>
      </c>
      <c r="AB15" s="21">
        <f t="shared" si="0"/>
        <v>9.5816138217133329</v>
      </c>
      <c r="AD15" s="13"/>
      <c r="AE15" s="27"/>
    </row>
    <row r="16" spans="1:31" ht="21.75" customHeight="1" x14ac:dyDescent="0.2">
      <c r="A16" s="84" t="s">
        <v>28</v>
      </c>
      <c r="B16" s="84"/>
      <c r="C16" s="84"/>
      <c r="E16" s="81">
        <v>598580953</v>
      </c>
      <c r="F16" s="81"/>
      <c r="H16" s="13">
        <v>267914533380</v>
      </c>
      <c r="J16" s="13">
        <v>322500512811</v>
      </c>
      <c r="L16" s="13">
        <v>0</v>
      </c>
      <c r="N16" s="13">
        <v>0</v>
      </c>
      <c r="P16" s="13">
        <v>0</v>
      </c>
      <c r="R16" s="13">
        <v>0</v>
      </c>
      <c r="T16" s="13">
        <v>598580953</v>
      </c>
      <c r="V16" s="13">
        <v>483</v>
      </c>
      <c r="X16" s="13">
        <v>267914533380</v>
      </c>
      <c r="Z16" s="13">
        <v>287394368427</v>
      </c>
      <c r="AB16" s="21">
        <f t="shared" si="0"/>
        <v>7.7152301809841406</v>
      </c>
      <c r="AD16" s="13"/>
      <c r="AE16" s="27"/>
    </row>
    <row r="17" spans="1:31" ht="21.75" customHeight="1" x14ac:dyDescent="0.2">
      <c r="A17" s="84" t="s">
        <v>29</v>
      </c>
      <c r="B17" s="84"/>
      <c r="C17" s="84"/>
      <c r="E17" s="81">
        <v>3250000</v>
      </c>
      <c r="F17" s="81"/>
      <c r="H17" s="13">
        <v>3848241032</v>
      </c>
      <c r="J17" s="13">
        <v>4387239675</v>
      </c>
      <c r="L17" s="13">
        <v>0</v>
      </c>
      <c r="N17" s="13">
        <v>0</v>
      </c>
      <c r="P17" s="13">
        <v>0</v>
      </c>
      <c r="R17" s="13">
        <v>0</v>
      </c>
      <c r="T17" s="13">
        <v>3250000</v>
      </c>
      <c r="V17" s="13">
        <v>1341</v>
      </c>
      <c r="X17" s="13">
        <v>3848241032</v>
      </c>
      <c r="Z17" s="13">
        <v>4332318412</v>
      </c>
      <c r="AB17" s="21">
        <f t="shared" si="0"/>
        <v>0.11630302273785093</v>
      </c>
      <c r="AD17" s="13"/>
      <c r="AE17" s="27"/>
    </row>
    <row r="18" spans="1:31" ht="21.75" customHeight="1" x14ac:dyDescent="0.2">
      <c r="A18" s="84" t="s">
        <v>30</v>
      </c>
      <c r="B18" s="84"/>
      <c r="C18" s="84"/>
      <c r="E18" s="81">
        <v>134664062</v>
      </c>
      <c r="F18" s="81"/>
      <c r="H18" s="13">
        <v>156476799068</v>
      </c>
      <c r="J18" s="13">
        <v>220070461006</v>
      </c>
      <c r="L18" s="13">
        <v>20000000</v>
      </c>
      <c r="N18" s="13">
        <v>30255507954</v>
      </c>
      <c r="P18" s="13">
        <v>0</v>
      </c>
      <c r="R18" s="13">
        <v>0</v>
      </c>
      <c r="T18" s="13">
        <v>154664062</v>
      </c>
      <c r="V18" s="13">
        <v>1458</v>
      </c>
      <c r="X18" s="13">
        <v>186732307022</v>
      </c>
      <c r="Z18" s="13">
        <v>224158476191</v>
      </c>
      <c r="AB18" s="21">
        <f t="shared" si="0"/>
        <v>6.0176344105069184</v>
      </c>
      <c r="AD18" s="13"/>
      <c r="AE18" s="27"/>
    </row>
    <row r="19" spans="1:31" ht="21.75" customHeight="1" x14ac:dyDescent="0.2">
      <c r="A19" s="84" t="s">
        <v>31</v>
      </c>
      <c r="B19" s="84"/>
      <c r="C19" s="84"/>
      <c r="E19" s="81">
        <v>206882</v>
      </c>
      <c r="F19" s="81"/>
      <c r="H19" s="13">
        <v>839477926</v>
      </c>
      <c r="J19" s="13">
        <v>1295601628</v>
      </c>
      <c r="L19" s="13">
        <v>0</v>
      </c>
      <c r="N19" s="13">
        <v>0</v>
      </c>
      <c r="P19" s="13">
        <v>0</v>
      </c>
      <c r="R19" s="13">
        <v>0</v>
      </c>
      <c r="T19" s="13">
        <v>206882</v>
      </c>
      <c r="V19" s="13">
        <v>6300</v>
      </c>
      <c r="X19" s="13">
        <v>839477926</v>
      </c>
      <c r="Z19" s="13">
        <v>1295601628</v>
      </c>
      <c r="AB19" s="21">
        <f t="shared" si="0"/>
        <v>3.4781004365493688E-2</v>
      </c>
      <c r="AD19" s="13"/>
      <c r="AE19" s="27"/>
    </row>
    <row r="20" spans="1:31" ht="21.75" customHeight="1" x14ac:dyDescent="0.2">
      <c r="A20" s="84" t="s">
        <v>32</v>
      </c>
      <c r="B20" s="84"/>
      <c r="C20" s="84"/>
      <c r="E20" s="81">
        <v>31600000</v>
      </c>
      <c r="F20" s="81"/>
      <c r="H20" s="13">
        <v>79199828796</v>
      </c>
      <c r="J20" s="13">
        <v>71619314400</v>
      </c>
      <c r="L20" s="13">
        <v>1200000</v>
      </c>
      <c r="N20" s="13">
        <v>2783479457</v>
      </c>
      <c r="P20" s="13">
        <v>0</v>
      </c>
      <c r="R20" s="13">
        <v>0</v>
      </c>
      <c r="T20" s="13">
        <v>32800000</v>
      </c>
      <c r="V20" s="13">
        <v>2306</v>
      </c>
      <c r="X20" s="13">
        <v>81983308253</v>
      </c>
      <c r="Z20" s="13">
        <v>75186761040</v>
      </c>
      <c r="AB20" s="21">
        <f t="shared" si="0"/>
        <v>2.0184221812042757</v>
      </c>
      <c r="AD20" s="13"/>
      <c r="AE20" s="27"/>
    </row>
    <row r="21" spans="1:31" ht="21.75" customHeight="1" x14ac:dyDescent="0.2">
      <c r="A21" s="84" t="s">
        <v>33</v>
      </c>
      <c r="B21" s="84"/>
      <c r="C21" s="84"/>
      <c r="E21" s="81">
        <v>39736000</v>
      </c>
      <c r="F21" s="81"/>
      <c r="H21" s="13">
        <v>222737496790</v>
      </c>
      <c r="J21" s="13">
        <v>227517527808</v>
      </c>
      <c r="L21" s="13">
        <v>0</v>
      </c>
      <c r="N21" s="13">
        <v>0</v>
      </c>
      <c r="P21" s="13">
        <v>0</v>
      </c>
      <c r="R21" s="13">
        <v>0</v>
      </c>
      <c r="T21" s="13">
        <v>39736000</v>
      </c>
      <c r="V21" s="13">
        <v>5030</v>
      </c>
      <c r="X21" s="13">
        <v>222737496790</v>
      </c>
      <c r="Z21" s="13">
        <v>198682841124</v>
      </c>
      <c r="AB21" s="21">
        <f t="shared" si="0"/>
        <v>5.3337296088072934</v>
      </c>
      <c r="AD21" s="13"/>
      <c r="AE21" s="27"/>
    </row>
    <row r="22" spans="1:31" ht="21.75" customHeight="1" x14ac:dyDescent="0.2">
      <c r="A22" s="84" t="s">
        <v>34</v>
      </c>
      <c r="B22" s="84"/>
      <c r="C22" s="84"/>
      <c r="E22" s="81">
        <v>322080723</v>
      </c>
      <c r="F22" s="81"/>
      <c r="H22" s="13">
        <v>230644339025</v>
      </c>
      <c r="J22" s="13">
        <v>221553725142.12</v>
      </c>
      <c r="L22" s="13">
        <v>207881876</v>
      </c>
      <c r="N22" s="13">
        <v>146420820407</v>
      </c>
      <c r="P22" s="13">
        <v>0</v>
      </c>
      <c r="R22" s="13">
        <v>0</v>
      </c>
      <c r="T22" s="13">
        <v>529962599</v>
      </c>
      <c r="V22" s="13">
        <v>674</v>
      </c>
      <c r="X22" s="13">
        <v>377065159432</v>
      </c>
      <c r="Z22" s="13">
        <v>355069482715</v>
      </c>
      <c r="AB22" s="21">
        <f t="shared" si="0"/>
        <v>9.5319988501619886</v>
      </c>
      <c r="AD22" s="13"/>
      <c r="AE22" s="27"/>
    </row>
    <row r="23" spans="1:31" ht="21.75" customHeight="1" x14ac:dyDescent="0.2">
      <c r="A23" s="84" t="s">
        <v>37</v>
      </c>
      <c r="B23" s="84"/>
      <c r="C23" s="84"/>
      <c r="E23" s="81">
        <v>0</v>
      </c>
      <c r="F23" s="81"/>
      <c r="H23" s="13">
        <v>0</v>
      </c>
      <c r="J23" s="13">
        <v>0</v>
      </c>
      <c r="L23" s="13">
        <v>200000</v>
      </c>
      <c r="N23" s="13">
        <v>5058188668</v>
      </c>
      <c r="P23" s="13">
        <v>0</v>
      </c>
      <c r="R23" s="13">
        <v>0</v>
      </c>
      <c r="T23" s="13">
        <v>200000</v>
      </c>
      <c r="V23" s="13">
        <v>30350</v>
      </c>
      <c r="X23" s="13">
        <v>5058188668</v>
      </c>
      <c r="Z23" s="13">
        <v>6033883500</v>
      </c>
      <c r="AB23" s="21">
        <f t="shared" si="0"/>
        <v>0.16198229750478543</v>
      </c>
      <c r="AD23" s="13"/>
      <c r="AE23" s="27"/>
    </row>
    <row r="24" spans="1:31" ht="21.75" customHeight="1" x14ac:dyDescent="0.2">
      <c r="A24" s="84" t="s">
        <v>19</v>
      </c>
      <c r="B24" s="84"/>
      <c r="C24" s="84"/>
      <c r="E24" s="81">
        <v>3435000</v>
      </c>
      <c r="F24" s="81"/>
      <c r="H24" s="13">
        <v>5501482265</v>
      </c>
      <c r="J24" s="13">
        <v>13956245342</v>
      </c>
      <c r="L24" s="13">
        <v>0</v>
      </c>
      <c r="N24" s="13">
        <v>0</v>
      </c>
      <c r="P24" s="13">
        <v>3435000</v>
      </c>
      <c r="R24" s="13">
        <v>0</v>
      </c>
      <c r="T24" s="13">
        <v>0</v>
      </c>
      <c r="V24" s="13">
        <v>0</v>
      </c>
      <c r="X24" s="13">
        <v>0</v>
      </c>
      <c r="Z24" s="13">
        <v>0</v>
      </c>
      <c r="AB24" s="21">
        <f t="shared" si="0"/>
        <v>0</v>
      </c>
      <c r="AD24" s="13"/>
      <c r="AE24" s="27"/>
    </row>
    <row r="25" spans="1:31" ht="21.75" customHeight="1" x14ac:dyDescent="0.2">
      <c r="A25" s="84" t="s">
        <v>20</v>
      </c>
      <c r="B25" s="84"/>
      <c r="C25" s="84"/>
      <c r="E25" s="81">
        <v>8802000</v>
      </c>
      <c r="F25" s="81"/>
      <c r="H25" s="13">
        <v>53627800</v>
      </c>
      <c r="J25" s="13">
        <v>35198934</v>
      </c>
      <c r="L25" s="13">
        <v>8000000</v>
      </c>
      <c r="N25" s="13">
        <v>24006144</v>
      </c>
      <c r="P25" s="13">
        <v>16802000</v>
      </c>
      <c r="R25" s="13">
        <v>0</v>
      </c>
      <c r="T25" s="13">
        <v>0</v>
      </c>
      <c r="V25" s="13">
        <v>0</v>
      </c>
      <c r="X25" s="13">
        <v>0</v>
      </c>
      <c r="Z25" s="13">
        <v>0</v>
      </c>
      <c r="AB25" s="21">
        <f t="shared" si="0"/>
        <v>0</v>
      </c>
      <c r="AD25" s="13"/>
      <c r="AE25" s="27"/>
    </row>
    <row r="26" spans="1:31" ht="21.75" customHeight="1" x14ac:dyDescent="0.2">
      <c r="A26" s="84" t="s">
        <v>35</v>
      </c>
      <c r="B26" s="84"/>
      <c r="C26" s="84"/>
      <c r="E26" s="81">
        <v>0</v>
      </c>
      <c r="F26" s="81"/>
      <c r="H26" s="13">
        <v>0</v>
      </c>
      <c r="J26" s="13">
        <v>0</v>
      </c>
      <c r="L26" s="13">
        <v>4166352</v>
      </c>
      <c r="N26" s="13">
        <v>483421276</v>
      </c>
      <c r="P26" s="13">
        <v>0</v>
      </c>
      <c r="R26" s="13">
        <v>0</v>
      </c>
      <c r="T26" s="13">
        <v>4166352</v>
      </c>
      <c r="V26" s="13">
        <v>113</v>
      </c>
      <c r="X26" s="13">
        <v>483421276</v>
      </c>
      <c r="Z26" s="13">
        <v>470676545</v>
      </c>
      <c r="AB26" s="21">
        <f t="shared" si="0"/>
        <v>1.2635522071434511E-2</v>
      </c>
      <c r="AD26" s="13"/>
      <c r="AE26" s="27"/>
    </row>
    <row r="27" spans="1:31" ht="21.75" customHeight="1" x14ac:dyDescent="0.2">
      <c r="A27" s="84" t="s">
        <v>36</v>
      </c>
      <c r="B27" s="84"/>
      <c r="C27" s="84"/>
      <c r="E27" s="81">
        <v>0</v>
      </c>
      <c r="F27" s="81"/>
      <c r="H27" s="13">
        <v>0</v>
      </c>
      <c r="J27" s="13">
        <v>0</v>
      </c>
      <c r="L27" s="13">
        <v>18291000</v>
      </c>
      <c r="N27" s="13">
        <v>1152629670</v>
      </c>
      <c r="P27" s="13">
        <v>0</v>
      </c>
      <c r="R27" s="13">
        <v>0</v>
      </c>
      <c r="T27" s="13">
        <v>18291000</v>
      </c>
      <c r="V27" s="13">
        <v>52</v>
      </c>
      <c r="X27" s="13">
        <v>1152629670</v>
      </c>
      <c r="Z27" s="13">
        <v>950887083</v>
      </c>
      <c r="AB27" s="21">
        <f t="shared" si="0"/>
        <v>2.5526988443174879E-2</v>
      </c>
      <c r="AD27" s="13"/>
      <c r="AE27" s="27"/>
    </row>
    <row r="28" spans="1:31" ht="21.75" customHeight="1" x14ac:dyDescent="0.2">
      <c r="A28" s="84" t="s">
        <v>38</v>
      </c>
      <c r="B28" s="84"/>
      <c r="C28" s="84"/>
      <c r="E28" s="81">
        <v>0</v>
      </c>
      <c r="F28" s="81"/>
      <c r="H28" s="13">
        <v>0</v>
      </c>
      <c r="J28" s="13">
        <v>0</v>
      </c>
      <c r="L28" s="13">
        <v>868000</v>
      </c>
      <c r="N28" s="13">
        <v>3472889</v>
      </c>
      <c r="P28" s="13">
        <v>868000</v>
      </c>
      <c r="R28" s="13">
        <v>0</v>
      </c>
      <c r="T28" s="13">
        <v>0</v>
      </c>
      <c r="V28" s="13">
        <v>0</v>
      </c>
      <c r="X28" s="13">
        <v>0</v>
      </c>
      <c r="Z28" s="13">
        <v>0</v>
      </c>
      <c r="AB28" s="21">
        <f t="shared" si="0"/>
        <v>0</v>
      </c>
      <c r="AD28" s="13"/>
      <c r="AE28" s="27"/>
    </row>
    <row r="29" spans="1:31" ht="21.75" customHeight="1" x14ac:dyDescent="0.2">
      <c r="A29" s="80" t="s">
        <v>39</v>
      </c>
      <c r="B29" s="80"/>
      <c r="C29" s="80"/>
      <c r="D29" s="23"/>
      <c r="E29" s="81">
        <v>0</v>
      </c>
      <c r="F29" s="82"/>
      <c r="H29" s="24">
        <v>0</v>
      </c>
      <c r="J29" s="13">
        <v>0</v>
      </c>
      <c r="L29" s="24">
        <v>7</v>
      </c>
      <c r="N29" s="24">
        <v>1925</v>
      </c>
      <c r="P29" s="24">
        <v>7</v>
      </c>
      <c r="R29" s="24">
        <v>0</v>
      </c>
      <c r="T29" s="24">
        <v>0</v>
      </c>
      <c r="V29" s="13">
        <v>0</v>
      </c>
      <c r="X29" s="24">
        <v>0</v>
      </c>
      <c r="Z29" s="24">
        <v>0</v>
      </c>
      <c r="AB29" s="21">
        <f t="shared" si="0"/>
        <v>0</v>
      </c>
      <c r="AD29" s="13"/>
      <c r="AE29" s="27"/>
    </row>
    <row r="30" spans="1:31" ht="21.75" customHeight="1" thickBot="1" x14ac:dyDescent="0.25">
      <c r="A30" s="83" t="s">
        <v>40</v>
      </c>
      <c r="B30" s="83"/>
      <c r="C30" s="83"/>
      <c r="D30" s="83"/>
      <c r="F30" s="25">
        <f>SUM(E9:F29)</f>
        <v>4779060671</v>
      </c>
      <c r="H30" s="25">
        <f>SUM(H9:H29)</f>
        <v>3204314133243</v>
      </c>
      <c r="J30" s="25">
        <f>SUM(J9:J29)</f>
        <v>3395794278536.1201</v>
      </c>
      <c r="L30" s="25">
        <f>SUM(L9:L29)</f>
        <v>565375435</v>
      </c>
      <c r="N30" s="25">
        <f>SUM(N9:N29)</f>
        <v>441853343513</v>
      </c>
      <c r="P30" s="25">
        <f>SUM(P13:P29)</f>
        <v>131565999</v>
      </c>
      <c r="R30" s="25">
        <f>SUM(R9:R29)</f>
        <v>6641208337</v>
      </c>
      <c r="T30" s="25">
        <f>SUM(T9:T29)</f>
        <v>4434661067</v>
      </c>
      <c r="V30" s="13"/>
      <c r="X30" s="25">
        <f>SUM(X9:X29)</f>
        <v>3109385426200</v>
      </c>
      <c r="Z30" s="25">
        <f>SUM(Z9:Z29)</f>
        <v>3022797497198</v>
      </c>
      <c r="AB30" s="26">
        <f>SUM(AB9:AB29)</f>
        <v>81.148348901308296</v>
      </c>
    </row>
    <row r="31" spans="1:31" ht="13.5" thickTop="1" x14ac:dyDescent="0.2"/>
    <row r="32" spans="1:31" ht="18.75" x14ac:dyDescent="0.2">
      <c r="J32" s="13"/>
      <c r="X32" s="27"/>
      <c r="Z32" s="13"/>
    </row>
    <row r="33" spans="6:26" ht="18.75" x14ac:dyDescent="0.2">
      <c r="J33" s="27"/>
      <c r="Z33" s="79"/>
    </row>
    <row r="34" spans="6:26" ht="18.75" x14ac:dyDescent="0.2">
      <c r="F34" s="27"/>
      <c r="H34" s="27"/>
      <c r="J34" s="27"/>
      <c r="Z34" s="79"/>
    </row>
    <row r="35" spans="6:26" ht="18.75" x14ac:dyDescent="0.2">
      <c r="Z35" s="79"/>
    </row>
    <row r="36" spans="6:26" ht="18.75" x14ac:dyDescent="0.2">
      <c r="Z36" s="79"/>
    </row>
    <row r="37" spans="6:26" ht="18.75" x14ac:dyDescent="0.2">
      <c r="Z37" s="79"/>
    </row>
    <row r="38" spans="6:26" ht="18.75" x14ac:dyDescent="0.2">
      <c r="Z38" s="79"/>
    </row>
  </sheetData>
  <mergeCells count="5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24:C24"/>
    <mergeCell ref="E24:F24"/>
    <mergeCell ref="A25:C25"/>
    <mergeCell ref="E25:F25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3:C23"/>
    <mergeCell ref="E23:F23"/>
    <mergeCell ref="A28:C28"/>
    <mergeCell ref="E28:F28"/>
    <mergeCell ref="A21:C21"/>
    <mergeCell ref="E21:F21"/>
    <mergeCell ref="A22:C22"/>
    <mergeCell ref="E22:F22"/>
    <mergeCell ref="A26:C26"/>
    <mergeCell ref="E26:F26"/>
    <mergeCell ref="A29:C29"/>
    <mergeCell ref="E29:F29"/>
    <mergeCell ref="A30:D30"/>
    <mergeCell ref="A27:C27"/>
    <mergeCell ref="E27:F27"/>
  </mergeCells>
  <pageMargins left="0.39" right="0.39" top="0.39" bottom="0.39" header="0" footer="0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6"/>
  <sheetViews>
    <sheetView rightToLeft="1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30.85546875" style="14" bestFit="1" customWidth="1"/>
    <col min="2" max="2" width="1.28515625" style="14" customWidth="1"/>
    <col min="3" max="3" width="9.85546875" style="14" bestFit="1" customWidth="1"/>
    <col min="4" max="4" width="1.28515625" style="14" customWidth="1"/>
    <col min="5" max="5" width="12.28515625" style="14" bestFit="1" customWidth="1"/>
    <col min="6" max="6" width="1.28515625" style="14" customWidth="1"/>
    <col min="7" max="7" width="6.42578125" style="14" customWidth="1"/>
    <col min="8" max="8" width="1.28515625" style="14" customWidth="1"/>
    <col min="9" max="9" width="5.140625" style="14" customWidth="1"/>
    <col min="10" max="10" width="1.28515625" style="14" customWidth="1"/>
    <col min="11" max="11" width="9.7109375" style="14" customWidth="1"/>
    <col min="12" max="12" width="1.28515625" style="14" customWidth="1"/>
    <col min="13" max="13" width="5.42578125" style="14" customWidth="1"/>
    <col min="14" max="14" width="1.28515625" style="14" customWidth="1"/>
    <col min="15" max="15" width="9.140625" style="14" customWidth="1"/>
    <col min="16" max="16" width="1.28515625" style="14" customWidth="1"/>
    <col min="17" max="17" width="2.5703125" style="14" customWidth="1"/>
    <col min="18" max="20" width="1.28515625" style="14" customWidth="1"/>
    <col min="21" max="21" width="6.42578125" style="14" customWidth="1"/>
    <col min="22" max="22" width="1.28515625" style="14" customWidth="1"/>
    <col min="23" max="23" width="2.5703125" style="14" customWidth="1"/>
    <col min="24" max="26" width="1.28515625" style="14" customWidth="1"/>
    <col min="27" max="27" width="6.42578125" style="14" customWidth="1"/>
    <col min="28" max="28" width="1.28515625" style="14" customWidth="1"/>
    <col min="29" max="29" width="2.5703125" style="14" customWidth="1"/>
    <col min="30" max="32" width="1.28515625" style="14" customWidth="1"/>
    <col min="33" max="33" width="9.140625" style="14" customWidth="1"/>
    <col min="34" max="34" width="1.28515625" style="14" customWidth="1"/>
    <col min="35" max="35" width="2.5703125" style="14" customWidth="1"/>
    <col min="36" max="36" width="1.28515625" style="14" customWidth="1"/>
    <col min="37" max="37" width="9.140625" style="14" customWidth="1"/>
    <col min="38" max="38" width="1.28515625" style="14" customWidth="1"/>
    <col min="39" max="39" width="2.5703125" style="14" customWidth="1"/>
    <col min="40" max="40" width="1.28515625" style="14" customWidth="1"/>
    <col min="41" max="41" width="9.140625" style="14" customWidth="1"/>
    <col min="42" max="42" width="1.28515625" style="14" customWidth="1"/>
    <col min="43" max="43" width="8.28515625" style="14" customWidth="1"/>
    <col min="44" max="44" width="1.28515625" style="14" customWidth="1"/>
    <col min="45" max="45" width="11.7109375" style="14" customWidth="1"/>
    <col min="46" max="47" width="1.28515625" style="14" customWidth="1"/>
    <col min="48" max="48" width="12" style="14" bestFit="1" customWidth="1"/>
    <col min="49" max="49" width="7.7109375" style="14" customWidth="1"/>
    <col min="50" max="50" width="0.28515625" style="14" customWidth="1"/>
    <col min="51" max="16384" width="9.140625" style="14"/>
  </cols>
  <sheetData>
    <row r="1" spans="1:49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</row>
    <row r="2" spans="1:49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</row>
    <row r="3" spans="1:49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</row>
    <row r="4" spans="1:49" ht="14.45" customHeight="1" x14ac:dyDescent="0.2">
      <c r="A4" s="88" t="s">
        <v>45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</row>
    <row r="5" spans="1:49" ht="14.45" customHeight="1" x14ac:dyDescent="0.2">
      <c r="C5" s="85" t="s">
        <v>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Y5" s="85" t="s">
        <v>9</v>
      </c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</row>
    <row r="6" spans="1:49" ht="20.25" customHeight="1" x14ac:dyDescent="0.2">
      <c r="A6" s="2" t="s">
        <v>41</v>
      </c>
      <c r="C6" s="3" t="s">
        <v>46</v>
      </c>
      <c r="D6" s="15"/>
      <c r="E6" s="3" t="s">
        <v>47</v>
      </c>
      <c r="F6" s="15"/>
      <c r="G6" s="86" t="s">
        <v>48</v>
      </c>
      <c r="H6" s="86"/>
      <c r="I6" s="86"/>
      <c r="J6" s="15"/>
      <c r="K6" s="86" t="s">
        <v>49</v>
      </c>
      <c r="L6" s="86"/>
      <c r="M6" s="86"/>
      <c r="N6" s="15"/>
      <c r="O6" s="86" t="s">
        <v>42</v>
      </c>
      <c r="P6" s="86"/>
      <c r="Q6" s="86"/>
      <c r="R6" s="15"/>
      <c r="S6" s="86" t="s">
        <v>43</v>
      </c>
      <c r="T6" s="86"/>
      <c r="U6" s="86"/>
      <c r="V6" s="86"/>
      <c r="W6" s="86"/>
      <c r="Y6" s="86" t="s">
        <v>46</v>
      </c>
      <c r="Z6" s="86"/>
      <c r="AA6" s="86"/>
      <c r="AB6" s="86"/>
      <c r="AC6" s="86"/>
      <c r="AD6" s="15"/>
      <c r="AE6" s="86" t="s">
        <v>47</v>
      </c>
      <c r="AF6" s="86"/>
      <c r="AG6" s="86"/>
      <c r="AH6" s="86"/>
      <c r="AI6" s="86"/>
      <c r="AJ6" s="15"/>
      <c r="AK6" s="86" t="s">
        <v>48</v>
      </c>
      <c r="AL6" s="86"/>
      <c r="AM6" s="86"/>
      <c r="AN6" s="15"/>
      <c r="AO6" s="86" t="s">
        <v>49</v>
      </c>
      <c r="AP6" s="86"/>
      <c r="AQ6" s="86"/>
      <c r="AR6" s="15"/>
      <c r="AS6" s="86" t="s">
        <v>42</v>
      </c>
      <c r="AT6" s="86"/>
      <c r="AU6" s="15"/>
      <c r="AV6" s="3" t="s">
        <v>43</v>
      </c>
    </row>
    <row r="7" spans="1:49" ht="21.75" customHeight="1" x14ac:dyDescent="0.2">
      <c r="A7" s="16" t="s">
        <v>50</v>
      </c>
      <c r="C7" s="16" t="s">
        <v>51</v>
      </c>
      <c r="E7" s="16" t="s">
        <v>52</v>
      </c>
      <c r="G7" s="93" t="s">
        <v>53</v>
      </c>
      <c r="H7" s="93"/>
      <c r="I7" s="93"/>
      <c r="K7" s="94">
        <v>4004929</v>
      </c>
      <c r="L7" s="94"/>
      <c r="M7" s="94"/>
      <c r="O7" s="94">
        <v>2054</v>
      </c>
      <c r="P7" s="94"/>
      <c r="Q7" s="94"/>
      <c r="S7" s="93" t="s">
        <v>54</v>
      </c>
      <c r="T7" s="93"/>
      <c r="U7" s="93"/>
      <c r="V7" s="93"/>
      <c r="W7" s="93"/>
      <c r="Y7" s="93" t="s">
        <v>51</v>
      </c>
      <c r="Z7" s="93"/>
      <c r="AA7" s="93"/>
      <c r="AB7" s="93"/>
      <c r="AC7" s="93"/>
      <c r="AE7" s="93" t="s">
        <v>53</v>
      </c>
      <c r="AF7" s="93"/>
      <c r="AG7" s="93"/>
      <c r="AH7" s="93"/>
      <c r="AI7" s="93"/>
      <c r="AK7" s="93" t="s">
        <v>53</v>
      </c>
      <c r="AL7" s="93"/>
      <c r="AM7" s="93"/>
      <c r="AO7" s="94">
        <v>0</v>
      </c>
      <c r="AP7" s="94"/>
      <c r="AQ7" s="94"/>
      <c r="AS7" s="94">
        <v>0</v>
      </c>
      <c r="AT7" s="94"/>
      <c r="AV7" s="16" t="s">
        <v>53</v>
      </c>
    </row>
    <row r="8" spans="1:49" ht="21.75" customHeight="1" x14ac:dyDescent="0.2">
      <c r="A8" s="18" t="s">
        <v>55</v>
      </c>
      <c r="C8" s="18" t="s">
        <v>51</v>
      </c>
      <c r="E8" s="18" t="s">
        <v>52</v>
      </c>
      <c r="G8" s="91" t="s">
        <v>53</v>
      </c>
      <c r="H8" s="91"/>
      <c r="I8" s="91"/>
      <c r="K8" s="92">
        <v>17799000</v>
      </c>
      <c r="L8" s="92"/>
      <c r="M8" s="92"/>
      <c r="O8" s="92">
        <v>2600</v>
      </c>
      <c r="P8" s="92"/>
      <c r="Q8" s="92"/>
      <c r="S8" s="91" t="s">
        <v>56</v>
      </c>
      <c r="T8" s="91"/>
      <c r="U8" s="91"/>
      <c r="V8" s="91"/>
      <c r="W8" s="91"/>
      <c r="Y8" s="91" t="s">
        <v>51</v>
      </c>
      <c r="Z8" s="91"/>
      <c r="AA8" s="91"/>
      <c r="AB8" s="91"/>
      <c r="AC8" s="91"/>
      <c r="AE8" s="91" t="s">
        <v>52</v>
      </c>
      <c r="AF8" s="91"/>
      <c r="AG8" s="91"/>
      <c r="AH8" s="91"/>
      <c r="AI8" s="91"/>
      <c r="AK8" s="91" t="s">
        <v>53</v>
      </c>
      <c r="AL8" s="91"/>
      <c r="AM8" s="91"/>
      <c r="AO8" s="92">
        <v>17799000</v>
      </c>
      <c r="AP8" s="92"/>
      <c r="AQ8" s="92"/>
      <c r="AS8" s="92">
        <v>2600</v>
      </c>
      <c r="AT8" s="92"/>
      <c r="AV8" s="18" t="s">
        <v>56</v>
      </c>
    </row>
    <row r="9" spans="1:49" ht="21.75" customHeight="1" x14ac:dyDescent="0.2">
      <c r="A9" s="18" t="s">
        <v>57</v>
      </c>
      <c r="C9" s="18" t="s">
        <v>51</v>
      </c>
      <c r="E9" s="18" t="s">
        <v>52</v>
      </c>
      <c r="G9" s="91" t="s">
        <v>53</v>
      </c>
      <c r="H9" s="91"/>
      <c r="I9" s="91"/>
      <c r="K9" s="92">
        <v>116001000</v>
      </c>
      <c r="L9" s="92"/>
      <c r="M9" s="92"/>
      <c r="O9" s="92">
        <v>500</v>
      </c>
      <c r="P9" s="92"/>
      <c r="Q9" s="92"/>
      <c r="S9" s="91" t="s">
        <v>54</v>
      </c>
      <c r="T9" s="91"/>
      <c r="U9" s="91"/>
      <c r="V9" s="91"/>
      <c r="W9" s="91"/>
      <c r="Y9" s="91" t="s">
        <v>51</v>
      </c>
      <c r="Z9" s="91"/>
      <c r="AA9" s="91"/>
      <c r="AB9" s="91"/>
      <c r="AC9" s="91"/>
      <c r="AE9" s="91" t="s">
        <v>53</v>
      </c>
      <c r="AF9" s="91"/>
      <c r="AG9" s="91"/>
      <c r="AH9" s="91"/>
      <c r="AI9" s="91"/>
      <c r="AK9" s="91" t="s">
        <v>53</v>
      </c>
      <c r="AL9" s="91"/>
      <c r="AM9" s="91"/>
      <c r="AO9" s="92">
        <v>0</v>
      </c>
      <c r="AP9" s="92"/>
      <c r="AQ9" s="92"/>
      <c r="AS9" s="92">
        <v>0</v>
      </c>
      <c r="AT9" s="92"/>
      <c r="AV9" s="18" t="s">
        <v>53</v>
      </c>
    </row>
    <row r="10" spans="1:49" ht="21.75" customHeight="1" x14ac:dyDescent="0.2">
      <c r="A10" s="18" t="s">
        <v>58</v>
      </c>
      <c r="C10" s="18" t="s">
        <v>51</v>
      </c>
      <c r="E10" s="18" t="s">
        <v>52</v>
      </c>
      <c r="G10" s="91" t="s">
        <v>53</v>
      </c>
      <c r="H10" s="91"/>
      <c r="I10" s="91"/>
      <c r="K10" s="92">
        <v>51000000</v>
      </c>
      <c r="L10" s="92"/>
      <c r="M10" s="92"/>
      <c r="O10" s="92">
        <v>500</v>
      </c>
      <c r="P10" s="92"/>
      <c r="Q10" s="92"/>
      <c r="S10" s="91" t="s">
        <v>59</v>
      </c>
      <c r="T10" s="91"/>
      <c r="U10" s="91"/>
      <c r="V10" s="91"/>
      <c r="W10" s="91"/>
      <c r="Y10" s="91" t="s">
        <v>51</v>
      </c>
      <c r="Z10" s="91"/>
      <c r="AA10" s="91"/>
      <c r="AB10" s="91"/>
      <c r="AC10" s="91"/>
      <c r="AE10" s="91" t="s">
        <v>52</v>
      </c>
      <c r="AF10" s="91"/>
      <c r="AG10" s="91"/>
      <c r="AH10" s="91"/>
      <c r="AI10" s="91"/>
      <c r="AK10" s="91" t="s">
        <v>53</v>
      </c>
      <c r="AL10" s="91"/>
      <c r="AM10" s="91"/>
      <c r="AO10" s="92">
        <v>51000000</v>
      </c>
      <c r="AP10" s="92"/>
      <c r="AQ10" s="92"/>
      <c r="AS10" s="92">
        <v>500</v>
      </c>
      <c r="AT10" s="92"/>
      <c r="AV10" s="18" t="s">
        <v>59</v>
      </c>
    </row>
    <row r="11" spans="1:49" ht="21.75" customHeight="1" x14ac:dyDescent="0.2">
      <c r="A11" s="18" t="s">
        <v>60</v>
      </c>
      <c r="C11" s="18" t="s">
        <v>51</v>
      </c>
      <c r="E11" s="18" t="s">
        <v>52</v>
      </c>
      <c r="G11" s="91" t="s">
        <v>53</v>
      </c>
      <c r="H11" s="91"/>
      <c r="I11" s="91"/>
      <c r="K11" s="92">
        <v>23028000</v>
      </c>
      <c r="L11" s="92"/>
      <c r="M11" s="92"/>
      <c r="O11" s="92">
        <v>1100</v>
      </c>
      <c r="P11" s="92"/>
      <c r="Q11" s="92"/>
      <c r="S11" s="91" t="s">
        <v>61</v>
      </c>
      <c r="T11" s="91"/>
      <c r="U11" s="91"/>
      <c r="V11" s="91"/>
      <c r="W11" s="91"/>
      <c r="Y11" s="91" t="s">
        <v>51</v>
      </c>
      <c r="Z11" s="91"/>
      <c r="AA11" s="91"/>
      <c r="AB11" s="91"/>
      <c r="AC11" s="91"/>
      <c r="AE11" s="91" t="s">
        <v>52</v>
      </c>
      <c r="AF11" s="91"/>
      <c r="AG11" s="91"/>
      <c r="AH11" s="91"/>
      <c r="AI11" s="91"/>
      <c r="AK11" s="91" t="s">
        <v>53</v>
      </c>
      <c r="AL11" s="91"/>
      <c r="AM11" s="91"/>
      <c r="AO11" s="92">
        <v>23028000</v>
      </c>
      <c r="AP11" s="92"/>
      <c r="AQ11" s="92"/>
      <c r="AS11" s="92">
        <v>1100</v>
      </c>
      <c r="AT11" s="92"/>
      <c r="AV11" s="18" t="s">
        <v>61</v>
      </c>
    </row>
    <row r="12" spans="1:49" ht="21.75" customHeight="1" x14ac:dyDescent="0.2">
      <c r="A12" s="18" t="s">
        <v>62</v>
      </c>
      <c r="C12" s="18" t="s">
        <v>51</v>
      </c>
      <c r="E12" s="18" t="s">
        <v>52</v>
      </c>
      <c r="G12" s="91" t="s">
        <v>53</v>
      </c>
      <c r="H12" s="91"/>
      <c r="I12" s="91"/>
      <c r="K12" s="92">
        <v>38517000</v>
      </c>
      <c r="L12" s="92"/>
      <c r="M12" s="92"/>
      <c r="O12" s="92">
        <v>600</v>
      </c>
      <c r="P12" s="92"/>
      <c r="Q12" s="92"/>
      <c r="S12" s="91" t="s">
        <v>63</v>
      </c>
      <c r="T12" s="91"/>
      <c r="U12" s="91"/>
      <c r="V12" s="91"/>
      <c r="W12" s="91"/>
      <c r="Y12" s="91" t="s">
        <v>51</v>
      </c>
      <c r="Z12" s="91"/>
      <c r="AA12" s="91"/>
      <c r="AB12" s="91"/>
      <c r="AC12" s="91"/>
      <c r="AE12" s="91" t="s">
        <v>53</v>
      </c>
      <c r="AF12" s="91"/>
      <c r="AG12" s="91"/>
      <c r="AH12" s="91"/>
      <c r="AI12" s="91"/>
      <c r="AK12" s="91" t="s">
        <v>53</v>
      </c>
      <c r="AL12" s="91"/>
      <c r="AM12" s="91"/>
      <c r="AO12" s="92">
        <v>0</v>
      </c>
      <c r="AP12" s="92"/>
      <c r="AQ12" s="92"/>
      <c r="AS12" s="92">
        <v>0</v>
      </c>
      <c r="AT12" s="92"/>
      <c r="AV12" s="18" t="s">
        <v>53</v>
      </c>
    </row>
    <row r="13" spans="1:49" ht="21.75" customHeight="1" x14ac:dyDescent="0.2">
      <c r="A13" s="18" t="s">
        <v>35</v>
      </c>
      <c r="C13" s="18" t="s">
        <v>51</v>
      </c>
      <c r="E13" s="18" t="s">
        <v>52</v>
      </c>
      <c r="G13" s="91" t="s">
        <v>53</v>
      </c>
      <c r="H13" s="91"/>
      <c r="I13" s="91"/>
      <c r="K13" s="92">
        <v>10809000</v>
      </c>
      <c r="L13" s="92"/>
      <c r="M13" s="92"/>
      <c r="O13" s="92">
        <v>362</v>
      </c>
      <c r="P13" s="92"/>
      <c r="Q13" s="92"/>
      <c r="S13" s="91" t="s">
        <v>64</v>
      </c>
      <c r="T13" s="91"/>
      <c r="U13" s="91"/>
      <c r="V13" s="91"/>
      <c r="W13" s="91"/>
      <c r="Y13" s="91" t="s">
        <v>51</v>
      </c>
      <c r="Z13" s="91"/>
      <c r="AA13" s="91"/>
      <c r="AB13" s="91"/>
      <c r="AC13" s="91"/>
      <c r="AE13" s="91" t="s">
        <v>65</v>
      </c>
      <c r="AF13" s="91"/>
      <c r="AG13" s="91"/>
      <c r="AH13" s="91"/>
      <c r="AI13" s="91"/>
      <c r="AK13" s="91" t="s">
        <v>53</v>
      </c>
      <c r="AL13" s="91"/>
      <c r="AM13" s="91"/>
      <c r="AO13" s="92">
        <v>4166352</v>
      </c>
      <c r="AP13" s="92"/>
      <c r="AQ13" s="92"/>
      <c r="AS13" s="92">
        <v>362</v>
      </c>
      <c r="AT13" s="92"/>
      <c r="AV13" s="18" t="s">
        <v>64</v>
      </c>
    </row>
    <row r="14" spans="1:49" ht="21.75" customHeight="1" x14ac:dyDescent="0.2">
      <c r="A14" s="18" t="s">
        <v>66</v>
      </c>
      <c r="C14" s="18" t="s">
        <v>51</v>
      </c>
      <c r="E14" s="18" t="s">
        <v>52</v>
      </c>
      <c r="G14" s="91" t="s">
        <v>53</v>
      </c>
      <c r="H14" s="91"/>
      <c r="I14" s="91"/>
      <c r="K14" s="92">
        <v>1716154</v>
      </c>
      <c r="L14" s="92"/>
      <c r="M14" s="92"/>
      <c r="O14" s="92">
        <v>1907</v>
      </c>
      <c r="P14" s="92"/>
      <c r="Q14" s="92"/>
      <c r="S14" s="91" t="s">
        <v>54</v>
      </c>
      <c r="T14" s="91"/>
      <c r="U14" s="91"/>
      <c r="V14" s="91"/>
      <c r="W14" s="91"/>
      <c r="Y14" s="91" t="s">
        <v>51</v>
      </c>
      <c r="Z14" s="91"/>
      <c r="AA14" s="91"/>
      <c r="AB14" s="91"/>
      <c r="AC14" s="91"/>
      <c r="AE14" s="91" t="s">
        <v>53</v>
      </c>
      <c r="AF14" s="91"/>
      <c r="AG14" s="91"/>
      <c r="AH14" s="91"/>
      <c r="AI14" s="91"/>
      <c r="AK14" s="91" t="s">
        <v>53</v>
      </c>
      <c r="AL14" s="91"/>
      <c r="AM14" s="91"/>
      <c r="AO14" s="92">
        <v>0</v>
      </c>
      <c r="AP14" s="92"/>
      <c r="AQ14" s="92"/>
      <c r="AS14" s="92">
        <v>0</v>
      </c>
      <c r="AT14" s="92"/>
      <c r="AV14" s="18" t="s">
        <v>53</v>
      </c>
    </row>
    <row r="15" spans="1:49" ht="21.75" customHeight="1" x14ac:dyDescent="0.2">
      <c r="A15" s="18" t="s">
        <v>67</v>
      </c>
      <c r="C15" s="18" t="s">
        <v>51</v>
      </c>
      <c r="E15" s="18" t="s">
        <v>52</v>
      </c>
      <c r="G15" s="91" t="s">
        <v>53</v>
      </c>
      <c r="H15" s="91"/>
      <c r="I15" s="91"/>
      <c r="K15" s="92">
        <v>75500000</v>
      </c>
      <c r="L15" s="92"/>
      <c r="M15" s="92"/>
      <c r="O15" s="92">
        <v>600</v>
      </c>
      <c r="P15" s="92"/>
      <c r="Q15" s="92"/>
      <c r="S15" s="91" t="s">
        <v>59</v>
      </c>
      <c r="T15" s="91"/>
      <c r="U15" s="91"/>
      <c r="V15" s="91"/>
      <c r="W15" s="91"/>
      <c r="Y15" s="91" t="s">
        <v>51</v>
      </c>
      <c r="Z15" s="91"/>
      <c r="AA15" s="91"/>
      <c r="AB15" s="91"/>
      <c r="AC15" s="91"/>
      <c r="AE15" s="91" t="s">
        <v>52</v>
      </c>
      <c r="AF15" s="91"/>
      <c r="AG15" s="91"/>
      <c r="AH15" s="91"/>
      <c r="AI15" s="91"/>
      <c r="AK15" s="91" t="s">
        <v>53</v>
      </c>
      <c r="AL15" s="91"/>
      <c r="AM15" s="91"/>
      <c r="AO15" s="92">
        <v>90500000</v>
      </c>
      <c r="AP15" s="92"/>
      <c r="AQ15" s="92"/>
      <c r="AS15" s="92">
        <v>600</v>
      </c>
      <c r="AT15" s="92"/>
      <c r="AV15" s="18" t="s">
        <v>59</v>
      </c>
    </row>
    <row r="16" spans="1:49" ht="21.75" customHeight="1" x14ac:dyDescent="0.2">
      <c r="A16" s="18" t="s">
        <v>68</v>
      </c>
      <c r="C16" s="18" t="s">
        <v>51</v>
      </c>
      <c r="E16" s="18" t="s">
        <v>52</v>
      </c>
      <c r="G16" s="91" t="s">
        <v>53</v>
      </c>
      <c r="H16" s="91"/>
      <c r="I16" s="91"/>
      <c r="K16" s="92">
        <v>210595000</v>
      </c>
      <c r="L16" s="92"/>
      <c r="M16" s="92"/>
      <c r="O16" s="92">
        <v>600</v>
      </c>
      <c r="P16" s="92"/>
      <c r="Q16" s="92"/>
      <c r="S16" s="91" t="s">
        <v>54</v>
      </c>
      <c r="T16" s="91"/>
      <c r="U16" s="91"/>
      <c r="V16" s="91"/>
      <c r="W16" s="91"/>
      <c r="Y16" s="91" t="s">
        <v>51</v>
      </c>
      <c r="Z16" s="91"/>
      <c r="AA16" s="91"/>
      <c r="AB16" s="91"/>
      <c r="AC16" s="91"/>
      <c r="AE16" s="91" t="s">
        <v>53</v>
      </c>
      <c r="AF16" s="91"/>
      <c r="AG16" s="91"/>
      <c r="AH16" s="91"/>
      <c r="AI16" s="91"/>
      <c r="AK16" s="91" t="s">
        <v>53</v>
      </c>
      <c r="AL16" s="91"/>
      <c r="AM16" s="91"/>
      <c r="AO16" s="92">
        <v>0</v>
      </c>
      <c r="AP16" s="92"/>
      <c r="AQ16" s="92"/>
      <c r="AS16" s="92">
        <v>0</v>
      </c>
      <c r="AT16" s="92"/>
      <c r="AV16" s="18" t="s">
        <v>53</v>
      </c>
    </row>
    <row r="17" spans="1:48" ht="21.75" customHeight="1" x14ac:dyDescent="0.2">
      <c r="A17" s="18" t="s">
        <v>69</v>
      </c>
      <c r="C17" s="18" t="s">
        <v>51</v>
      </c>
      <c r="E17" s="18" t="s">
        <v>52</v>
      </c>
      <c r="G17" s="91" t="s">
        <v>53</v>
      </c>
      <c r="H17" s="91"/>
      <c r="I17" s="91"/>
      <c r="K17" s="92">
        <v>9969000</v>
      </c>
      <c r="L17" s="92"/>
      <c r="M17" s="92"/>
      <c r="O17" s="92">
        <v>392</v>
      </c>
      <c r="P17" s="92"/>
      <c r="Q17" s="92"/>
      <c r="S17" s="91" t="s">
        <v>64</v>
      </c>
      <c r="T17" s="91"/>
      <c r="U17" s="91"/>
      <c r="V17" s="91"/>
      <c r="W17" s="91"/>
      <c r="Y17" s="91" t="s">
        <v>51</v>
      </c>
      <c r="Z17" s="91"/>
      <c r="AA17" s="91"/>
      <c r="AB17" s="91"/>
      <c r="AC17" s="91"/>
      <c r="AE17" s="91" t="s">
        <v>52</v>
      </c>
      <c r="AF17" s="91"/>
      <c r="AG17" s="91"/>
      <c r="AH17" s="91"/>
      <c r="AI17" s="91"/>
      <c r="AK17" s="91" t="s">
        <v>53</v>
      </c>
      <c r="AL17" s="91"/>
      <c r="AM17" s="91"/>
      <c r="AO17" s="92">
        <v>9969000</v>
      </c>
      <c r="AP17" s="92"/>
      <c r="AQ17" s="92"/>
      <c r="AS17" s="92">
        <v>392</v>
      </c>
      <c r="AT17" s="92"/>
      <c r="AV17" s="18" t="s">
        <v>64</v>
      </c>
    </row>
    <row r="18" spans="1:48" ht="21.75" customHeight="1" x14ac:dyDescent="0.2">
      <c r="A18" s="18" t="s">
        <v>70</v>
      </c>
      <c r="C18" s="18" t="s">
        <v>51</v>
      </c>
      <c r="E18" s="18" t="s">
        <v>52</v>
      </c>
      <c r="G18" s="91" t="s">
        <v>53</v>
      </c>
      <c r="H18" s="91"/>
      <c r="I18" s="91"/>
      <c r="K18" s="92">
        <v>7752518</v>
      </c>
      <c r="L18" s="92"/>
      <c r="M18" s="92"/>
      <c r="O18" s="92">
        <v>1760</v>
      </c>
      <c r="P18" s="92"/>
      <c r="Q18" s="92"/>
      <c r="S18" s="91" t="s">
        <v>54</v>
      </c>
      <c r="T18" s="91"/>
      <c r="U18" s="91"/>
      <c r="V18" s="91"/>
      <c r="W18" s="91"/>
      <c r="Y18" s="91" t="s">
        <v>51</v>
      </c>
      <c r="Z18" s="91"/>
      <c r="AA18" s="91"/>
      <c r="AB18" s="91"/>
      <c r="AC18" s="91"/>
      <c r="AE18" s="91" t="s">
        <v>53</v>
      </c>
      <c r="AF18" s="91"/>
      <c r="AG18" s="91"/>
      <c r="AH18" s="91"/>
      <c r="AI18" s="91"/>
      <c r="AK18" s="91" t="s">
        <v>53</v>
      </c>
      <c r="AL18" s="91"/>
      <c r="AM18" s="91"/>
      <c r="AO18" s="92">
        <v>0</v>
      </c>
      <c r="AP18" s="92"/>
      <c r="AQ18" s="92"/>
      <c r="AS18" s="92">
        <v>0</v>
      </c>
      <c r="AT18" s="92"/>
      <c r="AV18" s="18" t="s">
        <v>53</v>
      </c>
    </row>
    <row r="19" spans="1:48" ht="21.75" customHeight="1" x14ac:dyDescent="0.2">
      <c r="A19" s="18" t="s">
        <v>71</v>
      </c>
      <c r="C19" s="18" t="s">
        <v>51</v>
      </c>
      <c r="E19" s="18" t="s">
        <v>52</v>
      </c>
      <c r="G19" s="91" t="s">
        <v>53</v>
      </c>
      <c r="H19" s="91"/>
      <c r="I19" s="91"/>
      <c r="K19" s="92">
        <v>312870000</v>
      </c>
      <c r="L19" s="92"/>
      <c r="M19" s="92"/>
      <c r="O19" s="92">
        <v>400</v>
      </c>
      <c r="P19" s="92"/>
      <c r="Q19" s="92"/>
      <c r="S19" s="91" t="s">
        <v>54</v>
      </c>
      <c r="T19" s="91"/>
      <c r="U19" s="91"/>
      <c r="V19" s="91"/>
      <c r="W19" s="91"/>
      <c r="Y19" s="91" t="s">
        <v>51</v>
      </c>
      <c r="Z19" s="91"/>
      <c r="AA19" s="91"/>
      <c r="AB19" s="91"/>
      <c r="AC19" s="91"/>
      <c r="AE19" s="91" t="s">
        <v>53</v>
      </c>
      <c r="AF19" s="91"/>
      <c r="AG19" s="91"/>
      <c r="AH19" s="91"/>
      <c r="AI19" s="91"/>
      <c r="AK19" s="91" t="s">
        <v>53</v>
      </c>
      <c r="AL19" s="91"/>
      <c r="AM19" s="91"/>
      <c r="AO19" s="92">
        <v>0</v>
      </c>
      <c r="AP19" s="92"/>
      <c r="AQ19" s="92"/>
      <c r="AS19" s="92">
        <v>0</v>
      </c>
      <c r="AT19" s="92"/>
      <c r="AV19" s="18" t="s">
        <v>53</v>
      </c>
    </row>
    <row r="20" spans="1:48" ht="21.75" customHeight="1" x14ac:dyDescent="0.2">
      <c r="A20" s="18" t="s">
        <v>72</v>
      </c>
      <c r="C20" s="18" t="s">
        <v>51</v>
      </c>
      <c r="E20" s="18" t="s">
        <v>52</v>
      </c>
      <c r="G20" s="91" t="s">
        <v>53</v>
      </c>
      <c r="H20" s="91"/>
      <c r="I20" s="91"/>
      <c r="K20" s="92">
        <v>5000000</v>
      </c>
      <c r="L20" s="92"/>
      <c r="M20" s="92"/>
      <c r="O20" s="92">
        <v>800</v>
      </c>
      <c r="P20" s="92"/>
      <c r="Q20" s="92"/>
      <c r="S20" s="91" t="s">
        <v>54</v>
      </c>
      <c r="T20" s="91"/>
      <c r="U20" s="91"/>
      <c r="V20" s="91"/>
      <c r="W20" s="91"/>
      <c r="Y20" s="91" t="s">
        <v>51</v>
      </c>
      <c r="Z20" s="91"/>
      <c r="AA20" s="91"/>
      <c r="AB20" s="91"/>
      <c r="AC20" s="91"/>
      <c r="AE20" s="91" t="s">
        <v>53</v>
      </c>
      <c r="AF20" s="91"/>
      <c r="AG20" s="91"/>
      <c r="AH20" s="91"/>
      <c r="AI20" s="91"/>
      <c r="AK20" s="91" t="s">
        <v>53</v>
      </c>
      <c r="AL20" s="91"/>
      <c r="AM20" s="91"/>
      <c r="AO20" s="92">
        <v>0</v>
      </c>
      <c r="AP20" s="92"/>
      <c r="AQ20" s="92"/>
      <c r="AS20" s="92">
        <v>0</v>
      </c>
      <c r="AT20" s="92"/>
      <c r="AV20" s="18" t="s">
        <v>53</v>
      </c>
    </row>
    <row r="21" spans="1:48" ht="21.75" customHeight="1" x14ac:dyDescent="0.2">
      <c r="A21" s="18" t="s">
        <v>73</v>
      </c>
      <c r="C21" s="18" t="s">
        <v>51</v>
      </c>
      <c r="E21" s="18" t="s">
        <v>52</v>
      </c>
      <c r="G21" s="91" t="s">
        <v>53</v>
      </c>
      <c r="H21" s="91"/>
      <c r="I21" s="91"/>
      <c r="K21" s="92">
        <v>202229000</v>
      </c>
      <c r="L21" s="92"/>
      <c r="M21" s="92"/>
      <c r="O21" s="92">
        <v>700</v>
      </c>
      <c r="P21" s="92"/>
      <c r="Q21" s="92"/>
      <c r="S21" s="91" t="s">
        <v>54</v>
      </c>
      <c r="T21" s="91"/>
      <c r="U21" s="91"/>
      <c r="V21" s="91"/>
      <c r="W21" s="91"/>
      <c r="Y21" s="91" t="s">
        <v>51</v>
      </c>
      <c r="Z21" s="91"/>
      <c r="AA21" s="91"/>
      <c r="AB21" s="91"/>
      <c r="AC21" s="91"/>
      <c r="AE21" s="91" t="s">
        <v>53</v>
      </c>
      <c r="AF21" s="91"/>
      <c r="AG21" s="91"/>
      <c r="AH21" s="91"/>
      <c r="AI21" s="91"/>
      <c r="AK21" s="91" t="s">
        <v>53</v>
      </c>
      <c r="AL21" s="91"/>
      <c r="AM21" s="91"/>
      <c r="AO21" s="92">
        <v>0</v>
      </c>
      <c r="AP21" s="92"/>
      <c r="AQ21" s="92"/>
      <c r="AS21" s="92">
        <v>0</v>
      </c>
      <c r="AT21" s="92"/>
      <c r="AV21" s="18" t="s">
        <v>53</v>
      </c>
    </row>
    <row r="22" spans="1:48" ht="21.75" customHeight="1" x14ac:dyDescent="0.2">
      <c r="A22" s="18" t="s">
        <v>74</v>
      </c>
      <c r="C22" s="18" t="s">
        <v>51</v>
      </c>
      <c r="E22" s="18" t="s">
        <v>52</v>
      </c>
      <c r="G22" s="91" t="s">
        <v>53</v>
      </c>
      <c r="H22" s="91"/>
      <c r="I22" s="91"/>
      <c r="K22" s="92">
        <v>12459534</v>
      </c>
      <c r="L22" s="92"/>
      <c r="M22" s="92"/>
      <c r="O22" s="92">
        <v>647</v>
      </c>
      <c r="P22" s="92"/>
      <c r="Q22" s="92"/>
      <c r="S22" s="91" t="s">
        <v>75</v>
      </c>
      <c r="T22" s="91"/>
      <c r="U22" s="91"/>
      <c r="V22" s="91"/>
      <c r="W22" s="91"/>
      <c r="Y22" s="91" t="s">
        <v>51</v>
      </c>
      <c r="Z22" s="91"/>
      <c r="AA22" s="91"/>
      <c r="AB22" s="91"/>
      <c r="AC22" s="91"/>
      <c r="AE22" s="91" t="s">
        <v>53</v>
      </c>
      <c r="AF22" s="91"/>
      <c r="AG22" s="91"/>
      <c r="AH22" s="91"/>
      <c r="AI22" s="91"/>
      <c r="AK22" s="91" t="s">
        <v>53</v>
      </c>
      <c r="AL22" s="91"/>
      <c r="AM22" s="91"/>
      <c r="AO22" s="92">
        <v>0</v>
      </c>
      <c r="AP22" s="92"/>
      <c r="AQ22" s="92"/>
      <c r="AS22" s="92">
        <v>0</v>
      </c>
      <c r="AT22" s="92"/>
      <c r="AV22" s="18" t="s">
        <v>53</v>
      </c>
    </row>
    <row r="23" spans="1:48" ht="21.75" customHeight="1" x14ac:dyDescent="0.2">
      <c r="A23" s="18" t="s">
        <v>36</v>
      </c>
      <c r="C23" s="18" t="s">
        <v>51</v>
      </c>
      <c r="E23" s="18" t="s">
        <v>52</v>
      </c>
      <c r="G23" s="91" t="s">
        <v>53</v>
      </c>
      <c r="H23" s="91"/>
      <c r="I23" s="91"/>
      <c r="K23" s="92">
        <v>6585000</v>
      </c>
      <c r="L23" s="92"/>
      <c r="M23" s="92"/>
      <c r="O23" s="92">
        <v>422</v>
      </c>
      <c r="P23" s="92"/>
      <c r="Q23" s="92"/>
      <c r="S23" s="91" t="s">
        <v>64</v>
      </c>
      <c r="T23" s="91"/>
      <c r="U23" s="91"/>
      <c r="V23" s="91"/>
      <c r="W23" s="91"/>
      <c r="Y23" s="91" t="s">
        <v>51</v>
      </c>
      <c r="Z23" s="91"/>
      <c r="AA23" s="91"/>
      <c r="AB23" s="91"/>
      <c r="AC23" s="91"/>
      <c r="AE23" s="91" t="s">
        <v>65</v>
      </c>
      <c r="AF23" s="91"/>
      <c r="AG23" s="91"/>
      <c r="AH23" s="91"/>
      <c r="AI23" s="91"/>
      <c r="AK23" s="91" t="s">
        <v>53</v>
      </c>
      <c r="AL23" s="91"/>
      <c r="AM23" s="91"/>
      <c r="AO23" s="92">
        <v>18291000</v>
      </c>
      <c r="AP23" s="92"/>
      <c r="AQ23" s="92"/>
      <c r="AS23" s="92">
        <v>422</v>
      </c>
      <c r="AT23" s="92"/>
      <c r="AV23" s="18" t="s">
        <v>64</v>
      </c>
    </row>
    <row r="24" spans="1:48" ht="21.75" customHeight="1" x14ac:dyDescent="0.2">
      <c r="A24" s="18" t="s">
        <v>76</v>
      </c>
      <c r="C24" s="18" t="s">
        <v>51</v>
      </c>
      <c r="E24" s="18" t="s">
        <v>52</v>
      </c>
      <c r="G24" s="91" t="s">
        <v>53</v>
      </c>
      <c r="H24" s="91"/>
      <c r="I24" s="91"/>
      <c r="K24" s="92">
        <v>15171000</v>
      </c>
      <c r="L24" s="92"/>
      <c r="M24" s="92"/>
      <c r="O24" s="92">
        <v>600</v>
      </c>
      <c r="P24" s="92"/>
      <c r="Q24" s="92"/>
      <c r="S24" s="91" t="s">
        <v>77</v>
      </c>
      <c r="T24" s="91"/>
      <c r="U24" s="91"/>
      <c r="V24" s="91"/>
      <c r="W24" s="91"/>
      <c r="Y24" s="91" t="s">
        <v>51</v>
      </c>
      <c r="Z24" s="91"/>
      <c r="AA24" s="91"/>
      <c r="AB24" s="91"/>
      <c r="AC24" s="91"/>
      <c r="AE24" s="91" t="s">
        <v>52</v>
      </c>
      <c r="AF24" s="91"/>
      <c r="AG24" s="91"/>
      <c r="AH24" s="91"/>
      <c r="AI24" s="91"/>
      <c r="AK24" s="91" t="s">
        <v>53</v>
      </c>
      <c r="AL24" s="91"/>
      <c r="AM24" s="91"/>
      <c r="AO24" s="92">
        <v>15171000</v>
      </c>
      <c r="AP24" s="92"/>
      <c r="AQ24" s="92"/>
      <c r="AS24" s="92">
        <v>600</v>
      </c>
      <c r="AT24" s="92"/>
      <c r="AV24" s="18" t="s">
        <v>77</v>
      </c>
    </row>
    <row r="25" spans="1:48" ht="21.75" customHeight="1" x14ac:dyDescent="0.2">
      <c r="A25" s="18" t="s">
        <v>38</v>
      </c>
      <c r="C25" s="18" t="s">
        <v>51</v>
      </c>
      <c r="E25" s="18" t="s">
        <v>52</v>
      </c>
      <c r="G25" s="91" t="s">
        <v>53</v>
      </c>
      <c r="H25" s="91"/>
      <c r="I25" s="91"/>
      <c r="K25" s="92">
        <v>182132000</v>
      </c>
      <c r="L25" s="92"/>
      <c r="M25" s="92"/>
      <c r="O25" s="92">
        <v>500</v>
      </c>
      <c r="P25" s="92"/>
      <c r="Q25" s="92"/>
      <c r="S25" s="91" t="s">
        <v>54</v>
      </c>
      <c r="T25" s="91"/>
      <c r="U25" s="91"/>
      <c r="V25" s="91"/>
      <c r="W25" s="91"/>
      <c r="Y25" s="91" t="s">
        <v>51</v>
      </c>
      <c r="Z25" s="91"/>
      <c r="AA25" s="91"/>
      <c r="AB25" s="91"/>
      <c r="AC25" s="91"/>
      <c r="AE25" s="91" t="s">
        <v>53</v>
      </c>
      <c r="AF25" s="91"/>
      <c r="AG25" s="91"/>
      <c r="AH25" s="91"/>
      <c r="AI25" s="91"/>
      <c r="AK25" s="91" t="s">
        <v>53</v>
      </c>
      <c r="AL25" s="91"/>
      <c r="AM25" s="91"/>
      <c r="AO25" s="92">
        <v>0</v>
      </c>
      <c r="AP25" s="92"/>
      <c r="AQ25" s="92"/>
      <c r="AS25" s="92">
        <v>0</v>
      </c>
      <c r="AT25" s="92"/>
      <c r="AV25" s="18" t="s">
        <v>53</v>
      </c>
    </row>
    <row r="26" spans="1:48" ht="21.75" customHeight="1" x14ac:dyDescent="0.2">
      <c r="A26" s="18" t="s">
        <v>78</v>
      </c>
      <c r="C26" s="18" t="s">
        <v>51</v>
      </c>
      <c r="E26" s="18" t="s">
        <v>52</v>
      </c>
      <c r="G26" s="91" t="s">
        <v>53</v>
      </c>
      <c r="H26" s="91"/>
      <c r="I26" s="91"/>
      <c r="K26" s="92">
        <v>466272138</v>
      </c>
      <c r="L26" s="92"/>
      <c r="M26" s="92"/>
      <c r="O26" s="92">
        <v>588</v>
      </c>
      <c r="P26" s="92"/>
      <c r="Q26" s="92"/>
      <c r="S26" s="91" t="s">
        <v>75</v>
      </c>
      <c r="T26" s="91"/>
      <c r="U26" s="91"/>
      <c r="V26" s="91"/>
      <c r="W26" s="91"/>
      <c r="Y26" s="91" t="s">
        <v>51</v>
      </c>
      <c r="Z26" s="91"/>
      <c r="AA26" s="91"/>
      <c r="AB26" s="91"/>
      <c r="AC26" s="91"/>
      <c r="AE26" s="91" t="s">
        <v>53</v>
      </c>
      <c r="AF26" s="91"/>
      <c r="AG26" s="91"/>
      <c r="AH26" s="91"/>
      <c r="AI26" s="91"/>
      <c r="AK26" s="91" t="s">
        <v>53</v>
      </c>
      <c r="AL26" s="91"/>
      <c r="AM26" s="91"/>
      <c r="AO26" s="92">
        <v>0</v>
      </c>
      <c r="AP26" s="92"/>
      <c r="AQ26" s="92"/>
      <c r="AS26" s="92">
        <v>0</v>
      </c>
      <c r="AT26" s="92"/>
      <c r="AV26" s="18" t="s">
        <v>53</v>
      </c>
    </row>
    <row r="27" spans="1:48" ht="21.75" customHeight="1" x14ac:dyDescent="0.2">
      <c r="A27" s="18" t="s">
        <v>79</v>
      </c>
      <c r="C27" s="18" t="s">
        <v>51</v>
      </c>
      <c r="E27" s="18" t="s">
        <v>52</v>
      </c>
      <c r="G27" s="91" t="s">
        <v>53</v>
      </c>
      <c r="H27" s="91"/>
      <c r="I27" s="91"/>
      <c r="K27" s="92">
        <v>49586000</v>
      </c>
      <c r="L27" s="92"/>
      <c r="M27" s="92"/>
      <c r="O27" s="92">
        <v>700</v>
      </c>
      <c r="P27" s="92"/>
      <c r="Q27" s="92"/>
      <c r="S27" s="91" t="s">
        <v>77</v>
      </c>
      <c r="T27" s="91"/>
      <c r="U27" s="91"/>
      <c r="V27" s="91"/>
      <c r="W27" s="91"/>
      <c r="Y27" s="91" t="s">
        <v>51</v>
      </c>
      <c r="Z27" s="91"/>
      <c r="AA27" s="91"/>
      <c r="AB27" s="91"/>
      <c r="AC27" s="91"/>
      <c r="AE27" s="91" t="s">
        <v>52</v>
      </c>
      <c r="AF27" s="91"/>
      <c r="AG27" s="91"/>
      <c r="AH27" s="91"/>
      <c r="AI27" s="91"/>
      <c r="AK27" s="91" t="s">
        <v>53</v>
      </c>
      <c r="AL27" s="91"/>
      <c r="AM27" s="91"/>
      <c r="AO27" s="92">
        <v>49586000</v>
      </c>
      <c r="AP27" s="92"/>
      <c r="AQ27" s="92"/>
      <c r="AS27" s="92">
        <v>700</v>
      </c>
      <c r="AT27" s="92"/>
      <c r="AV27" s="18" t="s">
        <v>77</v>
      </c>
    </row>
    <row r="28" spans="1:48" ht="21.75" customHeight="1" x14ac:dyDescent="0.2">
      <c r="A28" s="18" t="s">
        <v>80</v>
      </c>
      <c r="C28" s="18" t="s">
        <v>51</v>
      </c>
      <c r="E28" s="18" t="s">
        <v>52</v>
      </c>
      <c r="G28" s="91" t="s">
        <v>53</v>
      </c>
      <c r="H28" s="91"/>
      <c r="I28" s="91"/>
      <c r="K28" s="92">
        <v>8499000</v>
      </c>
      <c r="L28" s="92"/>
      <c r="M28" s="92"/>
      <c r="O28" s="92">
        <v>329</v>
      </c>
      <c r="P28" s="92"/>
      <c r="Q28" s="92"/>
      <c r="S28" s="91" t="s">
        <v>75</v>
      </c>
      <c r="T28" s="91"/>
      <c r="U28" s="91"/>
      <c r="V28" s="91"/>
      <c r="W28" s="91"/>
      <c r="Y28" s="91" t="s">
        <v>51</v>
      </c>
      <c r="Z28" s="91"/>
      <c r="AA28" s="91"/>
      <c r="AB28" s="91"/>
      <c r="AC28" s="91"/>
      <c r="AE28" s="91" t="s">
        <v>53</v>
      </c>
      <c r="AF28" s="91"/>
      <c r="AG28" s="91"/>
      <c r="AH28" s="91"/>
      <c r="AI28" s="91"/>
      <c r="AK28" s="91" t="s">
        <v>53</v>
      </c>
      <c r="AL28" s="91"/>
      <c r="AM28" s="91"/>
      <c r="AO28" s="92">
        <v>0</v>
      </c>
      <c r="AP28" s="92"/>
      <c r="AQ28" s="92"/>
      <c r="AS28" s="92">
        <v>0</v>
      </c>
      <c r="AT28" s="92"/>
      <c r="AV28" s="18" t="s">
        <v>53</v>
      </c>
    </row>
    <row r="29" spans="1:48" ht="21.75" customHeight="1" x14ac:dyDescent="0.2">
      <c r="A29" s="18" t="s">
        <v>81</v>
      </c>
      <c r="C29" s="18" t="s">
        <v>51</v>
      </c>
      <c r="E29" s="18" t="s">
        <v>52</v>
      </c>
      <c r="G29" s="91" t="s">
        <v>53</v>
      </c>
      <c r="H29" s="91"/>
      <c r="I29" s="91"/>
      <c r="K29" s="92">
        <v>59371000</v>
      </c>
      <c r="L29" s="92"/>
      <c r="M29" s="92"/>
      <c r="O29" s="92">
        <v>800</v>
      </c>
      <c r="P29" s="92"/>
      <c r="Q29" s="92"/>
      <c r="S29" s="91" t="s">
        <v>54</v>
      </c>
      <c r="T29" s="91"/>
      <c r="U29" s="91"/>
      <c r="V29" s="91"/>
      <c r="W29" s="91"/>
      <c r="Y29" s="91" t="s">
        <v>51</v>
      </c>
      <c r="Z29" s="91"/>
      <c r="AA29" s="91"/>
      <c r="AB29" s="91"/>
      <c r="AC29" s="91"/>
      <c r="AE29" s="91" t="s">
        <v>53</v>
      </c>
      <c r="AF29" s="91"/>
      <c r="AG29" s="91"/>
      <c r="AH29" s="91"/>
      <c r="AI29" s="91"/>
      <c r="AK29" s="91" t="s">
        <v>53</v>
      </c>
      <c r="AL29" s="91"/>
      <c r="AM29" s="91"/>
      <c r="AO29" s="92">
        <v>0</v>
      </c>
      <c r="AP29" s="92"/>
      <c r="AQ29" s="92"/>
      <c r="AS29" s="92">
        <v>0</v>
      </c>
      <c r="AT29" s="92"/>
      <c r="AV29" s="18" t="s">
        <v>53</v>
      </c>
    </row>
    <row r="30" spans="1:48" ht="21.75" customHeight="1" x14ac:dyDescent="0.2">
      <c r="A30" s="18" t="s">
        <v>82</v>
      </c>
      <c r="C30" s="18" t="s">
        <v>51</v>
      </c>
      <c r="E30" s="18" t="s">
        <v>52</v>
      </c>
      <c r="G30" s="91" t="s">
        <v>53</v>
      </c>
      <c r="H30" s="91"/>
      <c r="I30" s="91"/>
      <c r="K30" s="92">
        <v>2000000</v>
      </c>
      <c r="L30" s="92"/>
      <c r="M30" s="92"/>
      <c r="O30" s="92">
        <v>338</v>
      </c>
      <c r="P30" s="92"/>
      <c r="Q30" s="92"/>
      <c r="S30" s="91" t="s">
        <v>64</v>
      </c>
      <c r="T30" s="91"/>
      <c r="U30" s="91"/>
      <c r="V30" s="91"/>
      <c r="W30" s="91"/>
      <c r="Y30" s="91" t="s">
        <v>51</v>
      </c>
      <c r="Z30" s="91"/>
      <c r="AA30" s="91"/>
      <c r="AB30" s="91"/>
      <c r="AC30" s="91"/>
      <c r="AE30" s="91" t="s">
        <v>52</v>
      </c>
      <c r="AF30" s="91"/>
      <c r="AG30" s="91"/>
      <c r="AH30" s="91"/>
      <c r="AI30" s="91"/>
      <c r="AK30" s="91" t="s">
        <v>53</v>
      </c>
      <c r="AL30" s="91"/>
      <c r="AM30" s="91"/>
      <c r="AO30" s="92">
        <v>2000000</v>
      </c>
      <c r="AP30" s="92"/>
      <c r="AQ30" s="92"/>
      <c r="AS30" s="92">
        <v>338</v>
      </c>
      <c r="AT30" s="92"/>
      <c r="AV30" s="18" t="s">
        <v>64</v>
      </c>
    </row>
    <row r="31" spans="1:48" ht="21.75" customHeight="1" x14ac:dyDescent="0.2">
      <c r="A31" s="18" t="s">
        <v>83</v>
      </c>
      <c r="C31" s="18" t="s">
        <v>51</v>
      </c>
      <c r="E31" s="18" t="s">
        <v>52</v>
      </c>
      <c r="G31" s="91" t="s">
        <v>53</v>
      </c>
      <c r="H31" s="91"/>
      <c r="I31" s="91"/>
      <c r="K31" s="92">
        <v>48932000</v>
      </c>
      <c r="L31" s="92"/>
      <c r="M31" s="92"/>
      <c r="O31" s="92">
        <v>400</v>
      </c>
      <c r="P31" s="92"/>
      <c r="Q31" s="92"/>
      <c r="S31" s="91" t="s">
        <v>63</v>
      </c>
      <c r="T31" s="91"/>
      <c r="U31" s="91"/>
      <c r="V31" s="91"/>
      <c r="W31" s="91"/>
      <c r="Y31" s="91" t="s">
        <v>51</v>
      </c>
      <c r="Z31" s="91"/>
      <c r="AA31" s="91"/>
      <c r="AB31" s="91"/>
      <c r="AC31" s="91"/>
      <c r="AE31" s="91" t="s">
        <v>52</v>
      </c>
      <c r="AF31" s="91"/>
      <c r="AG31" s="91"/>
      <c r="AH31" s="91"/>
      <c r="AI31" s="91"/>
      <c r="AK31" s="91" t="s">
        <v>53</v>
      </c>
      <c r="AL31" s="91"/>
      <c r="AM31" s="91"/>
      <c r="AO31" s="92">
        <v>48932000</v>
      </c>
      <c r="AP31" s="92"/>
      <c r="AQ31" s="92"/>
      <c r="AS31" s="92">
        <v>400</v>
      </c>
      <c r="AT31" s="92"/>
      <c r="AV31" s="18" t="s">
        <v>63</v>
      </c>
    </row>
    <row r="32" spans="1:48" ht="21.75" customHeight="1" x14ac:dyDescent="0.2">
      <c r="A32" s="18" t="s">
        <v>84</v>
      </c>
      <c r="C32" s="18" t="s">
        <v>51</v>
      </c>
      <c r="E32" s="18" t="s">
        <v>52</v>
      </c>
      <c r="G32" s="91" t="s">
        <v>53</v>
      </c>
      <c r="H32" s="91"/>
      <c r="I32" s="91"/>
      <c r="K32" s="92">
        <v>180000</v>
      </c>
      <c r="L32" s="92"/>
      <c r="M32" s="92"/>
      <c r="O32" s="92">
        <v>2200</v>
      </c>
      <c r="P32" s="92"/>
      <c r="Q32" s="92"/>
      <c r="S32" s="91" t="s">
        <v>61</v>
      </c>
      <c r="T32" s="91"/>
      <c r="U32" s="91"/>
      <c r="V32" s="91"/>
      <c r="W32" s="91"/>
      <c r="Y32" s="91" t="s">
        <v>51</v>
      </c>
      <c r="Z32" s="91"/>
      <c r="AA32" s="91"/>
      <c r="AB32" s="91"/>
      <c r="AC32" s="91"/>
      <c r="AE32" s="91" t="s">
        <v>52</v>
      </c>
      <c r="AF32" s="91"/>
      <c r="AG32" s="91"/>
      <c r="AH32" s="91"/>
      <c r="AI32" s="91"/>
      <c r="AK32" s="91" t="s">
        <v>53</v>
      </c>
      <c r="AL32" s="91"/>
      <c r="AM32" s="91"/>
      <c r="AO32" s="92">
        <v>180000</v>
      </c>
      <c r="AP32" s="92"/>
      <c r="AQ32" s="92"/>
      <c r="AS32" s="92">
        <v>2200</v>
      </c>
      <c r="AT32" s="92"/>
      <c r="AV32" s="18" t="s">
        <v>61</v>
      </c>
    </row>
    <row r="33" spans="1:48" ht="21.75" customHeight="1" x14ac:dyDescent="0.2">
      <c r="A33" s="18" t="s">
        <v>85</v>
      </c>
      <c r="C33" s="18" t="s">
        <v>51</v>
      </c>
      <c r="E33" s="18" t="s">
        <v>52</v>
      </c>
      <c r="G33" s="91" t="s">
        <v>53</v>
      </c>
      <c r="H33" s="91"/>
      <c r="I33" s="91"/>
      <c r="K33" s="92">
        <v>3000000</v>
      </c>
      <c r="L33" s="92"/>
      <c r="M33" s="92"/>
      <c r="O33" s="92">
        <v>6500</v>
      </c>
      <c r="P33" s="92"/>
      <c r="Q33" s="92"/>
      <c r="S33" s="91" t="s">
        <v>64</v>
      </c>
      <c r="T33" s="91"/>
      <c r="U33" s="91"/>
      <c r="V33" s="91"/>
      <c r="W33" s="91"/>
      <c r="Y33" s="91" t="s">
        <v>51</v>
      </c>
      <c r="Z33" s="91"/>
      <c r="AA33" s="91"/>
      <c r="AB33" s="91"/>
      <c r="AC33" s="91"/>
      <c r="AE33" s="91" t="s">
        <v>52</v>
      </c>
      <c r="AF33" s="91"/>
      <c r="AG33" s="91"/>
      <c r="AH33" s="91"/>
      <c r="AI33" s="91"/>
      <c r="AK33" s="91" t="s">
        <v>53</v>
      </c>
      <c r="AL33" s="91"/>
      <c r="AM33" s="91"/>
      <c r="AO33" s="92">
        <v>3000000</v>
      </c>
      <c r="AP33" s="92"/>
      <c r="AQ33" s="92"/>
      <c r="AS33" s="92">
        <v>6500</v>
      </c>
      <c r="AT33" s="92"/>
      <c r="AV33" s="18" t="s">
        <v>64</v>
      </c>
    </row>
    <row r="34" spans="1:48" ht="21.75" customHeight="1" x14ac:dyDescent="0.2">
      <c r="A34" s="18" t="s">
        <v>86</v>
      </c>
      <c r="C34" s="18" t="s">
        <v>51</v>
      </c>
      <c r="E34" s="18" t="s">
        <v>52</v>
      </c>
      <c r="G34" s="91" t="s">
        <v>53</v>
      </c>
      <c r="H34" s="91"/>
      <c r="I34" s="91"/>
      <c r="K34" s="92">
        <v>339960</v>
      </c>
      <c r="L34" s="92"/>
      <c r="M34" s="92"/>
      <c r="O34" s="92">
        <v>306</v>
      </c>
      <c r="P34" s="92"/>
      <c r="Q34" s="92"/>
      <c r="S34" s="91" t="s">
        <v>75</v>
      </c>
      <c r="T34" s="91"/>
      <c r="U34" s="91"/>
      <c r="V34" s="91"/>
      <c r="W34" s="91"/>
      <c r="Y34" s="91" t="s">
        <v>51</v>
      </c>
      <c r="Z34" s="91"/>
      <c r="AA34" s="91"/>
      <c r="AB34" s="91"/>
      <c r="AC34" s="91"/>
      <c r="AE34" s="91" t="s">
        <v>53</v>
      </c>
      <c r="AF34" s="91"/>
      <c r="AG34" s="91"/>
      <c r="AH34" s="91"/>
      <c r="AI34" s="91"/>
      <c r="AK34" s="91" t="s">
        <v>53</v>
      </c>
      <c r="AL34" s="91"/>
      <c r="AM34" s="91"/>
      <c r="AO34" s="92">
        <v>0</v>
      </c>
      <c r="AP34" s="92"/>
      <c r="AQ34" s="92"/>
      <c r="AS34" s="92">
        <v>0</v>
      </c>
      <c r="AT34" s="92"/>
      <c r="AV34" s="18" t="s">
        <v>53</v>
      </c>
    </row>
    <row r="35" spans="1:48" ht="21.75" customHeight="1" x14ac:dyDescent="0.2">
      <c r="A35" s="18" t="s">
        <v>39</v>
      </c>
      <c r="C35" s="18" t="s">
        <v>51</v>
      </c>
      <c r="E35" s="18" t="s">
        <v>52</v>
      </c>
      <c r="G35" s="91" t="s">
        <v>53</v>
      </c>
      <c r="H35" s="91"/>
      <c r="I35" s="91"/>
      <c r="K35" s="92">
        <v>594923</v>
      </c>
      <c r="L35" s="92"/>
      <c r="M35" s="92"/>
      <c r="O35" s="92">
        <v>282</v>
      </c>
      <c r="P35" s="92"/>
      <c r="Q35" s="92"/>
      <c r="S35" s="91" t="s">
        <v>75</v>
      </c>
      <c r="T35" s="91"/>
      <c r="U35" s="91"/>
      <c r="V35" s="91"/>
      <c r="W35" s="91"/>
      <c r="Y35" s="91" t="s">
        <v>51</v>
      </c>
      <c r="Z35" s="91"/>
      <c r="AA35" s="91"/>
      <c r="AB35" s="91"/>
      <c r="AC35" s="91"/>
      <c r="AE35" s="91" t="s">
        <v>53</v>
      </c>
      <c r="AF35" s="91"/>
      <c r="AG35" s="91"/>
      <c r="AH35" s="91"/>
      <c r="AI35" s="91"/>
      <c r="AK35" s="91" t="s">
        <v>53</v>
      </c>
      <c r="AL35" s="91"/>
      <c r="AM35" s="91"/>
      <c r="AO35" s="92">
        <v>0</v>
      </c>
      <c r="AP35" s="92"/>
      <c r="AQ35" s="92"/>
      <c r="AS35" s="92">
        <v>0</v>
      </c>
      <c r="AT35" s="92"/>
      <c r="AV35" s="18" t="s">
        <v>53</v>
      </c>
    </row>
    <row r="36" spans="1:48" ht="21.75" customHeight="1" x14ac:dyDescent="0.2">
      <c r="A36" s="18" t="s">
        <v>87</v>
      </c>
      <c r="C36" s="18" t="s">
        <v>51</v>
      </c>
      <c r="E36" s="18" t="s">
        <v>52</v>
      </c>
      <c r="G36" s="91" t="s">
        <v>53</v>
      </c>
      <c r="H36" s="91"/>
      <c r="I36" s="91"/>
      <c r="K36" s="92">
        <v>33376248</v>
      </c>
      <c r="L36" s="92"/>
      <c r="M36" s="92"/>
      <c r="O36" s="92">
        <v>2640</v>
      </c>
      <c r="P36" s="92"/>
      <c r="Q36" s="92"/>
      <c r="S36" s="91" t="s">
        <v>54</v>
      </c>
      <c r="T36" s="91"/>
      <c r="U36" s="91"/>
      <c r="V36" s="91"/>
      <c r="W36" s="91"/>
      <c r="Y36" s="91" t="s">
        <v>51</v>
      </c>
      <c r="Z36" s="91"/>
      <c r="AA36" s="91"/>
      <c r="AB36" s="91"/>
      <c r="AC36" s="91"/>
      <c r="AE36" s="91" t="s">
        <v>53</v>
      </c>
      <c r="AF36" s="91"/>
      <c r="AG36" s="91"/>
      <c r="AH36" s="91"/>
      <c r="AI36" s="91"/>
      <c r="AK36" s="91" t="s">
        <v>53</v>
      </c>
      <c r="AL36" s="91"/>
      <c r="AM36" s="91"/>
      <c r="AO36" s="92">
        <v>0</v>
      </c>
      <c r="AP36" s="92"/>
      <c r="AQ36" s="92"/>
      <c r="AS36" s="92">
        <v>0</v>
      </c>
      <c r="AT36" s="92"/>
      <c r="AV36" s="18" t="s">
        <v>53</v>
      </c>
    </row>
    <row r="37" spans="1:48" ht="21.75" customHeight="1" x14ac:dyDescent="0.2">
      <c r="A37" s="18" t="s">
        <v>88</v>
      </c>
      <c r="C37" s="18" t="s">
        <v>51</v>
      </c>
      <c r="E37" s="18" t="s">
        <v>52</v>
      </c>
      <c r="G37" s="91" t="s">
        <v>53</v>
      </c>
      <c r="H37" s="91"/>
      <c r="I37" s="91"/>
      <c r="K37" s="92">
        <v>30257928</v>
      </c>
      <c r="L37" s="92"/>
      <c r="M37" s="92"/>
      <c r="O37" s="92">
        <v>2934</v>
      </c>
      <c r="P37" s="92"/>
      <c r="Q37" s="92"/>
      <c r="S37" s="91" t="s">
        <v>54</v>
      </c>
      <c r="T37" s="91"/>
      <c r="U37" s="91"/>
      <c r="V37" s="91"/>
      <c r="W37" s="91"/>
      <c r="Y37" s="91" t="s">
        <v>51</v>
      </c>
      <c r="Z37" s="91"/>
      <c r="AA37" s="91"/>
      <c r="AB37" s="91"/>
      <c r="AC37" s="91"/>
      <c r="AE37" s="91" t="s">
        <v>53</v>
      </c>
      <c r="AF37" s="91"/>
      <c r="AG37" s="91"/>
      <c r="AH37" s="91"/>
      <c r="AI37" s="91"/>
      <c r="AK37" s="91" t="s">
        <v>53</v>
      </c>
      <c r="AL37" s="91"/>
      <c r="AM37" s="91"/>
      <c r="AO37" s="92">
        <v>0</v>
      </c>
      <c r="AP37" s="92"/>
      <c r="AQ37" s="92"/>
      <c r="AS37" s="92">
        <v>0</v>
      </c>
      <c r="AT37" s="92"/>
      <c r="AV37" s="18" t="s">
        <v>53</v>
      </c>
    </row>
    <row r="38" spans="1:48" ht="21.75" customHeight="1" x14ac:dyDescent="0.2">
      <c r="A38" s="18" t="s">
        <v>89</v>
      </c>
      <c r="C38" s="18" t="s">
        <v>51</v>
      </c>
      <c r="E38" s="18" t="s">
        <v>52</v>
      </c>
      <c r="G38" s="91" t="s">
        <v>53</v>
      </c>
      <c r="H38" s="91"/>
      <c r="I38" s="91"/>
      <c r="K38" s="92">
        <v>1436331</v>
      </c>
      <c r="L38" s="92"/>
      <c r="M38" s="92"/>
      <c r="O38" s="92">
        <v>441</v>
      </c>
      <c r="P38" s="92"/>
      <c r="Q38" s="92"/>
      <c r="S38" s="91" t="s">
        <v>75</v>
      </c>
      <c r="T38" s="91"/>
      <c r="U38" s="91"/>
      <c r="V38" s="91"/>
      <c r="W38" s="91"/>
      <c r="Y38" s="91" t="s">
        <v>51</v>
      </c>
      <c r="Z38" s="91"/>
      <c r="AA38" s="91"/>
      <c r="AB38" s="91"/>
      <c r="AC38" s="91"/>
      <c r="AE38" s="91" t="s">
        <v>53</v>
      </c>
      <c r="AF38" s="91"/>
      <c r="AG38" s="91"/>
      <c r="AH38" s="91"/>
      <c r="AI38" s="91"/>
      <c r="AK38" s="91" t="s">
        <v>53</v>
      </c>
      <c r="AL38" s="91"/>
      <c r="AM38" s="91"/>
      <c r="AO38" s="92">
        <v>0</v>
      </c>
      <c r="AP38" s="92"/>
      <c r="AQ38" s="92"/>
      <c r="AS38" s="92">
        <v>0</v>
      </c>
      <c r="AT38" s="92"/>
      <c r="AV38" s="18" t="s">
        <v>53</v>
      </c>
    </row>
    <row r="39" spans="1:48" ht="21.75" customHeight="1" x14ac:dyDescent="0.2">
      <c r="A39" s="18" t="s">
        <v>90</v>
      </c>
      <c r="C39" s="18" t="s">
        <v>51</v>
      </c>
      <c r="E39" s="18" t="s">
        <v>52</v>
      </c>
      <c r="G39" s="91" t="s">
        <v>53</v>
      </c>
      <c r="H39" s="91"/>
      <c r="I39" s="91"/>
      <c r="K39" s="92">
        <v>8499000</v>
      </c>
      <c r="L39" s="92"/>
      <c r="M39" s="92"/>
      <c r="O39" s="92">
        <v>529</v>
      </c>
      <c r="P39" s="92"/>
      <c r="Q39" s="92"/>
      <c r="S39" s="91" t="s">
        <v>75</v>
      </c>
      <c r="T39" s="91"/>
      <c r="U39" s="91"/>
      <c r="V39" s="91"/>
      <c r="W39" s="91"/>
      <c r="Y39" s="91" t="s">
        <v>51</v>
      </c>
      <c r="Z39" s="91"/>
      <c r="AA39" s="91"/>
      <c r="AB39" s="91"/>
      <c r="AC39" s="91"/>
      <c r="AE39" s="91" t="s">
        <v>53</v>
      </c>
      <c r="AF39" s="91"/>
      <c r="AG39" s="91"/>
      <c r="AH39" s="91"/>
      <c r="AI39" s="91"/>
      <c r="AK39" s="91" t="s">
        <v>53</v>
      </c>
      <c r="AL39" s="91"/>
      <c r="AM39" s="91"/>
      <c r="AO39" s="92">
        <v>0</v>
      </c>
      <c r="AP39" s="92"/>
      <c r="AQ39" s="92"/>
      <c r="AS39" s="92">
        <v>0</v>
      </c>
      <c r="AT39" s="92"/>
      <c r="AV39" s="18" t="s">
        <v>53</v>
      </c>
    </row>
    <row r="40" spans="1:48" ht="21.75" customHeight="1" x14ac:dyDescent="0.2">
      <c r="A40" s="18" t="s">
        <v>91</v>
      </c>
      <c r="C40" s="18" t="s">
        <v>51</v>
      </c>
      <c r="E40" s="18" t="s">
        <v>52</v>
      </c>
      <c r="G40" s="91" t="s">
        <v>53</v>
      </c>
      <c r="H40" s="91"/>
      <c r="I40" s="91"/>
      <c r="K40" s="92">
        <v>33281805</v>
      </c>
      <c r="L40" s="92"/>
      <c r="M40" s="92"/>
      <c r="O40" s="92">
        <v>471</v>
      </c>
      <c r="P40" s="92"/>
      <c r="Q40" s="92"/>
      <c r="S40" s="91" t="s">
        <v>75</v>
      </c>
      <c r="T40" s="91"/>
      <c r="U40" s="91"/>
      <c r="V40" s="91"/>
      <c r="W40" s="91"/>
      <c r="Y40" s="91" t="s">
        <v>51</v>
      </c>
      <c r="Z40" s="91"/>
      <c r="AA40" s="91"/>
      <c r="AB40" s="91"/>
      <c r="AC40" s="91"/>
      <c r="AE40" s="91" t="s">
        <v>53</v>
      </c>
      <c r="AF40" s="91"/>
      <c r="AG40" s="91"/>
      <c r="AH40" s="91"/>
      <c r="AI40" s="91"/>
      <c r="AK40" s="91" t="s">
        <v>53</v>
      </c>
      <c r="AL40" s="91"/>
      <c r="AM40" s="91"/>
      <c r="AO40" s="92">
        <v>0</v>
      </c>
      <c r="AP40" s="92"/>
      <c r="AQ40" s="92"/>
      <c r="AS40" s="92">
        <v>0</v>
      </c>
      <c r="AT40" s="92"/>
      <c r="AV40" s="18" t="s">
        <v>53</v>
      </c>
    </row>
    <row r="41" spans="1:48" ht="21.75" customHeight="1" x14ac:dyDescent="0.2">
      <c r="A41" s="18" t="s">
        <v>92</v>
      </c>
      <c r="C41" s="18" t="s">
        <v>51</v>
      </c>
      <c r="E41" s="18" t="s">
        <v>52</v>
      </c>
      <c r="G41" s="91" t="s">
        <v>53</v>
      </c>
      <c r="H41" s="91"/>
      <c r="I41" s="91"/>
      <c r="K41" s="92">
        <v>1050000</v>
      </c>
      <c r="L41" s="92"/>
      <c r="M41" s="92"/>
      <c r="O41" s="92">
        <v>700</v>
      </c>
      <c r="P41" s="92"/>
      <c r="Q41" s="92"/>
      <c r="S41" s="91" t="s">
        <v>59</v>
      </c>
      <c r="T41" s="91"/>
      <c r="U41" s="91"/>
      <c r="V41" s="91"/>
      <c r="W41" s="91"/>
      <c r="Y41" s="91" t="s">
        <v>51</v>
      </c>
      <c r="Z41" s="91"/>
      <c r="AA41" s="91"/>
      <c r="AB41" s="91"/>
      <c r="AC41" s="91"/>
      <c r="AE41" s="91" t="s">
        <v>52</v>
      </c>
      <c r="AF41" s="91"/>
      <c r="AG41" s="91"/>
      <c r="AH41" s="91"/>
      <c r="AI41" s="91"/>
      <c r="AK41" s="91" t="s">
        <v>53</v>
      </c>
      <c r="AL41" s="91"/>
      <c r="AM41" s="91"/>
      <c r="AO41" s="92">
        <v>1050000</v>
      </c>
      <c r="AP41" s="92"/>
      <c r="AQ41" s="92"/>
      <c r="AS41" s="92">
        <v>700</v>
      </c>
      <c r="AT41" s="92"/>
      <c r="AV41" s="18" t="s">
        <v>59</v>
      </c>
    </row>
    <row r="42" spans="1:48" ht="21.75" customHeight="1" x14ac:dyDescent="0.2">
      <c r="A42" s="18" t="s">
        <v>93</v>
      </c>
      <c r="C42" s="18" t="s">
        <v>51</v>
      </c>
      <c r="E42" s="18" t="s">
        <v>52</v>
      </c>
      <c r="G42" s="91" t="s">
        <v>53</v>
      </c>
      <c r="H42" s="91"/>
      <c r="I42" s="91"/>
      <c r="K42" s="92">
        <v>210000</v>
      </c>
      <c r="L42" s="92"/>
      <c r="M42" s="92"/>
      <c r="O42" s="92">
        <v>300</v>
      </c>
      <c r="P42" s="92"/>
      <c r="Q42" s="92"/>
      <c r="S42" s="91" t="s">
        <v>54</v>
      </c>
      <c r="T42" s="91"/>
      <c r="U42" s="91"/>
      <c r="V42" s="91"/>
      <c r="W42" s="91"/>
      <c r="Y42" s="91" t="s">
        <v>51</v>
      </c>
      <c r="Z42" s="91"/>
      <c r="AA42" s="91"/>
      <c r="AB42" s="91"/>
      <c r="AC42" s="91"/>
      <c r="AE42" s="91" t="s">
        <v>53</v>
      </c>
      <c r="AF42" s="91"/>
      <c r="AG42" s="91"/>
      <c r="AH42" s="91"/>
      <c r="AI42" s="91"/>
      <c r="AK42" s="91" t="s">
        <v>53</v>
      </c>
      <c r="AL42" s="91"/>
      <c r="AM42" s="91"/>
      <c r="AO42" s="92">
        <v>0</v>
      </c>
      <c r="AP42" s="92"/>
      <c r="AQ42" s="92"/>
      <c r="AS42" s="92">
        <v>0</v>
      </c>
      <c r="AT42" s="92"/>
      <c r="AV42" s="18" t="s">
        <v>53</v>
      </c>
    </row>
    <row r="43" spans="1:48" ht="21.75" customHeight="1" x14ac:dyDescent="0.2">
      <c r="A43" s="18" t="s">
        <v>94</v>
      </c>
      <c r="C43" s="18" t="s">
        <v>51</v>
      </c>
      <c r="E43" s="18" t="s">
        <v>52</v>
      </c>
      <c r="G43" s="91" t="s">
        <v>53</v>
      </c>
      <c r="H43" s="91"/>
      <c r="I43" s="91"/>
      <c r="K43" s="92">
        <v>50994</v>
      </c>
      <c r="L43" s="92"/>
      <c r="M43" s="92"/>
      <c r="O43" s="92">
        <v>382</v>
      </c>
      <c r="P43" s="92"/>
      <c r="Q43" s="92"/>
      <c r="S43" s="91" t="s">
        <v>75</v>
      </c>
      <c r="T43" s="91"/>
      <c r="U43" s="91"/>
      <c r="V43" s="91"/>
      <c r="W43" s="91"/>
      <c r="Y43" s="91" t="s">
        <v>51</v>
      </c>
      <c r="Z43" s="91"/>
      <c r="AA43" s="91"/>
      <c r="AB43" s="91"/>
      <c r="AC43" s="91"/>
      <c r="AE43" s="91" t="s">
        <v>53</v>
      </c>
      <c r="AF43" s="91"/>
      <c r="AG43" s="91"/>
      <c r="AH43" s="91"/>
      <c r="AI43" s="91"/>
      <c r="AK43" s="91" t="s">
        <v>53</v>
      </c>
      <c r="AL43" s="91"/>
      <c r="AM43" s="91"/>
      <c r="AO43" s="92">
        <v>0</v>
      </c>
      <c r="AP43" s="92"/>
      <c r="AQ43" s="92"/>
      <c r="AS43" s="92">
        <v>0</v>
      </c>
      <c r="AT43" s="92"/>
      <c r="AV43" s="18" t="s">
        <v>53</v>
      </c>
    </row>
    <row r="44" spans="1:48" ht="21.75" customHeight="1" x14ac:dyDescent="0.2">
      <c r="A44" s="18" t="s">
        <v>95</v>
      </c>
      <c r="C44" s="18" t="s">
        <v>51</v>
      </c>
      <c r="E44" s="18" t="s">
        <v>52</v>
      </c>
      <c r="G44" s="91" t="s">
        <v>53</v>
      </c>
      <c r="H44" s="91"/>
      <c r="I44" s="91"/>
      <c r="K44" s="92">
        <v>22780000</v>
      </c>
      <c r="L44" s="92"/>
      <c r="M44" s="92"/>
      <c r="O44" s="92">
        <v>5500</v>
      </c>
      <c r="P44" s="92"/>
      <c r="Q44" s="92"/>
      <c r="S44" s="91" t="s">
        <v>64</v>
      </c>
      <c r="T44" s="91"/>
      <c r="U44" s="91"/>
      <c r="V44" s="91"/>
      <c r="W44" s="91"/>
      <c r="Y44" s="91" t="s">
        <v>51</v>
      </c>
      <c r="Z44" s="91"/>
      <c r="AA44" s="91"/>
      <c r="AB44" s="91"/>
      <c r="AC44" s="91"/>
      <c r="AE44" s="91" t="s">
        <v>52</v>
      </c>
      <c r="AF44" s="91"/>
      <c r="AG44" s="91"/>
      <c r="AH44" s="91"/>
      <c r="AI44" s="91"/>
      <c r="AK44" s="91" t="s">
        <v>53</v>
      </c>
      <c r="AL44" s="91"/>
      <c r="AM44" s="91"/>
      <c r="AO44" s="92">
        <v>22780000</v>
      </c>
      <c r="AP44" s="92"/>
      <c r="AQ44" s="92"/>
      <c r="AS44" s="92">
        <v>5500</v>
      </c>
      <c r="AT44" s="92"/>
      <c r="AV44" s="18" t="s">
        <v>64</v>
      </c>
    </row>
    <row r="45" spans="1:48" ht="21.75" customHeight="1" x14ac:dyDescent="0.2">
      <c r="A45" s="18" t="s">
        <v>96</v>
      </c>
      <c r="C45" s="18" t="s">
        <v>51</v>
      </c>
      <c r="E45" s="18" t="s">
        <v>52</v>
      </c>
      <c r="G45" s="91" t="s">
        <v>53</v>
      </c>
      <c r="H45" s="91"/>
      <c r="I45" s="91"/>
      <c r="K45" s="92">
        <v>13578000</v>
      </c>
      <c r="L45" s="92"/>
      <c r="M45" s="92"/>
      <c r="O45" s="92">
        <v>500</v>
      </c>
      <c r="P45" s="92"/>
      <c r="Q45" s="92"/>
      <c r="S45" s="91" t="s">
        <v>63</v>
      </c>
      <c r="T45" s="91"/>
      <c r="U45" s="91"/>
      <c r="V45" s="91"/>
      <c r="W45" s="91"/>
      <c r="Y45" s="91" t="s">
        <v>51</v>
      </c>
      <c r="Z45" s="91"/>
      <c r="AA45" s="91"/>
      <c r="AB45" s="91"/>
      <c r="AC45" s="91"/>
      <c r="AE45" s="91" t="s">
        <v>52</v>
      </c>
      <c r="AF45" s="91"/>
      <c r="AG45" s="91"/>
      <c r="AH45" s="91"/>
      <c r="AI45" s="91"/>
      <c r="AK45" s="91" t="s">
        <v>53</v>
      </c>
      <c r="AL45" s="91"/>
      <c r="AM45" s="91"/>
      <c r="AO45" s="92">
        <v>19776000</v>
      </c>
      <c r="AP45" s="92"/>
      <c r="AQ45" s="92"/>
      <c r="AS45" s="92">
        <v>500</v>
      </c>
      <c r="AT45" s="92"/>
      <c r="AV45" s="18" t="s">
        <v>63</v>
      </c>
    </row>
    <row r="46" spans="1:48" ht="21.75" customHeight="1" x14ac:dyDescent="0.2">
      <c r="A46" s="18" t="s">
        <v>97</v>
      </c>
      <c r="C46" s="18" t="s">
        <v>51</v>
      </c>
      <c r="E46" s="18" t="s">
        <v>52</v>
      </c>
      <c r="G46" s="91" t="s">
        <v>53</v>
      </c>
      <c r="H46" s="91"/>
      <c r="I46" s="91"/>
      <c r="K46" s="92">
        <v>13101000</v>
      </c>
      <c r="L46" s="92"/>
      <c r="M46" s="92"/>
      <c r="O46" s="92">
        <v>1200</v>
      </c>
      <c r="P46" s="92"/>
      <c r="Q46" s="92"/>
      <c r="S46" s="91" t="s">
        <v>61</v>
      </c>
      <c r="T46" s="91"/>
      <c r="U46" s="91"/>
      <c r="V46" s="91"/>
      <c r="W46" s="91"/>
      <c r="Y46" s="91" t="s">
        <v>51</v>
      </c>
      <c r="Z46" s="91"/>
      <c r="AA46" s="91"/>
      <c r="AB46" s="91"/>
      <c r="AC46" s="91"/>
      <c r="AE46" s="91" t="s">
        <v>52</v>
      </c>
      <c r="AF46" s="91"/>
      <c r="AG46" s="91"/>
      <c r="AH46" s="91"/>
      <c r="AI46" s="91"/>
      <c r="AK46" s="91" t="s">
        <v>53</v>
      </c>
      <c r="AL46" s="91"/>
      <c r="AM46" s="91"/>
      <c r="AO46" s="92">
        <v>13101000</v>
      </c>
      <c r="AP46" s="92"/>
      <c r="AQ46" s="92"/>
      <c r="AS46" s="92">
        <v>1200</v>
      </c>
      <c r="AT46" s="92"/>
      <c r="AV46" s="18" t="s">
        <v>61</v>
      </c>
    </row>
    <row r="47" spans="1:48" ht="21.75" customHeight="1" x14ac:dyDescent="0.2">
      <c r="A47" s="18" t="s">
        <v>98</v>
      </c>
      <c r="C47" s="18" t="s">
        <v>51</v>
      </c>
      <c r="E47" s="18" t="s">
        <v>52</v>
      </c>
      <c r="G47" s="91" t="s">
        <v>53</v>
      </c>
      <c r="H47" s="91"/>
      <c r="I47" s="91"/>
      <c r="K47" s="92">
        <v>4000000</v>
      </c>
      <c r="L47" s="92"/>
      <c r="M47" s="92"/>
      <c r="O47" s="92">
        <v>200</v>
      </c>
      <c r="P47" s="92"/>
      <c r="Q47" s="92"/>
      <c r="S47" s="91" t="s">
        <v>54</v>
      </c>
      <c r="T47" s="91"/>
      <c r="U47" s="91"/>
      <c r="V47" s="91"/>
      <c r="W47" s="91"/>
      <c r="Y47" s="91" t="s">
        <v>51</v>
      </c>
      <c r="Z47" s="91"/>
      <c r="AA47" s="91"/>
      <c r="AB47" s="91"/>
      <c r="AC47" s="91"/>
      <c r="AE47" s="91" t="s">
        <v>53</v>
      </c>
      <c r="AF47" s="91"/>
      <c r="AG47" s="91"/>
      <c r="AH47" s="91"/>
      <c r="AI47" s="91"/>
      <c r="AK47" s="91" t="s">
        <v>53</v>
      </c>
      <c r="AL47" s="91"/>
      <c r="AM47" s="91"/>
      <c r="AO47" s="92">
        <v>0</v>
      </c>
      <c r="AP47" s="92"/>
      <c r="AQ47" s="92"/>
      <c r="AS47" s="92">
        <v>0</v>
      </c>
      <c r="AT47" s="92"/>
      <c r="AV47" s="18" t="s">
        <v>53</v>
      </c>
    </row>
    <row r="48" spans="1:48" ht="21.75" customHeight="1" x14ac:dyDescent="0.2">
      <c r="A48" s="18" t="s">
        <v>99</v>
      </c>
      <c r="C48" s="18" t="s">
        <v>51</v>
      </c>
      <c r="E48" s="18" t="s">
        <v>52</v>
      </c>
      <c r="G48" s="91" t="s">
        <v>53</v>
      </c>
      <c r="H48" s="91"/>
      <c r="I48" s="91"/>
      <c r="K48" s="92">
        <v>4072560</v>
      </c>
      <c r="L48" s="92"/>
      <c r="M48" s="92"/>
      <c r="O48" s="92">
        <v>2200</v>
      </c>
      <c r="P48" s="92"/>
      <c r="Q48" s="92"/>
      <c r="S48" s="91" t="s">
        <v>54</v>
      </c>
      <c r="T48" s="91"/>
      <c r="U48" s="91"/>
      <c r="V48" s="91"/>
      <c r="W48" s="91"/>
      <c r="Y48" s="91" t="s">
        <v>51</v>
      </c>
      <c r="Z48" s="91"/>
      <c r="AA48" s="91"/>
      <c r="AB48" s="91"/>
      <c r="AC48" s="91"/>
      <c r="AE48" s="91" t="s">
        <v>53</v>
      </c>
      <c r="AF48" s="91"/>
      <c r="AG48" s="91"/>
      <c r="AH48" s="91"/>
      <c r="AI48" s="91"/>
      <c r="AK48" s="91" t="s">
        <v>53</v>
      </c>
      <c r="AL48" s="91"/>
      <c r="AM48" s="91"/>
      <c r="AO48" s="92">
        <v>0</v>
      </c>
      <c r="AP48" s="92"/>
      <c r="AQ48" s="92"/>
      <c r="AS48" s="92">
        <v>0</v>
      </c>
      <c r="AT48" s="92"/>
      <c r="AV48" s="18" t="s">
        <v>53</v>
      </c>
    </row>
    <row r="49" spans="1:48" ht="21.75" customHeight="1" x14ac:dyDescent="0.2">
      <c r="A49" s="18" t="s">
        <v>19</v>
      </c>
      <c r="C49" s="18" t="s">
        <v>51</v>
      </c>
      <c r="E49" s="18" t="s">
        <v>65</v>
      </c>
      <c r="G49" s="91" t="s">
        <v>53</v>
      </c>
      <c r="H49" s="91"/>
      <c r="I49" s="91"/>
      <c r="K49" s="92">
        <v>3435000</v>
      </c>
      <c r="L49" s="92"/>
      <c r="M49" s="92"/>
      <c r="O49" s="92">
        <v>13000</v>
      </c>
      <c r="P49" s="92"/>
      <c r="Q49" s="92"/>
      <c r="S49" s="91" t="s">
        <v>100</v>
      </c>
      <c r="T49" s="91"/>
      <c r="U49" s="91"/>
      <c r="V49" s="91"/>
      <c r="W49" s="91"/>
      <c r="Y49" s="91" t="s">
        <v>51</v>
      </c>
      <c r="Z49" s="91"/>
      <c r="AA49" s="91"/>
      <c r="AB49" s="91"/>
      <c r="AC49" s="91"/>
      <c r="AE49" s="91" t="s">
        <v>53</v>
      </c>
      <c r="AF49" s="91"/>
      <c r="AG49" s="91"/>
      <c r="AH49" s="91"/>
      <c r="AI49" s="91"/>
      <c r="AK49" s="91" t="s">
        <v>53</v>
      </c>
      <c r="AL49" s="91"/>
      <c r="AM49" s="91"/>
      <c r="AO49" s="92">
        <v>0</v>
      </c>
      <c r="AP49" s="92"/>
      <c r="AQ49" s="92"/>
      <c r="AS49" s="92">
        <v>0</v>
      </c>
      <c r="AT49" s="92"/>
      <c r="AV49" s="18" t="s">
        <v>53</v>
      </c>
    </row>
    <row r="50" spans="1:48" ht="21.75" customHeight="1" x14ac:dyDescent="0.2">
      <c r="A50" s="18" t="s">
        <v>20</v>
      </c>
      <c r="C50" s="18" t="s">
        <v>51</v>
      </c>
      <c r="E50" s="18" t="s">
        <v>65</v>
      </c>
      <c r="G50" s="91" t="s">
        <v>53</v>
      </c>
      <c r="H50" s="91"/>
      <c r="I50" s="91"/>
      <c r="K50" s="92">
        <v>8802000</v>
      </c>
      <c r="L50" s="92"/>
      <c r="M50" s="92"/>
      <c r="O50" s="92">
        <v>900</v>
      </c>
      <c r="P50" s="92"/>
      <c r="Q50" s="92"/>
      <c r="S50" s="91" t="s">
        <v>54</v>
      </c>
      <c r="T50" s="91"/>
      <c r="U50" s="91"/>
      <c r="V50" s="91"/>
      <c r="W50" s="91"/>
      <c r="Y50" s="91" t="s">
        <v>51</v>
      </c>
      <c r="Z50" s="91"/>
      <c r="AA50" s="91"/>
      <c r="AB50" s="91"/>
      <c r="AC50" s="91"/>
      <c r="AE50" s="91" t="s">
        <v>53</v>
      </c>
      <c r="AF50" s="91"/>
      <c r="AG50" s="91"/>
      <c r="AH50" s="91"/>
      <c r="AI50" s="91"/>
      <c r="AK50" s="91" t="s">
        <v>53</v>
      </c>
      <c r="AL50" s="91"/>
      <c r="AM50" s="91"/>
      <c r="AO50" s="92">
        <v>0</v>
      </c>
      <c r="AP50" s="92"/>
      <c r="AQ50" s="92"/>
      <c r="AS50" s="92">
        <v>0</v>
      </c>
      <c r="AT50" s="92"/>
      <c r="AV50" s="18" t="s">
        <v>53</v>
      </c>
    </row>
    <row r="51" spans="1:48" ht="21.75" customHeight="1" thickBot="1" x14ac:dyDescent="0.25">
      <c r="K51" s="90">
        <f>SUM(K7:M50)</f>
        <v>2119844022</v>
      </c>
      <c r="L51" s="90"/>
      <c r="M51" s="90"/>
      <c r="AO51" s="90">
        <f>SUM(AO7:AQ50)</f>
        <v>390329352</v>
      </c>
      <c r="AP51" s="90"/>
      <c r="AQ51" s="90"/>
    </row>
    <row r="52" spans="1:48" ht="21.75" customHeight="1" thickTop="1" x14ac:dyDescent="0.2"/>
    <row r="53" spans="1:48" ht="21.75" customHeight="1" x14ac:dyDescent="0.2"/>
    <row r="54" spans="1:48" ht="21.75" customHeight="1" x14ac:dyDescent="0.2"/>
    <row r="55" spans="1:48" ht="21.75" customHeight="1" x14ac:dyDescent="0.2"/>
    <row r="56" spans="1:48" ht="21.75" customHeight="1" x14ac:dyDescent="0.2"/>
    <row r="57" spans="1:48" ht="21.75" customHeight="1" x14ac:dyDescent="0.2"/>
    <row r="58" spans="1:48" ht="21.75" customHeight="1" x14ac:dyDescent="0.2"/>
    <row r="59" spans="1:48" ht="21.75" customHeight="1" x14ac:dyDescent="0.2"/>
    <row r="60" spans="1:48" ht="21.75" customHeight="1" x14ac:dyDescent="0.2"/>
    <row r="61" spans="1:48" ht="21.75" customHeight="1" x14ac:dyDescent="0.2"/>
    <row r="62" spans="1:48" ht="21.75" customHeight="1" x14ac:dyDescent="0.2"/>
    <row r="63" spans="1:48" ht="21.75" customHeight="1" x14ac:dyDescent="0.2"/>
    <row r="64" spans="1:48" ht="21.75" customHeight="1" x14ac:dyDescent="0.2"/>
    <row r="65" ht="21.75" customHeight="1" x14ac:dyDescent="0.2"/>
    <row r="66" ht="21.75" customHeight="1" x14ac:dyDescent="0.2"/>
  </sheetData>
  <mergeCells count="413">
    <mergeCell ref="A1:AW1"/>
    <mergeCell ref="A2:AW2"/>
    <mergeCell ref="A3:AW3"/>
    <mergeCell ref="A4:AW4"/>
    <mergeCell ref="C5:W5"/>
    <mergeCell ref="Y5:AV5"/>
    <mergeCell ref="G6:I6"/>
    <mergeCell ref="K6:M6"/>
    <mergeCell ref="O6:Q6"/>
    <mergeCell ref="S6:W6"/>
    <mergeCell ref="Y6:AC6"/>
    <mergeCell ref="AE6:AI6"/>
    <mergeCell ref="AK6:AM6"/>
    <mergeCell ref="AO6:AQ6"/>
    <mergeCell ref="AS6:AT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8:I28"/>
    <mergeCell ref="K28:M28"/>
    <mergeCell ref="O28:Q28"/>
    <mergeCell ref="S28:W28"/>
    <mergeCell ref="Y28:AC28"/>
    <mergeCell ref="AE28:AI28"/>
    <mergeCell ref="AK28:AM28"/>
    <mergeCell ref="AO28:AQ28"/>
    <mergeCell ref="AS28:AT28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G31:I31"/>
    <mergeCell ref="K31:M31"/>
    <mergeCell ref="O31:Q31"/>
    <mergeCell ref="S31:W31"/>
    <mergeCell ref="Y31:AC31"/>
    <mergeCell ref="AE31:AI31"/>
    <mergeCell ref="AK31:AM31"/>
    <mergeCell ref="AO31:AQ31"/>
    <mergeCell ref="AS31:AT31"/>
    <mergeCell ref="G32:I32"/>
    <mergeCell ref="K32:M32"/>
    <mergeCell ref="O32:Q32"/>
    <mergeCell ref="S32:W32"/>
    <mergeCell ref="Y32:AC32"/>
    <mergeCell ref="AE32:AI32"/>
    <mergeCell ref="AK32:AM32"/>
    <mergeCell ref="AO32:AQ32"/>
    <mergeCell ref="AS32:AT32"/>
    <mergeCell ref="G33:I33"/>
    <mergeCell ref="K33:M33"/>
    <mergeCell ref="O33:Q33"/>
    <mergeCell ref="S33:W33"/>
    <mergeCell ref="Y33:AC33"/>
    <mergeCell ref="AE33:AI33"/>
    <mergeCell ref="AK33:AM33"/>
    <mergeCell ref="AO33:AQ33"/>
    <mergeCell ref="AS33:AT33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S34:AT34"/>
    <mergeCell ref="G35:I35"/>
    <mergeCell ref="K35:M35"/>
    <mergeCell ref="O35:Q35"/>
    <mergeCell ref="S35:W35"/>
    <mergeCell ref="Y35:AC35"/>
    <mergeCell ref="AE35:AI35"/>
    <mergeCell ref="AK35:AM35"/>
    <mergeCell ref="AO35:AQ35"/>
    <mergeCell ref="AS35:AT35"/>
    <mergeCell ref="G36:I36"/>
    <mergeCell ref="K36:M36"/>
    <mergeCell ref="O36:Q36"/>
    <mergeCell ref="S36:W36"/>
    <mergeCell ref="Y36:AC36"/>
    <mergeCell ref="AE36:AI36"/>
    <mergeCell ref="AK36:AM36"/>
    <mergeCell ref="AO36:AQ36"/>
    <mergeCell ref="AS36:AT36"/>
    <mergeCell ref="G37:I37"/>
    <mergeCell ref="K37:M37"/>
    <mergeCell ref="O37:Q37"/>
    <mergeCell ref="S37:W37"/>
    <mergeCell ref="Y37:AC37"/>
    <mergeCell ref="AE37:AI37"/>
    <mergeCell ref="AK37:AM37"/>
    <mergeCell ref="AO37:AQ37"/>
    <mergeCell ref="AS37:AT37"/>
    <mergeCell ref="G38:I38"/>
    <mergeCell ref="K38:M38"/>
    <mergeCell ref="O38:Q38"/>
    <mergeCell ref="S38:W38"/>
    <mergeCell ref="Y38:AC38"/>
    <mergeCell ref="AE38:AI38"/>
    <mergeCell ref="AK38:AM38"/>
    <mergeCell ref="AO38:AQ38"/>
    <mergeCell ref="AS38:AT38"/>
    <mergeCell ref="G39:I39"/>
    <mergeCell ref="K39:M39"/>
    <mergeCell ref="O39:Q39"/>
    <mergeCell ref="S39:W39"/>
    <mergeCell ref="Y39:AC39"/>
    <mergeCell ref="AE39:AI39"/>
    <mergeCell ref="AK39:AM39"/>
    <mergeCell ref="AO39:AQ39"/>
    <mergeCell ref="AS39:AT39"/>
    <mergeCell ref="G40:I40"/>
    <mergeCell ref="K40:M40"/>
    <mergeCell ref="O40:Q40"/>
    <mergeCell ref="S40:W40"/>
    <mergeCell ref="Y40:AC40"/>
    <mergeCell ref="AE40:AI40"/>
    <mergeCell ref="AK40:AM40"/>
    <mergeCell ref="AO40:AQ40"/>
    <mergeCell ref="AS40:AT40"/>
    <mergeCell ref="G41:I41"/>
    <mergeCell ref="K41:M41"/>
    <mergeCell ref="O41:Q41"/>
    <mergeCell ref="S41:W41"/>
    <mergeCell ref="Y41:AC41"/>
    <mergeCell ref="AE41:AI41"/>
    <mergeCell ref="AK41:AM41"/>
    <mergeCell ref="AO41:AQ41"/>
    <mergeCell ref="AS41:AT41"/>
    <mergeCell ref="G42:I42"/>
    <mergeCell ref="K42:M42"/>
    <mergeCell ref="O42:Q42"/>
    <mergeCell ref="S42:W42"/>
    <mergeCell ref="Y42:AC42"/>
    <mergeCell ref="AE42:AI42"/>
    <mergeCell ref="AK42:AM42"/>
    <mergeCell ref="AO42:AQ42"/>
    <mergeCell ref="AS42:AT42"/>
    <mergeCell ref="G43:I43"/>
    <mergeCell ref="K43:M43"/>
    <mergeCell ref="O43:Q43"/>
    <mergeCell ref="S43:W43"/>
    <mergeCell ref="Y43:AC43"/>
    <mergeCell ref="AE43:AI43"/>
    <mergeCell ref="AK43:AM43"/>
    <mergeCell ref="AO43:AQ43"/>
    <mergeCell ref="AS43:AT43"/>
    <mergeCell ref="G44:I44"/>
    <mergeCell ref="K44:M44"/>
    <mergeCell ref="O44:Q44"/>
    <mergeCell ref="S44:W44"/>
    <mergeCell ref="Y44:AC44"/>
    <mergeCell ref="AE44:AI44"/>
    <mergeCell ref="AK44:AM44"/>
    <mergeCell ref="AO44:AQ44"/>
    <mergeCell ref="AS44:AT44"/>
    <mergeCell ref="G45:I45"/>
    <mergeCell ref="K45:M45"/>
    <mergeCell ref="O45:Q45"/>
    <mergeCell ref="S45:W45"/>
    <mergeCell ref="Y45:AC45"/>
    <mergeCell ref="AE45:AI45"/>
    <mergeCell ref="AK45:AM45"/>
    <mergeCell ref="AO45:AQ45"/>
    <mergeCell ref="AS45:AT45"/>
    <mergeCell ref="G46:I46"/>
    <mergeCell ref="K46:M46"/>
    <mergeCell ref="O46:Q46"/>
    <mergeCell ref="S46:W46"/>
    <mergeCell ref="Y46:AC46"/>
    <mergeCell ref="AE46:AI46"/>
    <mergeCell ref="AK46:AM46"/>
    <mergeCell ref="AO46:AQ46"/>
    <mergeCell ref="AS46:AT46"/>
    <mergeCell ref="G47:I47"/>
    <mergeCell ref="K47:M47"/>
    <mergeCell ref="O47:Q47"/>
    <mergeCell ref="S47:W47"/>
    <mergeCell ref="Y47:AC47"/>
    <mergeCell ref="AE47:AI47"/>
    <mergeCell ref="AK47:AM47"/>
    <mergeCell ref="AO47:AQ47"/>
    <mergeCell ref="AS47:AT47"/>
    <mergeCell ref="G48:I48"/>
    <mergeCell ref="K48:M48"/>
    <mergeCell ref="O48:Q48"/>
    <mergeCell ref="S48:W48"/>
    <mergeCell ref="Y48:AC48"/>
    <mergeCell ref="AE48:AI48"/>
    <mergeCell ref="AK48:AM48"/>
    <mergeCell ref="AO48:AQ48"/>
    <mergeCell ref="AS48:AT48"/>
    <mergeCell ref="AS50:AT50"/>
    <mergeCell ref="G49:I49"/>
    <mergeCell ref="K49:M49"/>
    <mergeCell ref="O49:Q49"/>
    <mergeCell ref="S49:W49"/>
    <mergeCell ref="Y49:AC49"/>
    <mergeCell ref="AE49:AI49"/>
    <mergeCell ref="AK49:AM49"/>
    <mergeCell ref="AO49:AQ49"/>
    <mergeCell ref="AS49:AT49"/>
    <mergeCell ref="K51:M51"/>
    <mergeCell ref="AO51:AQ51"/>
    <mergeCell ref="G50:I50"/>
    <mergeCell ref="K50:M50"/>
    <mergeCell ref="O50:Q50"/>
    <mergeCell ref="S50:W50"/>
    <mergeCell ref="Y50:AC50"/>
    <mergeCell ref="AE50:AI50"/>
    <mergeCell ref="AK50:AM50"/>
    <mergeCell ref="AO50:AQ50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3"/>
  <sheetViews>
    <sheetView rightToLeft="1" view="pageBreakPreview" zoomScaleNormal="100" zoomScaleSheetLayoutView="100" workbookViewId="0">
      <selection activeCell="I32" sqref="I32"/>
    </sheetView>
  </sheetViews>
  <sheetFormatPr defaultRowHeight="12.75" x14ac:dyDescent="0.2"/>
  <cols>
    <col min="1" max="1" width="29.85546875" style="8" customWidth="1"/>
    <col min="2" max="2" width="1.28515625" style="8" customWidth="1"/>
    <col min="3" max="3" width="15.5703125" style="8" customWidth="1"/>
    <col min="4" max="4" width="1.28515625" style="8" customWidth="1"/>
    <col min="5" max="5" width="15.5703125" style="8" customWidth="1"/>
    <col min="6" max="6" width="1.28515625" style="8" customWidth="1"/>
    <col min="7" max="7" width="13" style="8" customWidth="1"/>
    <col min="8" max="8" width="1.28515625" style="8" customWidth="1"/>
    <col min="9" max="9" width="13" style="8" customWidth="1"/>
    <col min="10" max="10" width="1.28515625" style="8" customWidth="1"/>
    <col min="11" max="11" width="23.42578125" style="8" customWidth="1"/>
    <col min="12" max="12" width="1.28515625" style="8" customWidth="1"/>
    <col min="13" max="13" width="33.7109375" style="8" customWidth="1"/>
    <col min="14" max="14" width="0.28515625" style="8" customWidth="1"/>
    <col min="15" max="16384" width="9.140625" style="8"/>
  </cols>
  <sheetData>
    <row r="1" spans="1:13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4.45" customHeight="1" x14ac:dyDescent="0.2">
      <c r="A4" s="88" t="s">
        <v>126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14.45" customHeight="1" x14ac:dyDescent="0.2">
      <c r="A5" s="88" t="s">
        <v>127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14.45" customHeight="1" x14ac:dyDescent="0.2"/>
    <row r="7" spans="1:13" ht="14.45" customHeight="1" x14ac:dyDescent="0.2">
      <c r="C7" s="85" t="s">
        <v>9</v>
      </c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14.45" customHeight="1" x14ac:dyDescent="0.2">
      <c r="A8" s="2" t="s">
        <v>128</v>
      </c>
      <c r="C8" s="3" t="s">
        <v>13</v>
      </c>
      <c r="D8" s="10"/>
      <c r="E8" s="3" t="s">
        <v>129</v>
      </c>
      <c r="F8" s="10"/>
      <c r="G8" s="3" t="s">
        <v>130</v>
      </c>
      <c r="H8" s="10"/>
      <c r="I8" s="3" t="s">
        <v>131</v>
      </c>
      <c r="J8" s="10"/>
      <c r="K8" s="3" t="s">
        <v>132</v>
      </c>
      <c r="L8" s="10"/>
      <c r="M8" s="3" t="s">
        <v>133</v>
      </c>
    </row>
    <row r="9" spans="1:13" ht="21.75" customHeight="1" x14ac:dyDescent="0.2">
      <c r="A9" s="11" t="s">
        <v>123</v>
      </c>
      <c r="C9" s="20">
        <v>250000</v>
      </c>
      <c r="E9" s="20">
        <v>1000000</v>
      </c>
      <c r="G9" s="20">
        <v>1000000</v>
      </c>
      <c r="I9" s="28">
        <v>0</v>
      </c>
      <c r="K9" s="20">
        <v>249954687500</v>
      </c>
      <c r="M9" s="11" t="s">
        <v>134</v>
      </c>
    </row>
    <row r="10" spans="1:13" ht="21.75" customHeight="1" x14ac:dyDescent="0.2">
      <c r="A10" s="12" t="s">
        <v>117</v>
      </c>
      <c r="C10" s="13">
        <v>200000</v>
      </c>
      <c r="E10" s="13">
        <v>1000000</v>
      </c>
      <c r="G10" s="13">
        <v>1000000</v>
      </c>
      <c r="I10" s="29">
        <v>0</v>
      </c>
      <c r="K10" s="13">
        <v>199963750000</v>
      </c>
      <c r="M10" s="12" t="s">
        <v>134</v>
      </c>
    </row>
    <row r="11" spans="1:13" ht="21.75" customHeight="1" x14ac:dyDescent="0.2">
      <c r="A11" s="12" t="s">
        <v>110</v>
      </c>
      <c r="C11" s="13">
        <v>21000</v>
      </c>
      <c r="E11" s="13">
        <v>1000000</v>
      </c>
      <c r="G11" s="13">
        <v>1000000</v>
      </c>
      <c r="I11" s="29">
        <v>0</v>
      </c>
      <c r="K11" s="13">
        <v>20996193750</v>
      </c>
      <c r="M11" s="12" t="s">
        <v>134</v>
      </c>
    </row>
    <row r="12" spans="1:13" ht="21.75" customHeight="1" x14ac:dyDescent="0.2">
      <c r="A12" s="22" t="s">
        <v>120</v>
      </c>
      <c r="C12" s="24">
        <v>10000</v>
      </c>
      <c r="E12" s="13">
        <v>1000000</v>
      </c>
      <c r="G12" s="13">
        <v>1000000</v>
      </c>
      <c r="I12" s="29">
        <v>0</v>
      </c>
      <c r="K12" s="24">
        <v>9998187500</v>
      </c>
      <c r="M12" s="12" t="s">
        <v>134</v>
      </c>
    </row>
    <row r="13" spans="1:13" ht="21.75" customHeight="1" x14ac:dyDescent="0.2">
      <c r="A13" s="4" t="s">
        <v>40</v>
      </c>
      <c r="C13" s="25">
        <f>SUM(C9:C12)</f>
        <v>481000</v>
      </c>
      <c r="E13" s="19"/>
      <c r="G13" s="19"/>
      <c r="I13" s="19"/>
      <c r="K13" s="25">
        <f>SUM(K9:K12)</f>
        <v>480912818750</v>
      </c>
      <c r="M13" s="13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7"/>
  <sheetViews>
    <sheetView rightToLeft="1" view="pageBreakPreview" topLeftCell="C1" zoomScaleNormal="100" zoomScaleSheetLayoutView="100" workbookViewId="0">
      <selection activeCell="AJ19" sqref="AJ19"/>
    </sheetView>
  </sheetViews>
  <sheetFormatPr defaultRowHeight="12.75" x14ac:dyDescent="0.2"/>
  <cols>
    <col min="1" max="1" width="6.42578125" style="8" bestFit="1" customWidth="1"/>
    <col min="2" max="2" width="28.5703125" style="8" customWidth="1"/>
    <col min="3" max="3" width="1.28515625" style="8" customWidth="1"/>
    <col min="4" max="4" width="12.28515625" style="8" customWidth="1"/>
    <col min="5" max="5" width="1.28515625" style="8" customWidth="1"/>
    <col min="6" max="6" width="19.5703125" style="8" customWidth="1"/>
    <col min="7" max="7" width="1.28515625" style="8" customWidth="1"/>
    <col min="8" max="8" width="15.42578125" style="8" bestFit="1" customWidth="1"/>
    <col min="9" max="9" width="1.28515625" style="8" customWidth="1"/>
    <col min="10" max="10" width="12.85546875" style="8" bestFit="1" customWidth="1"/>
    <col min="11" max="11" width="1.28515625" style="8" customWidth="1"/>
    <col min="12" max="12" width="12.85546875" style="8" bestFit="1" customWidth="1"/>
    <col min="13" max="13" width="1.28515625" style="8" customWidth="1"/>
    <col min="14" max="14" width="11.85546875" style="8" bestFit="1" customWidth="1"/>
    <col min="15" max="15" width="1.28515625" style="8" customWidth="1"/>
    <col min="16" max="16" width="8.28515625" style="8" bestFit="1" customWidth="1"/>
    <col min="17" max="17" width="1.28515625" style="8" customWidth="1"/>
    <col min="18" max="18" width="24" style="8" customWidth="1"/>
    <col min="19" max="19" width="1.28515625" style="8" customWidth="1"/>
    <col min="20" max="20" width="16" style="8" bestFit="1" customWidth="1"/>
    <col min="21" max="21" width="1.28515625" style="8" customWidth="1"/>
    <col min="22" max="22" width="5.42578125" style="8" bestFit="1" customWidth="1"/>
    <col min="23" max="23" width="1.28515625" style="8" customWidth="1"/>
    <col min="24" max="24" width="12.85546875" style="8" bestFit="1" customWidth="1"/>
    <col min="25" max="25" width="1.28515625" style="8" customWidth="1"/>
    <col min="26" max="26" width="5.42578125" style="8" bestFit="1" customWidth="1"/>
    <col min="27" max="27" width="1.28515625" style="8" customWidth="1"/>
    <col min="28" max="28" width="12.140625" style="8" bestFit="1" customWidth="1"/>
    <col min="29" max="29" width="1.28515625" style="8" customWidth="1"/>
    <col min="30" max="30" width="8.28515625" style="8" bestFit="1" customWidth="1"/>
    <col min="31" max="31" width="1.28515625" style="8" customWidth="1"/>
    <col min="32" max="32" width="16.140625" style="8" bestFit="1" customWidth="1"/>
    <col min="33" max="33" width="1.28515625" style="8" customWidth="1"/>
    <col min="34" max="34" width="16.140625" style="8" bestFit="1" customWidth="1"/>
    <col min="35" max="35" width="1.28515625" style="8" customWidth="1"/>
    <col min="36" max="36" width="16.140625" style="8" bestFit="1" customWidth="1"/>
    <col min="37" max="37" width="1.28515625" style="8" customWidth="1"/>
    <col min="38" max="38" width="18.28515625" style="8" bestFit="1" customWidth="1"/>
    <col min="39" max="39" width="0.28515625" style="8" customWidth="1"/>
    <col min="40" max="16384" width="9.140625" style="8"/>
  </cols>
  <sheetData>
    <row r="1" spans="1:3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1:38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</row>
    <row r="3" spans="1:3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</row>
    <row r="4" spans="1:38" ht="14.45" customHeight="1" x14ac:dyDescent="0.2"/>
    <row r="5" spans="1:38" ht="14.45" customHeight="1" x14ac:dyDescent="0.2">
      <c r="A5" s="9" t="s">
        <v>101</v>
      </c>
      <c r="B5" s="88" t="s">
        <v>102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</row>
    <row r="6" spans="1:38" ht="14.45" customHeight="1" x14ac:dyDescent="0.2">
      <c r="A6" s="85" t="s">
        <v>103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 t="s">
        <v>7</v>
      </c>
      <c r="Q6" s="85"/>
      <c r="R6" s="85"/>
      <c r="S6" s="85"/>
      <c r="T6" s="85"/>
      <c r="V6" s="85" t="s">
        <v>8</v>
      </c>
      <c r="W6" s="85"/>
      <c r="X6" s="85"/>
      <c r="Y6" s="85"/>
      <c r="Z6" s="85"/>
      <c r="AA6" s="85"/>
      <c r="AB6" s="85"/>
      <c r="AD6" s="85" t="s">
        <v>9</v>
      </c>
      <c r="AE6" s="85"/>
      <c r="AF6" s="85"/>
      <c r="AG6" s="85"/>
      <c r="AH6" s="85"/>
      <c r="AI6" s="85"/>
      <c r="AJ6" s="85"/>
      <c r="AK6" s="85"/>
      <c r="AL6" s="85"/>
    </row>
    <row r="7" spans="1:38" ht="14.4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V7" s="86" t="s">
        <v>10</v>
      </c>
      <c r="W7" s="86"/>
      <c r="X7" s="86"/>
      <c r="Y7" s="10"/>
      <c r="Z7" s="86" t="s">
        <v>11</v>
      </c>
      <c r="AA7" s="86"/>
      <c r="AB7" s="86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42" x14ac:dyDescent="0.2">
      <c r="A8" s="85" t="s">
        <v>104</v>
      </c>
      <c r="B8" s="85"/>
      <c r="D8" s="6" t="s">
        <v>105</v>
      </c>
      <c r="F8" s="6" t="s">
        <v>106</v>
      </c>
      <c r="H8" s="2" t="s">
        <v>107</v>
      </c>
      <c r="J8" s="2" t="s">
        <v>108</v>
      </c>
      <c r="L8" s="2" t="s">
        <v>109</v>
      </c>
      <c r="N8" s="2" t="s">
        <v>44</v>
      </c>
      <c r="P8" s="2" t="s">
        <v>13</v>
      </c>
      <c r="R8" s="2" t="s">
        <v>14</v>
      </c>
      <c r="T8" s="2" t="s">
        <v>15</v>
      </c>
      <c r="V8" s="3" t="s">
        <v>13</v>
      </c>
      <c r="W8" s="10"/>
      <c r="X8" s="3" t="s">
        <v>14</v>
      </c>
      <c r="Z8" s="3" t="s">
        <v>13</v>
      </c>
      <c r="AA8" s="10"/>
      <c r="AB8" s="3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96" t="s">
        <v>110</v>
      </c>
      <c r="B9" s="96"/>
      <c r="D9" s="11" t="s">
        <v>111</v>
      </c>
      <c r="F9" s="11" t="s">
        <v>111</v>
      </c>
      <c r="H9" s="11" t="s">
        <v>112</v>
      </c>
      <c r="J9" s="11" t="s">
        <v>113</v>
      </c>
      <c r="L9" s="20">
        <v>23</v>
      </c>
      <c r="M9" s="27"/>
      <c r="N9" s="20">
        <v>23</v>
      </c>
      <c r="P9" s="20">
        <v>21000</v>
      </c>
      <c r="R9" s="20">
        <v>21003300479</v>
      </c>
      <c r="T9" s="20">
        <v>20996193750</v>
      </c>
      <c r="V9" s="20">
        <v>0</v>
      </c>
      <c r="X9" s="20">
        <v>0</v>
      </c>
      <c r="Z9" s="20">
        <v>0</v>
      </c>
      <c r="AB9" s="20">
        <v>0</v>
      </c>
      <c r="AD9" s="20">
        <v>21000</v>
      </c>
      <c r="AF9" s="20">
        <v>1000000</v>
      </c>
      <c r="AH9" s="20">
        <v>21003300479</v>
      </c>
      <c r="AJ9" s="20">
        <v>20996193750</v>
      </c>
      <c r="AL9" s="21">
        <f>(AJ9/3725026495455)*100</f>
        <v>0.56365219886671925</v>
      </c>
    </row>
    <row r="10" spans="1:38" ht="21.75" customHeight="1" x14ac:dyDescent="0.2">
      <c r="A10" s="84" t="s">
        <v>114</v>
      </c>
      <c r="B10" s="84"/>
      <c r="D10" s="12" t="s">
        <v>111</v>
      </c>
      <c r="F10" s="12" t="s">
        <v>111</v>
      </c>
      <c r="H10" s="12" t="s">
        <v>115</v>
      </c>
      <c r="J10" s="12" t="s">
        <v>116</v>
      </c>
      <c r="L10" s="13">
        <v>23</v>
      </c>
      <c r="M10" s="27"/>
      <c r="N10" s="13">
        <v>23</v>
      </c>
      <c r="P10" s="13">
        <v>400</v>
      </c>
      <c r="R10" s="13">
        <v>374907937</v>
      </c>
      <c r="T10" s="13">
        <v>398997268</v>
      </c>
      <c r="V10" s="13">
        <v>0</v>
      </c>
      <c r="X10" s="13">
        <v>0</v>
      </c>
      <c r="Z10" s="13">
        <v>400</v>
      </c>
      <c r="AB10" s="13">
        <v>399927500</v>
      </c>
      <c r="AD10" s="13">
        <v>0</v>
      </c>
      <c r="AF10" s="13">
        <v>0</v>
      </c>
      <c r="AH10" s="13">
        <v>0</v>
      </c>
      <c r="AJ10" s="13">
        <v>0</v>
      </c>
      <c r="AL10" s="21">
        <f t="shared" ref="AL10:AL13" si="0">(AJ10/3725026495455)*100</f>
        <v>0</v>
      </c>
    </row>
    <row r="11" spans="1:38" ht="21.75" customHeight="1" x14ac:dyDescent="0.2">
      <c r="A11" s="84" t="s">
        <v>117</v>
      </c>
      <c r="B11" s="84"/>
      <c r="D11" s="12" t="s">
        <v>111</v>
      </c>
      <c r="F11" s="12" t="s">
        <v>111</v>
      </c>
      <c r="H11" s="12" t="s">
        <v>118</v>
      </c>
      <c r="J11" s="12" t="s">
        <v>119</v>
      </c>
      <c r="L11" s="13">
        <v>23</v>
      </c>
      <c r="M11" s="27"/>
      <c r="N11" s="13">
        <v>23</v>
      </c>
      <c r="P11" s="13">
        <v>200000</v>
      </c>
      <c r="R11" s="13">
        <v>200031250000</v>
      </c>
      <c r="T11" s="13">
        <v>199963750000</v>
      </c>
      <c r="V11" s="13">
        <v>0</v>
      </c>
      <c r="X11" s="13">
        <v>0</v>
      </c>
      <c r="Z11" s="13">
        <v>0</v>
      </c>
      <c r="AB11" s="13">
        <v>0</v>
      </c>
      <c r="AD11" s="13">
        <v>200000</v>
      </c>
      <c r="AF11" s="13">
        <v>1000000</v>
      </c>
      <c r="AH11" s="13">
        <v>200031250000</v>
      </c>
      <c r="AJ11" s="13">
        <v>199963750000</v>
      </c>
      <c r="AL11" s="21">
        <f t="shared" si="0"/>
        <v>5.3681161796830406</v>
      </c>
    </row>
    <row r="12" spans="1:38" ht="21.75" customHeight="1" x14ac:dyDescent="0.2">
      <c r="A12" s="84" t="s">
        <v>120</v>
      </c>
      <c r="B12" s="84"/>
      <c r="D12" s="12" t="s">
        <v>111</v>
      </c>
      <c r="F12" s="12" t="s">
        <v>111</v>
      </c>
      <c r="H12" s="12" t="s">
        <v>121</v>
      </c>
      <c r="J12" s="12" t="s">
        <v>122</v>
      </c>
      <c r="L12" s="13">
        <v>23</v>
      </c>
      <c r="M12" s="27"/>
      <c r="N12" s="13">
        <v>23</v>
      </c>
      <c r="P12" s="13">
        <v>10000</v>
      </c>
      <c r="R12" s="13">
        <v>10001710459</v>
      </c>
      <c r="T12" s="13">
        <v>9998187500</v>
      </c>
      <c r="V12" s="13">
        <v>0</v>
      </c>
      <c r="X12" s="13">
        <v>0</v>
      </c>
      <c r="Z12" s="13">
        <v>0</v>
      </c>
      <c r="AB12" s="13">
        <v>0</v>
      </c>
      <c r="AD12" s="13">
        <v>10000</v>
      </c>
      <c r="AF12" s="13">
        <v>1000000</v>
      </c>
      <c r="AH12" s="13">
        <v>10001710459</v>
      </c>
      <c r="AJ12" s="13">
        <v>9998187500</v>
      </c>
      <c r="AL12" s="21">
        <f t="shared" si="0"/>
        <v>0.26840580898415206</v>
      </c>
    </row>
    <row r="13" spans="1:38" ht="21.75" customHeight="1" x14ac:dyDescent="0.2">
      <c r="A13" s="84" t="s">
        <v>123</v>
      </c>
      <c r="B13" s="84"/>
      <c r="D13" s="12" t="s">
        <v>111</v>
      </c>
      <c r="F13" s="12" t="s">
        <v>111</v>
      </c>
      <c r="H13" s="12" t="s">
        <v>124</v>
      </c>
      <c r="J13" s="12" t="s">
        <v>125</v>
      </c>
      <c r="L13" s="13">
        <v>23</v>
      </c>
      <c r="M13" s="27"/>
      <c r="N13" s="13">
        <v>23</v>
      </c>
      <c r="P13" s="24">
        <v>250000</v>
      </c>
      <c r="R13" s="24">
        <v>250019062500</v>
      </c>
      <c r="T13" s="24">
        <v>249954687500</v>
      </c>
      <c r="V13" s="24">
        <v>0</v>
      </c>
      <c r="X13" s="24">
        <v>0</v>
      </c>
      <c r="Z13" s="24">
        <v>0</v>
      </c>
      <c r="AB13" s="24">
        <v>0</v>
      </c>
      <c r="AD13" s="24">
        <v>250000</v>
      </c>
      <c r="AF13" s="13">
        <v>1000000</v>
      </c>
      <c r="AH13" s="24">
        <v>250019062500</v>
      </c>
      <c r="AJ13" s="24">
        <v>249954687500</v>
      </c>
      <c r="AL13" s="21">
        <f t="shared" si="0"/>
        <v>6.7101452246038003</v>
      </c>
    </row>
    <row r="14" spans="1:38" ht="21.75" customHeight="1" thickBot="1" x14ac:dyDescent="0.25">
      <c r="A14" s="95"/>
      <c r="B14" s="95"/>
      <c r="D14" s="13"/>
      <c r="F14" s="13"/>
      <c r="H14" s="13"/>
      <c r="J14" s="13"/>
      <c r="L14" s="13"/>
      <c r="N14" s="13"/>
      <c r="P14" s="25">
        <f>SUM(P9:P13)</f>
        <v>481400</v>
      </c>
      <c r="R14" s="25">
        <f>SUM(R9:R13)</f>
        <v>481430231375</v>
      </c>
      <c r="T14" s="25">
        <f>SUM(T9:T13)</f>
        <v>481311816018</v>
      </c>
      <c r="V14" s="25">
        <f>SUM(V9:V13)</f>
        <v>0</v>
      </c>
      <c r="X14" s="25">
        <f>SUM(X9:X13)</f>
        <v>0</v>
      </c>
      <c r="Z14" s="25">
        <f>SUM(Z9:Z13)</f>
        <v>400</v>
      </c>
      <c r="AB14" s="25">
        <f>SUM(AB9:AB13)</f>
        <v>399927500</v>
      </c>
      <c r="AD14" s="25">
        <f>SUM(AD9:AD13)</f>
        <v>481000</v>
      </c>
      <c r="AF14" s="13"/>
      <c r="AH14" s="25">
        <f>SUM(AH9:AH13)</f>
        <v>481055323438</v>
      </c>
      <c r="AJ14" s="25">
        <f>SUM(AJ9:AJ13)</f>
        <v>480912818750</v>
      </c>
      <c r="AL14" s="26">
        <f>SUM(AL9:AL13)</f>
        <v>12.910319412137712</v>
      </c>
    </row>
    <row r="15" spans="1:38" ht="13.5" thickTop="1" x14ac:dyDescent="0.2"/>
    <row r="16" spans="1:38" x14ac:dyDescent="0.2">
      <c r="R16" s="76"/>
    </row>
    <row r="17" spans="18:20" x14ac:dyDescent="0.2">
      <c r="R17" s="76"/>
      <c r="T17" s="27"/>
    </row>
  </sheetData>
  <mergeCells count="17"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A13:B13"/>
    <mergeCell ref="A14:B14"/>
    <mergeCell ref="V7:X7"/>
  </mergeCells>
  <pageMargins left="0.39" right="0.39" top="0.39" bottom="0.39" header="0" footer="0"/>
  <pageSetup scale="4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5"/>
  <sheetViews>
    <sheetView rightToLeft="1" view="pageBreakPreview" zoomScaleNormal="100" zoomScaleSheetLayoutView="100" workbookViewId="0">
      <selection activeCell="O12" sqref="O12"/>
    </sheetView>
  </sheetViews>
  <sheetFormatPr defaultRowHeight="12.75" x14ac:dyDescent="0.2"/>
  <cols>
    <col min="1" max="1" width="6.28515625" style="8" bestFit="1" customWidth="1"/>
    <col min="2" max="2" width="34.85546875" style="8" customWidth="1"/>
    <col min="3" max="3" width="16.85546875" style="8" bestFit="1" customWidth="1"/>
    <col min="4" max="4" width="15.5703125" style="8" bestFit="1" customWidth="1"/>
    <col min="5" max="5" width="1.28515625" style="8" customWidth="1"/>
    <col min="6" max="6" width="16.7109375" style="8" bestFit="1" customWidth="1"/>
    <col min="7" max="7" width="1.28515625" style="8" customWidth="1"/>
    <col min="8" max="8" width="16.85546875" style="8" bestFit="1" customWidth="1"/>
    <col min="9" max="9" width="1.28515625" style="8" customWidth="1"/>
    <col min="10" max="10" width="18.28515625" style="8" bestFit="1" customWidth="1"/>
    <col min="11" max="11" width="0.28515625" style="8" customWidth="1"/>
    <col min="12" max="14" width="9.140625" style="8"/>
    <col min="15" max="15" width="13.140625" style="8" bestFit="1" customWidth="1"/>
    <col min="16" max="16384" width="9.140625" style="8"/>
  </cols>
  <sheetData>
    <row r="1" spans="1:15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5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</row>
    <row r="3" spans="1:15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5" ht="14.45" customHeight="1" x14ac:dyDescent="0.2"/>
    <row r="5" spans="1:15" ht="14.45" customHeight="1" x14ac:dyDescent="0.2">
      <c r="A5" s="9" t="s">
        <v>135</v>
      </c>
      <c r="B5" s="88" t="s">
        <v>136</v>
      </c>
      <c r="C5" s="88"/>
      <c r="D5" s="88"/>
      <c r="E5" s="88"/>
      <c r="F5" s="88"/>
      <c r="G5" s="88"/>
      <c r="H5" s="88"/>
      <c r="I5" s="88"/>
      <c r="J5" s="88"/>
    </row>
    <row r="6" spans="1:15" ht="14.45" customHeight="1" x14ac:dyDescent="0.2">
      <c r="C6" s="2" t="s">
        <v>7</v>
      </c>
      <c r="D6" s="85" t="s">
        <v>8</v>
      </c>
      <c r="E6" s="85"/>
      <c r="F6" s="85"/>
      <c r="H6" s="97" t="s">
        <v>9</v>
      </c>
      <c r="I6" s="97"/>
      <c r="J6" s="97"/>
    </row>
    <row r="7" spans="1:15" ht="14.45" customHeight="1" x14ac:dyDescent="0.2">
      <c r="C7" s="10"/>
      <c r="D7" s="10"/>
      <c r="E7" s="10"/>
      <c r="F7" s="10"/>
    </row>
    <row r="8" spans="1:15" ht="14.45" customHeight="1" x14ac:dyDescent="0.2">
      <c r="A8" s="85" t="s">
        <v>137</v>
      </c>
      <c r="B8" s="85"/>
      <c r="C8" s="2" t="s">
        <v>138</v>
      </c>
      <c r="D8" s="2" t="s">
        <v>139</v>
      </c>
      <c r="F8" s="2" t="s">
        <v>140</v>
      </c>
      <c r="H8" s="2" t="s">
        <v>138</v>
      </c>
      <c r="J8" s="2" t="s">
        <v>18</v>
      </c>
      <c r="O8" s="30"/>
    </row>
    <row r="9" spans="1:15" ht="21.75" customHeight="1" x14ac:dyDescent="0.2">
      <c r="A9" s="96" t="s">
        <v>141</v>
      </c>
      <c r="B9" s="96"/>
      <c r="C9" s="31">
        <v>163575684232</v>
      </c>
      <c r="D9" s="31">
        <v>38526171779</v>
      </c>
      <c r="E9" s="31"/>
      <c r="F9" s="31">
        <v>199203561788</v>
      </c>
      <c r="G9" s="31"/>
      <c r="H9" s="31">
        <v>2898294223</v>
      </c>
      <c r="I9" s="30"/>
      <c r="J9" s="35">
        <f>(H9/3725026495455)*100</f>
        <v>7.7806002897866169E-2</v>
      </c>
      <c r="L9" s="32"/>
    </row>
    <row r="10" spans="1:15" ht="21.75" customHeight="1" x14ac:dyDescent="0.2">
      <c r="A10" s="84" t="s">
        <v>142</v>
      </c>
      <c r="B10" s="84"/>
      <c r="C10" s="31">
        <v>55750959</v>
      </c>
      <c r="D10" s="31">
        <v>632606890</v>
      </c>
      <c r="E10" s="31"/>
      <c r="F10" s="31">
        <v>763960</v>
      </c>
      <c r="G10" s="31"/>
      <c r="H10" s="31">
        <v>687593889</v>
      </c>
      <c r="I10" s="30"/>
      <c r="J10" s="35">
        <f t="shared" ref="J10:J12" si="0">(H10/3725026495455)*100</f>
        <v>1.8458765054126483E-2</v>
      </c>
      <c r="L10" s="32"/>
    </row>
    <row r="11" spans="1:15" ht="21.75" customHeight="1" x14ac:dyDescent="0.2">
      <c r="A11" s="84" t="s">
        <v>143</v>
      </c>
      <c r="B11" s="84"/>
      <c r="C11" s="31">
        <v>5801037</v>
      </c>
      <c r="D11" s="31">
        <v>24531</v>
      </c>
      <c r="E11" s="31"/>
      <c r="F11" s="31">
        <v>0</v>
      </c>
      <c r="G11" s="31"/>
      <c r="H11" s="31">
        <v>5825568</v>
      </c>
      <c r="I11" s="30"/>
      <c r="J11" s="35">
        <f t="shared" si="0"/>
        <v>1.5638997486616335E-4</v>
      </c>
      <c r="L11" s="32"/>
    </row>
    <row r="12" spans="1:15" ht="21.75" customHeight="1" x14ac:dyDescent="0.2">
      <c r="A12" s="84" t="s">
        <v>144</v>
      </c>
      <c r="B12" s="84"/>
      <c r="C12" s="31">
        <v>125600</v>
      </c>
      <c r="D12" s="31">
        <v>0</v>
      </c>
      <c r="E12" s="31"/>
      <c r="F12" s="31">
        <v>0</v>
      </c>
      <c r="G12" s="31"/>
      <c r="H12" s="31">
        <v>125600</v>
      </c>
      <c r="I12" s="30"/>
      <c r="J12" s="35">
        <f t="shared" si="0"/>
        <v>3.3717880974336097E-6</v>
      </c>
      <c r="L12" s="32"/>
    </row>
    <row r="13" spans="1:15" ht="21.75" customHeight="1" x14ac:dyDescent="0.2">
      <c r="A13" s="84" t="s">
        <v>145</v>
      </c>
      <c r="B13" s="84"/>
      <c r="C13" s="31">
        <v>180000000000</v>
      </c>
      <c r="D13" s="31">
        <v>0</v>
      </c>
      <c r="E13" s="31"/>
      <c r="F13" s="31">
        <v>6000000000</v>
      </c>
      <c r="G13" s="31"/>
      <c r="H13" s="31">
        <v>174000000000</v>
      </c>
      <c r="I13" s="30"/>
      <c r="J13" s="35">
        <f>(H13/3725026495455)*100</f>
        <v>4.6711077145975155</v>
      </c>
      <c r="L13" s="32"/>
      <c r="M13" s="30"/>
    </row>
    <row r="14" spans="1:15" ht="19.5" thickBot="1" x14ac:dyDescent="0.45">
      <c r="C14" s="33">
        <v>343637361828</v>
      </c>
      <c r="D14" s="33">
        <v>39158803200</v>
      </c>
      <c r="E14" s="31"/>
      <c r="F14" s="33">
        <v>205204325748</v>
      </c>
      <c r="G14" s="31"/>
      <c r="H14" s="33">
        <f>SUM(H9:H13)</f>
        <v>177591839280</v>
      </c>
      <c r="I14" s="34"/>
      <c r="J14" s="36">
        <f>SUM(J9:J13)</f>
        <v>4.7675322443124717</v>
      </c>
    </row>
    <row r="15" spans="1:15" ht="13.5" thickTop="1" x14ac:dyDescent="0.2"/>
  </sheetData>
  <mergeCells count="12">
    <mergeCell ref="A1:J1"/>
    <mergeCell ref="A2:J2"/>
    <mergeCell ref="A3:J3"/>
    <mergeCell ref="B5:J5"/>
    <mergeCell ref="D6:F6"/>
    <mergeCell ref="H6:J6"/>
    <mergeCell ref="A12:B12"/>
    <mergeCell ref="A13:B13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6"/>
  <sheetViews>
    <sheetView rightToLeft="1" view="pageBreakPreview" zoomScaleNormal="100" zoomScaleSheetLayoutView="100" workbookViewId="0">
      <selection activeCell="D29" sqref="D2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6" bestFit="1" customWidth="1"/>
  </cols>
  <sheetData>
    <row r="1" spans="1:12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2" ht="21.75" customHeight="1" x14ac:dyDescent="0.2">
      <c r="A2" s="87" t="s">
        <v>146</v>
      </c>
      <c r="B2" s="87"/>
      <c r="C2" s="87"/>
      <c r="D2" s="87"/>
      <c r="E2" s="87"/>
      <c r="F2" s="87"/>
      <c r="G2" s="87"/>
      <c r="H2" s="87"/>
      <c r="I2" s="87"/>
      <c r="J2" s="87"/>
    </row>
    <row r="3" spans="1:12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2" ht="14.45" customHeight="1" x14ac:dyDescent="0.2"/>
    <row r="5" spans="1:12" ht="29.1" customHeight="1" x14ac:dyDescent="0.2">
      <c r="A5" s="1" t="s">
        <v>147</v>
      </c>
      <c r="B5" s="88" t="s">
        <v>148</v>
      </c>
      <c r="C5" s="88"/>
      <c r="D5" s="88"/>
      <c r="E5" s="88"/>
      <c r="F5" s="88"/>
      <c r="G5" s="88"/>
      <c r="H5" s="88"/>
      <c r="I5" s="88"/>
      <c r="J5" s="88"/>
    </row>
    <row r="6" spans="1:12" ht="14.45" customHeight="1" x14ac:dyDescent="0.2"/>
    <row r="7" spans="1:12" ht="14.45" customHeight="1" x14ac:dyDescent="0.2">
      <c r="A7" s="85" t="s">
        <v>149</v>
      </c>
      <c r="B7" s="85"/>
      <c r="D7" s="2" t="s">
        <v>150</v>
      </c>
      <c r="F7" s="2" t="s">
        <v>138</v>
      </c>
      <c r="H7" s="2" t="s">
        <v>151</v>
      </c>
      <c r="J7" s="2" t="s">
        <v>152</v>
      </c>
    </row>
    <row r="8" spans="1:12" ht="21.75" customHeight="1" x14ac:dyDescent="0.2">
      <c r="A8" s="98" t="s">
        <v>153</v>
      </c>
      <c r="B8" s="98"/>
      <c r="D8" s="37" t="s">
        <v>154</v>
      </c>
      <c r="F8" s="43">
        <f>'1-2'!T69</f>
        <v>-164093176338</v>
      </c>
      <c r="G8" s="54"/>
      <c r="H8" s="55">
        <f>(F8/$F$12)*100</f>
        <v>111.39602287822538</v>
      </c>
      <c r="I8" s="56"/>
      <c r="J8" s="55">
        <f>(F8/3725026495455)*100</f>
        <v>-4.4051546086508182</v>
      </c>
      <c r="L8" s="75"/>
    </row>
    <row r="9" spans="1:12" ht="21.75" customHeight="1" x14ac:dyDescent="0.2">
      <c r="A9" s="99" t="s">
        <v>156</v>
      </c>
      <c r="B9" s="99"/>
      <c r="D9" s="38" t="s">
        <v>155</v>
      </c>
      <c r="F9" s="45">
        <f>'2-2'!R14</f>
        <v>12142878162</v>
      </c>
      <c r="G9" s="54"/>
      <c r="H9" s="55">
        <f t="shared" ref="H9:H11" si="0">(F9/$F$12)*100</f>
        <v>-8.2432942290995825</v>
      </c>
      <c r="I9" s="56"/>
      <c r="J9" s="55">
        <f t="shared" ref="J9:J11" si="1">(F9/3725026495455)*100</f>
        <v>0.3259809877007811</v>
      </c>
      <c r="L9" s="53"/>
    </row>
    <row r="10" spans="1:12" ht="21.75" customHeight="1" x14ac:dyDescent="0.2">
      <c r="A10" s="99" t="s">
        <v>158</v>
      </c>
      <c r="B10" s="99"/>
      <c r="D10" s="38" t="s">
        <v>157</v>
      </c>
      <c r="F10" s="45">
        <f>'3-2'!H12</f>
        <v>4558473376</v>
      </c>
      <c r="G10" s="54"/>
      <c r="H10" s="55">
        <f t="shared" si="0"/>
        <v>-3.0945577129710551</v>
      </c>
      <c r="I10" s="56"/>
      <c r="J10" s="55">
        <f t="shared" si="1"/>
        <v>0.12237425375529302</v>
      </c>
      <c r="L10" s="53"/>
    </row>
    <row r="11" spans="1:12" ht="21.75" customHeight="1" x14ac:dyDescent="0.2">
      <c r="A11" s="100" t="s">
        <v>160</v>
      </c>
      <c r="B11" s="100"/>
      <c r="D11" s="38" t="s">
        <v>159</v>
      </c>
      <c r="F11" s="46">
        <f>'4-2'!F11</f>
        <v>85689358</v>
      </c>
      <c r="G11" s="54"/>
      <c r="H11" s="55">
        <f t="shared" si="0"/>
        <v>-5.8170936154753133E-2</v>
      </c>
      <c r="I11" s="56"/>
      <c r="J11" s="55">
        <f t="shared" si="1"/>
        <v>2.3003690874293585E-3</v>
      </c>
      <c r="L11" s="53"/>
    </row>
    <row r="12" spans="1:12" ht="21.75" customHeight="1" x14ac:dyDescent="0.2">
      <c r="A12" s="83" t="s">
        <v>40</v>
      </c>
      <c r="B12" s="83"/>
      <c r="D12" s="5"/>
      <c r="F12" s="47">
        <f>SUM(F8:F11)</f>
        <v>-147306135442</v>
      </c>
      <c r="G12" s="54"/>
      <c r="H12" s="36">
        <f>SUM(H8:H11)</f>
        <v>100</v>
      </c>
      <c r="I12" s="56"/>
      <c r="J12" s="57">
        <f>SUM(J8:J11)</f>
        <v>-3.9544989981073146</v>
      </c>
      <c r="L12" s="75"/>
    </row>
    <row r="15" spans="1:12" x14ac:dyDescent="0.2">
      <c r="F15" s="53"/>
    </row>
    <row r="16" spans="1:12" x14ac:dyDescent="0.2">
      <c r="F16" s="53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71"/>
  <sheetViews>
    <sheetView rightToLeft="1" view="pageBreakPreview" zoomScaleNormal="100" zoomScaleSheetLayoutView="100" workbookViewId="0">
      <selection activeCell="R70" sqref="R70:R71"/>
    </sheetView>
  </sheetViews>
  <sheetFormatPr defaultRowHeight="12.75" x14ac:dyDescent="0.2"/>
  <cols>
    <col min="1" max="1" width="6.140625" style="8" bestFit="1" customWidth="1"/>
    <col min="2" max="2" width="28.42578125" style="8" bestFit="1" customWidth="1"/>
    <col min="3" max="3" width="1.28515625" style="8" customWidth="1"/>
    <col min="4" max="4" width="14.85546875" style="8" bestFit="1" customWidth="1"/>
    <col min="5" max="5" width="1.28515625" style="8" customWidth="1"/>
    <col min="6" max="6" width="17.7109375" style="8" bestFit="1" customWidth="1"/>
    <col min="7" max="7" width="1.28515625" style="8" customWidth="1"/>
    <col min="8" max="8" width="15.5703125" style="8" bestFit="1" customWidth="1"/>
    <col min="9" max="9" width="1.28515625" style="8" customWidth="1"/>
    <col min="10" max="10" width="17.42578125" style="8" bestFit="1" customWidth="1"/>
    <col min="11" max="11" width="1.28515625" style="8" customWidth="1"/>
    <col min="12" max="12" width="17.42578125" style="8" bestFit="1" customWidth="1"/>
    <col min="13" max="13" width="1.28515625" style="8" customWidth="1"/>
    <col min="14" max="14" width="14.85546875" style="8" bestFit="1" customWidth="1"/>
    <col min="15" max="15" width="1.28515625" style="8" customWidth="1"/>
    <col min="16" max="16" width="17.7109375" style="8" bestFit="1" customWidth="1"/>
    <col min="17" max="17" width="1.28515625" style="8" customWidth="1"/>
    <col min="18" max="18" width="15.5703125" style="8" bestFit="1" customWidth="1"/>
    <col min="19" max="19" width="1.28515625" style="8" customWidth="1"/>
    <col min="20" max="20" width="17.42578125" style="8" bestFit="1" customWidth="1"/>
    <col min="21" max="21" width="1.28515625" style="8" customWidth="1"/>
    <col min="22" max="22" width="17.42578125" style="8" bestFit="1" customWidth="1"/>
    <col min="23" max="23" width="0.28515625" style="8" customWidth="1"/>
    <col min="24" max="16384" width="9.140625" style="8"/>
  </cols>
  <sheetData>
    <row r="1" spans="1:22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1.75" customHeight="1" x14ac:dyDescent="0.2">
      <c r="A2" s="87" t="s">
        <v>146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1:22" ht="14.45" customHeight="1" x14ac:dyDescent="0.2"/>
    <row r="5" spans="1:22" ht="14.45" customHeight="1" x14ac:dyDescent="0.2">
      <c r="A5" s="9" t="s">
        <v>161</v>
      </c>
      <c r="B5" s="88" t="s">
        <v>162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2" ht="14.45" customHeight="1" x14ac:dyDescent="0.2">
      <c r="D6" s="85" t="s">
        <v>163</v>
      </c>
      <c r="E6" s="85"/>
      <c r="F6" s="85"/>
      <c r="G6" s="85"/>
      <c r="H6" s="85"/>
      <c r="I6" s="85"/>
      <c r="J6" s="85"/>
      <c r="K6" s="85"/>
      <c r="L6" s="85"/>
      <c r="N6" s="85" t="s">
        <v>164</v>
      </c>
      <c r="O6" s="85"/>
      <c r="P6" s="85"/>
      <c r="Q6" s="85"/>
      <c r="R6" s="85"/>
      <c r="S6" s="85"/>
      <c r="T6" s="85"/>
      <c r="U6" s="85"/>
      <c r="V6" s="85"/>
    </row>
    <row r="7" spans="1:22" ht="14.45" customHeight="1" x14ac:dyDescent="0.2">
      <c r="D7" s="10"/>
      <c r="E7" s="10"/>
      <c r="F7" s="10"/>
      <c r="G7" s="10"/>
      <c r="H7" s="10"/>
      <c r="I7" s="10"/>
      <c r="J7" s="86" t="s">
        <v>40</v>
      </c>
      <c r="K7" s="86"/>
      <c r="L7" s="86"/>
      <c r="N7" s="10"/>
      <c r="O7" s="10"/>
      <c r="P7" s="10"/>
      <c r="Q7" s="10"/>
      <c r="R7" s="10"/>
      <c r="S7" s="10"/>
      <c r="T7" s="86" t="s">
        <v>40</v>
      </c>
      <c r="U7" s="86"/>
      <c r="V7" s="86"/>
    </row>
    <row r="8" spans="1:22" ht="14.45" customHeight="1" x14ac:dyDescent="0.2">
      <c r="B8" s="51" t="s">
        <v>165</v>
      </c>
      <c r="D8" s="2" t="s">
        <v>166</v>
      </c>
      <c r="F8" s="2" t="s">
        <v>167</v>
      </c>
      <c r="H8" s="2" t="s">
        <v>168</v>
      </c>
      <c r="J8" s="2" t="s">
        <v>138</v>
      </c>
      <c r="K8" s="10"/>
      <c r="L8" s="2" t="s">
        <v>151</v>
      </c>
      <c r="N8" s="2" t="s">
        <v>166</v>
      </c>
      <c r="P8" s="52" t="s">
        <v>167</v>
      </c>
      <c r="R8" s="2" t="s">
        <v>168</v>
      </c>
      <c r="T8" s="3" t="s">
        <v>138</v>
      </c>
      <c r="U8" s="10"/>
      <c r="V8" s="3" t="s">
        <v>151</v>
      </c>
    </row>
    <row r="9" spans="1:22" ht="21.75" customHeight="1" x14ac:dyDescent="0.2">
      <c r="A9" s="50"/>
      <c r="B9" s="16" t="s">
        <v>72</v>
      </c>
      <c r="D9" s="41">
        <v>0</v>
      </c>
      <c r="E9" s="30"/>
      <c r="F9" s="31">
        <v>0</v>
      </c>
      <c r="G9" s="30"/>
      <c r="H9" s="31">
        <f>VLOOKUP(B9,'درآمد اعمال اختیار'!A:O,13,0)</f>
        <v>39976842</v>
      </c>
      <c r="I9" s="30"/>
      <c r="J9" s="31">
        <f>D9+F9+H9</f>
        <v>39976842</v>
      </c>
      <c r="K9" s="30"/>
      <c r="L9" s="55">
        <f>(J9/درآمد!$F$12)*100</f>
        <v>-2.7138612984481149E-2</v>
      </c>
      <c r="M9" s="30"/>
      <c r="N9" s="41">
        <v>0</v>
      </c>
      <c r="O9" s="30"/>
      <c r="P9" s="41">
        <v>0</v>
      </c>
      <c r="Q9" s="30"/>
      <c r="R9" s="41">
        <v>39976842</v>
      </c>
      <c r="S9" s="30"/>
      <c r="T9" s="31">
        <f>N9+P9+R9</f>
        <v>39976842</v>
      </c>
      <c r="U9" s="30"/>
      <c r="V9" s="55">
        <f>(T9/درآمد!$F$12)*100</f>
        <v>-2.7138612984481149E-2</v>
      </c>
    </row>
    <row r="10" spans="1:22" ht="21.75" customHeight="1" x14ac:dyDescent="0.2">
      <c r="A10" s="49"/>
      <c r="B10" s="18" t="s">
        <v>55</v>
      </c>
      <c r="D10" s="31">
        <v>0</v>
      </c>
      <c r="E10" s="30"/>
      <c r="F10" s="31">
        <f>VLOOKUP(B10,'درآمد ناشی از تغییر قیمت اوراق'!A:Q,9,0)</f>
        <v>1654880758</v>
      </c>
      <c r="G10" s="30"/>
      <c r="H10" s="31">
        <v>0</v>
      </c>
      <c r="I10" s="30"/>
      <c r="J10" s="31">
        <f t="shared" ref="J10:J68" si="0">D10+F10+H10</f>
        <v>1654880758</v>
      </c>
      <c r="K10" s="30"/>
      <c r="L10" s="55">
        <f>(J10/درآمد!$F$12)*100</f>
        <v>-1.1234296202493135</v>
      </c>
      <c r="M10" s="30"/>
      <c r="N10" s="31">
        <v>0</v>
      </c>
      <c r="O10" s="30"/>
      <c r="P10" s="31">
        <v>1654880758</v>
      </c>
      <c r="Q10" s="30"/>
      <c r="R10" s="31">
        <v>0</v>
      </c>
      <c r="S10" s="30"/>
      <c r="T10" s="31">
        <f>N10+P10+R10</f>
        <v>1654880758</v>
      </c>
      <c r="U10" s="30"/>
      <c r="V10" s="55">
        <f>(T10/درآمد!$F$12)*100</f>
        <v>-1.1234296202493135</v>
      </c>
    </row>
    <row r="11" spans="1:22" ht="21.75" customHeight="1" x14ac:dyDescent="0.2">
      <c r="A11" s="49"/>
      <c r="B11" s="18" t="s">
        <v>82</v>
      </c>
      <c r="D11" s="31">
        <v>0</v>
      </c>
      <c r="E11" s="30"/>
      <c r="F11" s="31">
        <f>VLOOKUP(B11,'درآمد ناشی از تغییر قیمت اوراق'!A:Q,9,0)</f>
        <v>183952620</v>
      </c>
      <c r="G11" s="30"/>
      <c r="H11" s="31">
        <v>0</v>
      </c>
      <c r="I11" s="30"/>
      <c r="J11" s="31">
        <f t="shared" si="0"/>
        <v>183952620</v>
      </c>
      <c r="K11" s="30"/>
      <c r="L11" s="55">
        <f>(J11/درآمد!$F$12)*100</f>
        <v>-0.12487777202764858</v>
      </c>
      <c r="M11" s="30"/>
      <c r="N11" s="31">
        <v>0</v>
      </c>
      <c r="O11" s="30"/>
      <c r="P11" s="31">
        <v>183952620</v>
      </c>
      <c r="Q11" s="30"/>
      <c r="R11" s="31">
        <v>0</v>
      </c>
      <c r="S11" s="30"/>
      <c r="T11" s="31">
        <f t="shared" ref="T11:T68" si="1">N11+P11+R11</f>
        <v>183952620</v>
      </c>
      <c r="U11" s="30"/>
      <c r="V11" s="55">
        <f>(T11/درآمد!$F$12)*100</f>
        <v>-0.12487777202764858</v>
      </c>
    </row>
    <row r="12" spans="1:22" ht="21.75" customHeight="1" x14ac:dyDescent="0.2">
      <c r="A12" s="49"/>
      <c r="B12" s="18" t="s">
        <v>35</v>
      </c>
      <c r="D12" s="31">
        <v>0</v>
      </c>
      <c r="E12" s="30"/>
      <c r="F12" s="31">
        <f>VLOOKUP(B12,'درآمد ناشی از تغییر قیمت اوراق'!A:Q,9,0)</f>
        <v>-12744731</v>
      </c>
      <c r="G12" s="30"/>
      <c r="H12" s="31">
        <f>VLOOKUP(B12,'درآمد اعمال اختیار'!A:O,13,0)</f>
        <v>999995645</v>
      </c>
      <c r="I12" s="30"/>
      <c r="J12" s="31">
        <f t="shared" si="0"/>
        <v>987250914</v>
      </c>
      <c r="K12" s="30"/>
      <c r="L12" s="55">
        <f>(J12/درآمد!$F$12)*100</f>
        <v>-0.6702035261720094</v>
      </c>
      <c r="M12" s="30"/>
      <c r="N12" s="31">
        <v>0</v>
      </c>
      <c r="O12" s="30"/>
      <c r="P12" s="31">
        <v>-12744731</v>
      </c>
      <c r="Q12" s="30"/>
      <c r="R12" s="31">
        <v>999995645</v>
      </c>
      <c r="S12" s="30"/>
      <c r="T12" s="31">
        <f t="shared" si="1"/>
        <v>987250914</v>
      </c>
      <c r="U12" s="30"/>
      <c r="V12" s="55">
        <f>(T12/درآمد!$F$12)*100</f>
        <v>-0.6702035261720094</v>
      </c>
    </row>
    <row r="13" spans="1:22" ht="21.75" customHeight="1" x14ac:dyDescent="0.2">
      <c r="A13" s="49"/>
      <c r="B13" s="18" t="s">
        <v>69</v>
      </c>
      <c r="D13" s="31">
        <v>0</v>
      </c>
      <c r="E13" s="30"/>
      <c r="F13" s="31">
        <f>VLOOKUP(B13,'درآمد ناشی از تغییر قیمت اوراق'!A:Q,9,0)</f>
        <v>737516042</v>
      </c>
      <c r="G13" s="30"/>
      <c r="H13" s="31">
        <v>0</v>
      </c>
      <c r="I13" s="30"/>
      <c r="J13" s="31">
        <f t="shared" si="0"/>
        <v>737516042</v>
      </c>
      <c r="K13" s="30"/>
      <c r="L13" s="55">
        <f>(J13/درآمد!$F$12)*100</f>
        <v>-0.50066892311514621</v>
      </c>
      <c r="M13" s="30"/>
      <c r="N13" s="31">
        <v>0</v>
      </c>
      <c r="O13" s="30"/>
      <c r="P13" s="31">
        <v>737516042</v>
      </c>
      <c r="Q13" s="30"/>
      <c r="R13" s="31">
        <v>0</v>
      </c>
      <c r="S13" s="30"/>
      <c r="T13" s="31">
        <f t="shared" si="1"/>
        <v>737516042</v>
      </c>
      <c r="U13" s="30"/>
      <c r="V13" s="55">
        <f>(T13/درآمد!$F$12)*100</f>
        <v>-0.50066892311514621</v>
      </c>
    </row>
    <row r="14" spans="1:22" ht="21.75" customHeight="1" x14ac:dyDescent="0.2">
      <c r="A14" s="49"/>
      <c r="B14" s="18" t="s">
        <v>36</v>
      </c>
      <c r="D14" s="31">
        <v>0</v>
      </c>
      <c r="E14" s="30"/>
      <c r="F14" s="31">
        <f>VLOOKUP(B14,'درآمد ناشی از تغییر قیمت اوراق'!A:Q,9,0)</f>
        <v>-201742585</v>
      </c>
      <c r="G14" s="30"/>
      <c r="H14" s="31">
        <f>VLOOKUP(B14,'درآمد اعمال اختیار'!A:O,13,0)</f>
        <v>480367581</v>
      </c>
      <c r="I14" s="30"/>
      <c r="J14" s="31">
        <f t="shared" si="0"/>
        <v>278624996</v>
      </c>
      <c r="K14" s="30"/>
      <c r="L14" s="55">
        <f>(J14/درآمد!$F$12)*100</f>
        <v>-0.18914690495678996</v>
      </c>
      <c r="M14" s="30"/>
      <c r="N14" s="31">
        <v>0</v>
      </c>
      <c r="O14" s="30"/>
      <c r="P14" s="31">
        <v>-201742585</v>
      </c>
      <c r="Q14" s="30"/>
      <c r="R14" s="31">
        <v>480367581</v>
      </c>
      <c r="S14" s="30"/>
      <c r="T14" s="31">
        <f t="shared" si="1"/>
        <v>278624996</v>
      </c>
      <c r="U14" s="30"/>
      <c r="V14" s="55">
        <f>(T14/درآمد!$F$12)*100</f>
        <v>-0.18914690495678996</v>
      </c>
    </row>
    <row r="15" spans="1:22" ht="21.75" customHeight="1" x14ac:dyDescent="0.2">
      <c r="A15" s="49"/>
      <c r="B15" s="18" t="s">
        <v>95</v>
      </c>
      <c r="D15" s="31">
        <v>0</v>
      </c>
      <c r="E15" s="30"/>
      <c r="F15" s="31">
        <f>VLOOKUP(B15,'درآمد ناشی از تغییر قیمت اوراق'!A:Q,9,0)</f>
        <v>14894283734</v>
      </c>
      <c r="G15" s="30"/>
      <c r="H15" s="31">
        <v>0</v>
      </c>
      <c r="I15" s="30"/>
      <c r="J15" s="31">
        <f t="shared" si="0"/>
        <v>14894283734</v>
      </c>
      <c r="K15" s="30"/>
      <c r="L15" s="55">
        <f>(J15/درآمد!$F$12)*100</f>
        <v>-10.111108874935113</v>
      </c>
      <c r="M15" s="30"/>
      <c r="N15" s="31">
        <v>0</v>
      </c>
      <c r="O15" s="30"/>
      <c r="P15" s="31">
        <v>14894283734</v>
      </c>
      <c r="Q15" s="30"/>
      <c r="R15" s="31">
        <v>0</v>
      </c>
      <c r="S15" s="30"/>
      <c r="T15" s="31">
        <f t="shared" si="1"/>
        <v>14894283734</v>
      </c>
      <c r="U15" s="30"/>
      <c r="V15" s="55">
        <f>(T15/درآمد!$F$12)*100</f>
        <v>-10.111108874935113</v>
      </c>
    </row>
    <row r="16" spans="1:22" ht="21.75" customHeight="1" x14ac:dyDescent="0.2">
      <c r="A16" s="49"/>
      <c r="B16" s="18" t="s">
        <v>85</v>
      </c>
      <c r="D16" s="31">
        <v>0</v>
      </c>
      <c r="E16" s="30"/>
      <c r="F16" s="31">
        <f>VLOOKUP(B16,'درآمد ناشی از تغییر قیمت اوراق'!A:Q,9,0)</f>
        <v>647833140</v>
      </c>
      <c r="G16" s="30"/>
      <c r="H16" s="31">
        <v>0</v>
      </c>
      <c r="I16" s="30"/>
      <c r="J16" s="31">
        <f t="shared" si="0"/>
        <v>647833140</v>
      </c>
      <c r="K16" s="30"/>
      <c r="L16" s="55">
        <f>(J16/درآمد!$F$12)*100</f>
        <v>-0.43978693627128412</v>
      </c>
      <c r="M16" s="30"/>
      <c r="N16" s="31">
        <v>0</v>
      </c>
      <c r="O16" s="30"/>
      <c r="P16" s="31">
        <v>647833140</v>
      </c>
      <c r="Q16" s="30"/>
      <c r="R16" s="31">
        <v>0</v>
      </c>
      <c r="S16" s="30"/>
      <c r="T16" s="31">
        <f t="shared" si="1"/>
        <v>647833140</v>
      </c>
      <c r="U16" s="30"/>
      <c r="V16" s="55">
        <f>(T16/درآمد!$F$12)*100</f>
        <v>-0.43978693627128412</v>
      </c>
    </row>
    <row r="17" spans="1:22" ht="21.75" customHeight="1" x14ac:dyDescent="0.2">
      <c r="A17" s="49"/>
      <c r="B17" s="18" t="s">
        <v>39</v>
      </c>
      <c r="D17" s="31">
        <v>0</v>
      </c>
      <c r="E17" s="30"/>
      <c r="F17" s="31">
        <v>0</v>
      </c>
      <c r="G17" s="30"/>
      <c r="H17" s="31">
        <f>VLOOKUP(B17,'درآمد اعمال اختیار'!A:O,13,0)</f>
        <v>27273238</v>
      </c>
      <c r="I17" s="30"/>
      <c r="J17" s="31">
        <f t="shared" si="0"/>
        <v>27273238</v>
      </c>
      <c r="K17" s="30"/>
      <c r="L17" s="55">
        <f>(J17/درآمد!$F$12)*100</f>
        <v>-1.8514665338388778E-2</v>
      </c>
      <c r="M17" s="30"/>
      <c r="N17" s="31">
        <v>0</v>
      </c>
      <c r="O17" s="30"/>
      <c r="P17" s="31">
        <v>0</v>
      </c>
      <c r="Q17" s="30"/>
      <c r="R17" s="31">
        <v>27273238</v>
      </c>
      <c r="S17" s="30"/>
      <c r="T17" s="31">
        <f t="shared" si="1"/>
        <v>27273238</v>
      </c>
      <c r="U17" s="30"/>
      <c r="V17" s="55">
        <f>(T17/درآمد!$F$12)*100</f>
        <v>-1.8514665338388778E-2</v>
      </c>
    </row>
    <row r="18" spans="1:22" ht="21.75" customHeight="1" x14ac:dyDescent="0.2">
      <c r="A18" s="49"/>
      <c r="B18" s="18" t="s">
        <v>86</v>
      </c>
      <c r="D18" s="31">
        <v>0</v>
      </c>
      <c r="E18" s="30"/>
      <c r="F18" s="31">
        <v>0</v>
      </c>
      <c r="G18" s="30"/>
      <c r="H18" s="31">
        <f>VLOOKUP(B18,'درآمد اعمال اختیار'!A:O,13,0)</f>
        <v>1579347</v>
      </c>
      <c r="I18" s="30"/>
      <c r="J18" s="31">
        <f t="shared" si="0"/>
        <v>1579347</v>
      </c>
      <c r="K18" s="30"/>
      <c r="L18" s="55">
        <f>(J18/درآمد!$F$12)*100</f>
        <v>-1.072152897950302E-3</v>
      </c>
      <c r="M18" s="30"/>
      <c r="N18" s="31">
        <v>0</v>
      </c>
      <c r="O18" s="30"/>
      <c r="P18" s="31">
        <v>0</v>
      </c>
      <c r="Q18" s="30"/>
      <c r="R18" s="31">
        <v>1579347</v>
      </c>
      <c r="S18" s="30"/>
      <c r="T18" s="31">
        <f t="shared" si="1"/>
        <v>1579347</v>
      </c>
      <c r="U18" s="30"/>
      <c r="V18" s="55">
        <f>(T18/درآمد!$F$12)*100</f>
        <v>-1.072152897950302E-3</v>
      </c>
    </row>
    <row r="19" spans="1:22" ht="21.75" customHeight="1" x14ac:dyDescent="0.2">
      <c r="A19" s="49"/>
      <c r="B19" s="18" t="s">
        <v>80</v>
      </c>
      <c r="D19" s="31">
        <v>0</v>
      </c>
      <c r="E19" s="30"/>
      <c r="F19" s="31">
        <v>0</v>
      </c>
      <c r="G19" s="30"/>
      <c r="H19" s="31">
        <f>VLOOKUP(B19,'درآمد اعمال اختیار'!A:O,13,0)</f>
        <v>272542104</v>
      </c>
      <c r="I19" s="30"/>
      <c r="J19" s="31">
        <f t="shared" si="0"/>
        <v>272542104</v>
      </c>
      <c r="K19" s="30"/>
      <c r="L19" s="55">
        <f>(J19/درآمد!$F$12)*100</f>
        <v>-0.18501748293254908</v>
      </c>
      <c r="M19" s="30"/>
      <c r="N19" s="31">
        <v>0</v>
      </c>
      <c r="O19" s="30"/>
      <c r="P19" s="31">
        <v>0</v>
      </c>
      <c r="Q19" s="30"/>
      <c r="R19" s="31">
        <v>272542104</v>
      </c>
      <c r="S19" s="30"/>
      <c r="T19" s="31">
        <f t="shared" si="1"/>
        <v>272542104</v>
      </c>
      <c r="U19" s="30"/>
      <c r="V19" s="55">
        <f>(T19/درآمد!$F$12)*100</f>
        <v>-0.18501748293254908</v>
      </c>
    </row>
    <row r="20" spans="1:22" ht="21.75" customHeight="1" x14ac:dyDescent="0.2">
      <c r="A20" s="49"/>
      <c r="B20" s="18" t="s">
        <v>196</v>
      </c>
      <c r="D20" s="31">
        <v>0</v>
      </c>
      <c r="E20" s="30"/>
      <c r="F20" s="31">
        <v>0</v>
      </c>
      <c r="G20" s="30"/>
      <c r="H20" s="31">
        <f>VLOOKUP(B20,'درآمد اعمال اختیار'!A:O,13,0)</f>
        <v>-315900181</v>
      </c>
      <c r="I20" s="30"/>
      <c r="J20" s="31">
        <f t="shared" si="0"/>
        <v>-315900181</v>
      </c>
      <c r="K20" s="30"/>
      <c r="L20" s="55">
        <f>(J20/درآمد!$F$12)*100</f>
        <v>0.2144514755289211</v>
      </c>
      <c r="M20" s="30"/>
      <c r="N20" s="31">
        <v>0</v>
      </c>
      <c r="O20" s="30"/>
      <c r="P20" s="31">
        <v>0</v>
      </c>
      <c r="Q20" s="30"/>
      <c r="R20" s="31">
        <v>-315900181</v>
      </c>
      <c r="S20" s="30"/>
      <c r="T20" s="31">
        <f t="shared" si="1"/>
        <v>-315900181</v>
      </c>
      <c r="U20" s="30"/>
      <c r="V20" s="55">
        <f>(T20/درآمد!$F$12)*100</f>
        <v>0.2144514755289211</v>
      </c>
    </row>
    <row r="21" spans="1:22" ht="21.75" customHeight="1" x14ac:dyDescent="0.2">
      <c r="A21" s="49"/>
      <c r="B21" s="18" t="s">
        <v>94</v>
      </c>
      <c r="D21" s="31">
        <v>0</v>
      </c>
      <c r="E21" s="30"/>
      <c r="F21" s="31">
        <v>0</v>
      </c>
      <c r="G21" s="30"/>
      <c r="H21" s="31">
        <f>VLOOKUP(B21,'درآمد اعمال اختیار'!A:O,13,0)</f>
        <v>1320857</v>
      </c>
      <c r="I21" s="30"/>
      <c r="J21" s="31">
        <f t="shared" si="0"/>
        <v>1320857</v>
      </c>
      <c r="K21" s="30"/>
      <c r="L21" s="55">
        <f>(J21/درآمد!$F$12)*100</f>
        <v>-8.9667480314835314E-4</v>
      </c>
      <c r="M21" s="30"/>
      <c r="N21" s="31">
        <v>0</v>
      </c>
      <c r="O21" s="30"/>
      <c r="P21" s="31">
        <v>0</v>
      </c>
      <c r="Q21" s="30"/>
      <c r="R21" s="31">
        <v>1320857</v>
      </c>
      <c r="S21" s="30"/>
      <c r="T21" s="31">
        <f t="shared" si="1"/>
        <v>1320857</v>
      </c>
      <c r="U21" s="30"/>
      <c r="V21" s="55">
        <f>(T21/درآمد!$F$12)*100</f>
        <v>-8.9667480314835314E-4</v>
      </c>
    </row>
    <row r="22" spans="1:22" ht="21.75" customHeight="1" x14ac:dyDescent="0.2">
      <c r="A22" s="49"/>
      <c r="B22" s="18" t="s">
        <v>89</v>
      </c>
      <c r="D22" s="31">
        <v>0</v>
      </c>
      <c r="E22" s="30"/>
      <c r="F22" s="31">
        <v>0</v>
      </c>
      <c r="G22" s="30"/>
      <c r="H22" s="31">
        <f>VLOOKUP(B22,'درآمد اعمال اختیار'!A:O,13,0)</f>
        <v>-2738400270</v>
      </c>
      <c r="I22" s="30"/>
      <c r="J22" s="31">
        <f t="shared" si="0"/>
        <v>-2738400270</v>
      </c>
      <c r="K22" s="30"/>
      <c r="L22" s="55">
        <f>(J22/درآمد!$F$12)*100</f>
        <v>1.858985887983065</v>
      </c>
      <c r="M22" s="30"/>
      <c r="N22" s="31">
        <v>0</v>
      </c>
      <c r="O22" s="30"/>
      <c r="P22" s="31">
        <v>0</v>
      </c>
      <c r="Q22" s="30"/>
      <c r="R22" s="31">
        <v>-2738400270</v>
      </c>
      <c r="S22" s="30"/>
      <c r="T22" s="31">
        <f t="shared" si="1"/>
        <v>-2738400270</v>
      </c>
      <c r="U22" s="30"/>
      <c r="V22" s="55">
        <f>(T22/درآمد!$F$12)*100</f>
        <v>1.858985887983065</v>
      </c>
    </row>
    <row r="23" spans="1:22" ht="21.75" customHeight="1" x14ac:dyDescent="0.2">
      <c r="A23" s="49"/>
      <c r="B23" s="18" t="s">
        <v>91</v>
      </c>
      <c r="D23" s="31">
        <v>0</v>
      </c>
      <c r="E23" s="30"/>
      <c r="F23" s="31">
        <v>0</v>
      </c>
      <c r="G23" s="30"/>
      <c r="H23" s="31">
        <f>VLOOKUP(B23,'درآمد اعمال اختیار'!A:O,13,0)</f>
        <v>-3376034963</v>
      </c>
      <c r="I23" s="30"/>
      <c r="J23" s="31">
        <f t="shared" si="0"/>
        <v>-3376034963</v>
      </c>
      <c r="K23" s="30"/>
      <c r="L23" s="55">
        <f>(J23/درآمد!$F$12)*100</f>
        <v>2.2918495233548999</v>
      </c>
      <c r="M23" s="30"/>
      <c r="N23" s="31">
        <v>0</v>
      </c>
      <c r="O23" s="30"/>
      <c r="P23" s="31">
        <v>0</v>
      </c>
      <c r="Q23" s="30"/>
      <c r="R23" s="31">
        <v>-3376034963</v>
      </c>
      <c r="S23" s="30"/>
      <c r="T23" s="31">
        <f t="shared" si="1"/>
        <v>-3376034963</v>
      </c>
      <c r="U23" s="30"/>
      <c r="V23" s="55">
        <f>(T23/درآمد!$F$12)*100</f>
        <v>2.2918495233548999</v>
      </c>
    </row>
    <row r="24" spans="1:22" ht="21.75" customHeight="1" x14ac:dyDescent="0.2">
      <c r="A24" s="49"/>
      <c r="B24" s="18" t="s">
        <v>90</v>
      </c>
      <c r="D24" s="31">
        <v>0</v>
      </c>
      <c r="E24" s="30"/>
      <c r="F24" s="31">
        <v>0</v>
      </c>
      <c r="G24" s="30"/>
      <c r="H24" s="31">
        <f>VLOOKUP(B24,'درآمد اعمال اختیار'!A:O,13,0)</f>
        <v>-3574301763</v>
      </c>
      <c r="I24" s="30"/>
      <c r="J24" s="31">
        <f t="shared" si="0"/>
        <v>-3574301763</v>
      </c>
      <c r="K24" s="30"/>
      <c r="L24" s="55">
        <f>(J24/درآمد!$F$12)*100</f>
        <v>2.426444595993992</v>
      </c>
      <c r="M24" s="30"/>
      <c r="N24" s="31">
        <v>0</v>
      </c>
      <c r="O24" s="30"/>
      <c r="P24" s="31">
        <v>0</v>
      </c>
      <c r="Q24" s="30"/>
      <c r="R24" s="31">
        <v>-3574301763</v>
      </c>
      <c r="S24" s="30"/>
      <c r="T24" s="31">
        <f t="shared" si="1"/>
        <v>-3574301763</v>
      </c>
      <c r="U24" s="30"/>
      <c r="V24" s="55">
        <f>(T24/درآمد!$F$12)*100</f>
        <v>2.426444595993992</v>
      </c>
    </row>
    <row r="25" spans="1:22" ht="21.75" customHeight="1" x14ac:dyDescent="0.2">
      <c r="A25" s="49"/>
      <c r="B25" s="18" t="s">
        <v>78</v>
      </c>
      <c r="D25" s="31">
        <v>0</v>
      </c>
      <c r="E25" s="30"/>
      <c r="F25" s="31">
        <v>0</v>
      </c>
      <c r="G25" s="30"/>
      <c r="H25" s="31">
        <f>VLOOKUP(B25,'درآمد اعمال اختیار'!A:O,13,0)</f>
        <v>14480025363</v>
      </c>
      <c r="I25" s="30"/>
      <c r="J25" s="31">
        <f t="shared" si="0"/>
        <v>14480025363</v>
      </c>
      <c r="K25" s="30"/>
      <c r="L25" s="55">
        <f>(J25/درآمد!$F$12)*100</f>
        <v>-9.8298861208678812</v>
      </c>
      <c r="M25" s="30"/>
      <c r="N25" s="31">
        <v>0</v>
      </c>
      <c r="O25" s="30"/>
      <c r="P25" s="31">
        <v>0</v>
      </c>
      <c r="Q25" s="30"/>
      <c r="R25" s="31">
        <v>14480025363</v>
      </c>
      <c r="S25" s="30"/>
      <c r="T25" s="31">
        <f t="shared" si="1"/>
        <v>14480025363</v>
      </c>
      <c r="U25" s="30"/>
      <c r="V25" s="55">
        <f>(T25/درآمد!$F$12)*100</f>
        <v>-9.8298861208678812</v>
      </c>
    </row>
    <row r="26" spans="1:22" ht="21.75" customHeight="1" x14ac:dyDescent="0.2">
      <c r="A26" s="49"/>
      <c r="B26" s="18" t="s">
        <v>74</v>
      </c>
      <c r="D26" s="31">
        <v>0</v>
      </c>
      <c r="E26" s="30"/>
      <c r="F26" s="31">
        <v>0</v>
      </c>
      <c r="G26" s="30"/>
      <c r="H26" s="31">
        <f>VLOOKUP(B26,'درآمد اعمال اختیار'!A:O,13,0)</f>
        <v>62249557</v>
      </c>
      <c r="I26" s="30"/>
      <c r="J26" s="31">
        <f t="shared" si="0"/>
        <v>62249557</v>
      </c>
      <c r="K26" s="30"/>
      <c r="L26" s="55">
        <f>(J26/درآمد!$F$12)*100</f>
        <v>-4.2258631531685256E-2</v>
      </c>
      <c r="M26" s="30"/>
      <c r="N26" s="31">
        <v>0</v>
      </c>
      <c r="O26" s="30"/>
      <c r="P26" s="31">
        <v>0</v>
      </c>
      <c r="Q26" s="30"/>
      <c r="R26" s="31">
        <v>62249557</v>
      </c>
      <c r="S26" s="30"/>
      <c r="T26" s="31">
        <f t="shared" si="1"/>
        <v>62249557</v>
      </c>
      <c r="U26" s="30"/>
      <c r="V26" s="55">
        <f>(T26/درآمد!$F$12)*100</f>
        <v>-4.2258631531685256E-2</v>
      </c>
    </row>
    <row r="27" spans="1:22" ht="21.75" customHeight="1" x14ac:dyDescent="0.2">
      <c r="A27" s="49"/>
      <c r="B27" s="18" t="s">
        <v>93</v>
      </c>
      <c r="D27" s="31">
        <v>0</v>
      </c>
      <c r="E27" s="30"/>
      <c r="F27" s="31">
        <v>0</v>
      </c>
      <c r="G27" s="30"/>
      <c r="H27" s="31">
        <f>VLOOKUP(B27,'درآمد اعمال اختیار'!A:O,13,0)</f>
        <v>1854122</v>
      </c>
      <c r="I27" s="30"/>
      <c r="J27" s="31">
        <f t="shared" si="0"/>
        <v>1854122</v>
      </c>
      <c r="K27" s="30"/>
      <c r="L27" s="55">
        <f>(J27/درآمد!$F$12)*100</f>
        <v>-1.2586862009763592E-3</v>
      </c>
      <c r="M27" s="30"/>
      <c r="N27" s="31">
        <v>0</v>
      </c>
      <c r="O27" s="30"/>
      <c r="P27" s="31">
        <v>0</v>
      </c>
      <c r="Q27" s="30"/>
      <c r="R27" s="31">
        <v>1854122</v>
      </c>
      <c r="S27" s="30"/>
      <c r="T27" s="31">
        <f t="shared" si="1"/>
        <v>1854122</v>
      </c>
      <c r="U27" s="30"/>
      <c r="V27" s="55">
        <f>(T27/درآمد!$F$12)*100</f>
        <v>-1.2586862009763592E-3</v>
      </c>
    </row>
    <row r="28" spans="1:22" ht="21.75" customHeight="1" x14ac:dyDescent="0.2">
      <c r="A28" s="49"/>
      <c r="B28" s="18" t="s">
        <v>71</v>
      </c>
      <c r="D28" s="31">
        <v>0</v>
      </c>
      <c r="E28" s="30"/>
      <c r="F28" s="31">
        <v>0</v>
      </c>
      <c r="G28" s="30"/>
      <c r="H28" s="31">
        <f>VLOOKUP(B28,'درآمد اعمال اختیار'!A:O,13,0)</f>
        <v>9070235704</v>
      </c>
      <c r="I28" s="30"/>
      <c r="J28" s="31">
        <f t="shared" si="0"/>
        <v>9070235704</v>
      </c>
      <c r="K28" s="30"/>
      <c r="L28" s="55">
        <f>(J28/درآمد!$F$12)*100</f>
        <v>-6.1574052409862423</v>
      </c>
      <c r="M28" s="30"/>
      <c r="N28" s="31">
        <v>0</v>
      </c>
      <c r="O28" s="30"/>
      <c r="P28" s="31">
        <v>0</v>
      </c>
      <c r="Q28" s="30"/>
      <c r="R28" s="31">
        <v>9070235704</v>
      </c>
      <c r="S28" s="30"/>
      <c r="T28" s="31">
        <f t="shared" si="1"/>
        <v>9070235704</v>
      </c>
      <c r="U28" s="30"/>
      <c r="V28" s="55">
        <f>(T28/درآمد!$F$12)*100</f>
        <v>-6.1574052409862423</v>
      </c>
    </row>
    <row r="29" spans="1:22" ht="21.75" customHeight="1" x14ac:dyDescent="0.2">
      <c r="A29" s="49"/>
      <c r="B29" s="18" t="s">
        <v>83</v>
      </c>
      <c r="D29" s="31">
        <v>0</v>
      </c>
      <c r="E29" s="30"/>
      <c r="F29" s="31">
        <f>VLOOKUP(B29,'درآمد ناشی از تغییر قیمت اوراق'!A:Q,9,0)</f>
        <v>4060310201</v>
      </c>
      <c r="G29" s="30"/>
      <c r="H29" s="31">
        <v>0</v>
      </c>
      <c r="I29" s="30"/>
      <c r="J29" s="31">
        <f t="shared" si="0"/>
        <v>4060310201</v>
      </c>
      <c r="K29" s="30"/>
      <c r="L29" s="55">
        <f>(J29/درآمد!$F$12)*100</f>
        <v>-2.7563754821323774</v>
      </c>
      <c r="M29" s="30"/>
      <c r="N29" s="31">
        <v>0</v>
      </c>
      <c r="O29" s="30"/>
      <c r="P29" s="31">
        <v>4060310201</v>
      </c>
      <c r="Q29" s="30"/>
      <c r="R29" s="31">
        <v>0</v>
      </c>
      <c r="S29" s="30"/>
      <c r="T29" s="31">
        <f t="shared" si="1"/>
        <v>4060310201</v>
      </c>
      <c r="U29" s="30"/>
      <c r="V29" s="55">
        <f>(T29/درآمد!$F$12)*100</f>
        <v>-2.7563754821323774</v>
      </c>
    </row>
    <row r="30" spans="1:22" ht="21.75" customHeight="1" x14ac:dyDescent="0.2">
      <c r="A30" s="49"/>
      <c r="B30" s="18" t="s">
        <v>38</v>
      </c>
      <c r="D30" s="31">
        <v>0</v>
      </c>
      <c r="E30" s="30"/>
      <c r="F30" s="31">
        <v>0</v>
      </c>
      <c r="G30" s="30"/>
      <c r="H30" s="31">
        <f>VLOOKUP(B30,'درآمد اعمال اختیار'!A:O,13,0)</f>
        <v>5105614928</v>
      </c>
      <c r="I30" s="30"/>
      <c r="J30" s="31">
        <f t="shared" si="0"/>
        <v>5105614928</v>
      </c>
      <c r="K30" s="30"/>
      <c r="L30" s="55">
        <f>(J30/درآمد!$F$12)*100</f>
        <v>-3.465989323988663</v>
      </c>
      <c r="M30" s="30"/>
      <c r="N30" s="31">
        <v>0</v>
      </c>
      <c r="O30" s="30"/>
      <c r="P30" s="31">
        <v>0</v>
      </c>
      <c r="Q30" s="30"/>
      <c r="R30" s="31">
        <v>5105614928</v>
      </c>
      <c r="S30" s="30"/>
      <c r="T30" s="31">
        <f t="shared" si="1"/>
        <v>5105614928</v>
      </c>
      <c r="U30" s="30"/>
      <c r="V30" s="55">
        <f>(T30/درآمد!$F$12)*100</f>
        <v>-3.465989323988663</v>
      </c>
    </row>
    <row r="31" spans="1:22" ht="21.75" customHeight="1" x14ac:dyDescent="0.2">
      <c r="A31" s="49"/>
      <c r="B31" s="18" t="s">
        <v>96</v>
      </c>
      <c r="D31" s="31">
        <v>0</v>
      </c>
      <c r="E31" s="30"/>
      <c r="F31" s="31">
        <f>VLOOKUP(B31,'درآمد ناشی از تغییر قیمت اوراق'!A:Q,9,0)</f>
        <v>1151839072</v>
      </c>
      <c r="G31" s="30"/>
      <c r="H31" s="31">
        <v>0</v>
      </c>
      <c r="I31" s="30"/>
      <c r="J31" s="31">
        <f t="shared" si="0"/>
        <v>1151839072</v>
      </c>
      <c r="K31" s="30"/>
      <c r="L31" s="55">
        <f>(J31/درآمد!$F$12)*100</f>
        <v>-0.78193557148440884</v>
      </c>
      <c r="M31" s="30"/>
      <c r="N31" s="31">
        <v>0</v>
      </c>
      <c r="O31" s="30"/>
      <c r="P31" s="31">
        <v>1151839072</v>
      </c>
      <c r="Q31" s="30"/>
      <c r="R31" s="31">
        <v>0</v>
      </c>
      <c r="S31" s="30"/>
      <c r="T31" s="31">
        <f t="shared" si="1"/>
        <v>1151839072</v>
      </c>
      <c r="U31" s="30"/>
      <c r="V31" s="55">
        <f>(T31/درآمد!$F$12)*100</f>
        <v>-0.78193557148440884</v>
      </c>
    </row>
    <row r="32" spans="1:22" ht="21.75" customHeight="1" x14ac:dyDescent="0.2">
      <c r="A32" s="49"/>
      <c r="B32" s="18" t="s">
        <v>62</v>
      </c>
      <c r="D32" s="31">
        <v>0</v>
      </c>
      <c r="E32" s="30"/>
      <c r="F32" s="31">
        <v>0</v>
      </c>
      <c r="G32" s="30"/>
      <c r="H32" s="31">
        <f>VLOOKUP(B32,'درآمد اعمال اختیار'!A:O,13,0)</f>
        <v>1155093458</v>
      </c>
      <c r="I32" s="30"/>
      <c r="J32" s="31">
        <f t="shared" si="0"/>
        <v>1155093458</v>
      </c>
      <c r="K32" s="30"/>
      <c r="L32" s="55">
        <f>(J32/درآمد!$F$12)*100</f>
        <v>-0.78414483859350448</v>
      </c>
      <c r="M32" s="30"/>
      <c r="N32" s="31">
        <v>0</v>
      </c>
      <c r="O32" s="30"/>
      <c r="P32" s="31">
        <v>0</v>
      </c>
      <c r="Q32" s="30"/>
      <c r="R32" s="31">
        <v>1155093458</v>
      </c>
      <c r="S32" s="30"/>
      <c r="T32" s="31">
        <f t="shared" si="1"/>
        <v>1155093458</v>
      </c>
      <c r="U32" s="30"/>
      <c r="V32" s="55">
        <f>(T32/درآمد!$F$12)*100</f>
        <v>-0.78414483859350448</v>
      </c>
    </row>
    <row r="33" spans="1:22" ht="21.75" customHeight="1" x14ac:dyDescent="0.2">
      <c r="A33" s="49"/>
      <c r="B33" s="18" t="s">
        <v>19</v>
      </c>
      <c r="D33" s="31">
        <v>0</v>
      </c>
      <c r="E33" s="30"/>
      <c r="F33" s="31">
        <v>0</v>
      </c>
      <c r="G33" s="30"/>
      <c r="H33" s="31">
        <f>VLOOKUP(B33,'درآمد اعمال اختیار'!A:O,13,0)</f>
        <v>-3725960341</v>
      </c>
      <c r="I33" s="30"/>
      <c r="J33" s="31">
        <f t="shared" si="0"/>
        <v>-3725960341</v>
      </c>
      <c r="K33" s="30"/>
      <c r="L33" s="55">
        <f>(J33/درآمد!$F$12)*100</f>
        <v>2.529399287965878</v>
      </c>
      <c r="M33" s="30"/>
      <c r="N33" s="31">
        <v>0</v>
      </c>
      <c r="O33" s="30"/>
      <c r="P33" s="31">
        <v>0</v>
      </c>
      <c r="Q33" s="30"/>
      <c r="R33" s="31">
        <v>-3725960341</v>
      </c>
      <c r="S33" s="30"/>
      <c r="T33" s="31">
        <f t="shared" si="1"/>
        <v>-3725960341</v>
      </c>
      <c r="U33" s="30"/>
      <c r="V33" s="55">
        <f>(T33/درآمد!$F$12)*100</f>
        <v>2.529399287965878</v>
      </c>
    </row>
    <row r="34" spans="1:22" ht="21.75" customHeight="1" x14ac:dyDescent="0.2">
      <c r="A34" s="49"/>
      <c r="B34" s="18" t="s">
        <v>60</v>
      </c>
      <c r="D34" s="31">
        <v>0</v>
      </c>
      <c r="E34" s="30"/>
      <c r="F34" s="31">
        <f>VLOOKUP(B34,'درآمد ناشی از تغییر قیمت اوراق'!A:Q,9,0)</f>
        <v>4949745112</v>
      </c>
      <c r="G34" s="30"/>
      <c r="H34" s="31">
        <v>0</v>
      </c>
      <c r="I34" s="30"/>
      <c r="J34" s="31">
        <f t="shared" si="0"/>
        <v>4949745112</v>
      </c>
      <c r="K34" s="30"/>
      <c r="L34" s="55">
        <f>(J34/درآمد!$F$12)*100</f>
        <v>-3.3601757979380991</v>
      </c>
      <c r="M34" s="30"/>
      <c r="N34" s="31">
        <v>0</v>
      </c>
      <c r="O34" s="30"/>
      <c r="P34" s="31">
        <v>4949745112</v>
      </c>
      <c r="Q34" s="30"/>
      <c r="R34" s="31">
        <v>0</v>
      </c>
      <c r="S34" s="30"/>
      <c r="T34" s="31">
        <f t="shared" si="1"/>
        <v>4949745112</v>
      </c>
      <c r="U34" s="30"/>
      <c r="V34" s="55">
        <f>(T34/درآمد!$F$12)*100</f>
        <v>-3.3601757979380991</v>
      </c>
    </row>
    <row r="35" spans="1:22" ht="21.75" customHeight="1" x14ac:dyDescent="0.2">
      <c r="A35" s="49"/>
      <c r="B35" s="18" t="s">
        <v>97</v>
      </c>
      <c r="D35" s="31">
        <v>0</v>
      </c>
      <c r="E35" s="30"/>
      <c r="F35" s="31">
        <f>VLOOKUP(B35,'درآمد ناشی از تغییر قیمت اوراق'!A:Q,9,0)</f>
        <v>3038649346</v>
      </c>
      <c r="G35" s="30"/>
      <c r="H35" s="31">
        <v>0</v>
      </c>
      <c r="I35" s="30"/>
      <c r="J35" s="31">
        <f t="shared" si="0"/>
        <v>3038649346</v>
      </c>
      <c r="K35" s="30"/>
      <c r="L35" s="55">
        <f>(J35/درآمد!$F$12)*100</f>
        <v>-2.0628124802014316</v>
      </c>
      <c r="M35" s="30"/>
      <c r="N35" s="31">
        <v>0</v>
      </c>
      <c r="O35" s="30"/>
      <c r="P35" s="31">
        <v>3038649346</v>
      </c>
      <c r="Q35" s="30"/>
      <c r="R35" s="31">
        <v>0</v>
      </c>
      <c r="S35" s="30"/>
      <c r="T35" s="31">
        <f t="shared" si="1"/>
        <v>3038649346</v>
      </c>
      <c r="U35" s="30"/>
      <c r="V35" s="55">
        <f>(T35/درآمد!$F$12)*100</f>
        <v>-2.0628124802014316</v>
      </c>
    </row>
    <row r="36" spans="1:22" ht="21.75" customHeight="1" x14ac:dyDescent="0.2">
      <c r="A36" s="49"/>
      <c r="B36" s="18" t="s">
        <v>84</v>
      </c>
      <c r="D36" s="31">
        <v>0</v>
      </c>
      <c r="E36" s="30"/>
      <c r="F36" s="31">
        <f>VLOOKUP(B36,'درآمد ناشی از تغییر قیمت اوراق'!A:Q,9,0)</f>
        <v>3958981</v>
      </c>
      <c r="G36" s="30"/>
      <c r="H36" s="31">
        <v>0</v>
      </c>
      <c r="I36" s="30"/>
      <c r="J36" s="31">
        <f t="shared" si="0"/>
        <v>3958981</v>
      </c>
      <c r="K36" s="30"/>
      <c r="L36" s="55">
        <f>(J36/درآمد!$F$12)*100</f>
        <v>-2.6875873079698033E-3</v>
      </c>
      <c r="M36" s="30"/>
      <c r="N36" s="31">
        <v>0</v>
      </c>
      <c r="O36" s="30"/>
      <c r="P36" s="31">
        <v>3958981</v>
      </c>
      <c r="Q36" s="30"/>
      <c r="R36" s="31">
        <v>0</v>
      </c>
      <c r="S36" s="30"/>
      <c r="T36" s="31">
        <f t="shared" si="1"/>
        <v>3958981</v>
      </c>
      <c r="U36" s="30"/>
      <c r="V36" s="55">
        <f>(T36/درآمد!$F$12)*100</f>
        <v>-2.6875873079698033E-3</v>
      </c>
    </row>
    <row r="37" spans="1:22" ht="21.75" customHeight="1" x14ac:dyDescent="0.2">
      <c r="A37" s="49"/>
      <c r="B37" s="18" t="s">
        <v>98</v>
      </c>
      <c r="D37" s="31">
        <v>0</v>
      </c>
      <c r="E37" s="30"/>
      <c r="F37" s="31">
        <v>0</v>
      </c>
      <c r="G37" s="30"/>
      <c r="H37" s="31">
        <f>VLOOKUP(B37,'درآمد اعمال اختیار'!A:O,13,0)</f>
        <v>44985935</v>
      </c>
      <c r="I37" s="30"/>
      <c r="J37" s="31">
        <f t="shared" si="0"/>
        <v>44985935</v>
      </c>
      <c r="K37" s="30"/>
      <c r="L37" s="55">
        <f>(J37/درآمد!$F$12)*100</f>
        <v>-3.0539077591722353E-2</v>
      </c>
      <c r="M37" s="30"/>
      <c r="N37" s="31">
        <v>0</v>
      </c>
      <c r="O37" s="30"/>
      <c r="P37" s="31">
        <v>0</v>
      </c>
      <c r="Q37" s="30"/>
      <c r="R37" s="31">
        <v>44985935</v>
      </c>
      <c r="S37" s="30"/>
      <c r="T37" s="31">
        <f t="shared" si="1"/>
        <v>44985935</v>
      </c>
      <c r="U37" s="30"/>
      <c r="V37" s="55">
        <f>(T37/درآمد!$F$12)*100</f>
        <v>-3.0539077591722353E-2</v>
      </c>
    </row>
    <row r="38" spans="1:22" ht="21.75" customHeight="1" x14ac:dyDescent="0.2">
      <c r="A38" s="49"/>
      <c r="B38" s="18" t="s">
        <v>57</v>
      </c>
      <c r="D38" s="31">
        <v>0</v>
      </c>
      <c r="E38" s="30"/>
      <c r="F38" s="31">
        <v>0</v>
      </c>
      <c r="G38" s="30"/>
      <c r="H38" s="31">
        <f>VLOOKUP(B38,'درآمد اعمال اختیار'!A:O,13,0)</f>
        <v>2881308401</v>
      </c>
      <c r="I38" s="30"/>
      <c r="J38" s="31">
        <f t="shared" si="0"/>
        <v>2881308401</v>
      </c>
      <c r="K38" s="30"/>
      <c r="L38" s="55">
        <f>(J38/درآمد!$F$12)*100</f>
        <v>-1.9560002659457998</v>
      </c>
      <c r="M38" s="30"/>
      <c r="N38" s="31">
        <v>0</v>
      </c>
      <c r="O38" s="30"/>
      <c r="P38" s="31">
        <v>0</v>
      </c>
      <c r="Q38" s="30"/>
      <c r="R38" s="31">
        <v>2881308401</v>
      </c>
      <c r="S38" s="30"/>
      <c r="T38" s="31">
        <f t="shared" si="1"/>
        <v>2881308401</v>
      </c>
      <c r="U38" s="30"/>
      <c r="V38" s="55">
        <f>(T38/درآمد!$F$12)*100</f>
        <v>-1.9560002659457998</v>
      </c>
    </row>
    <row r="39" spans="1:22" ht="21.75" customHeight="1" x14ac:dyDescent="0.2">
      <c r="A39" s="49"/>
      <c r="B39" s="18" t="s">
        <v>58</v>
      </c>
      <c r="D39" s="31">
        <v>0</v>
      </c>
      <c r="E39" s="30"/>
      <c r="F39" s="31">
        <f>VLOOKUP(B39,'درآمد ناشی از تغییر قیمت اوراق'!A:Q,9,0)</f>
        <v>2243422170</v>
      </c>
      <c r="G39" s="30"/>
      <c r="H39" s="31">
        <v>0</v>
      </c>
      <c r="I39" s="30"/>
      <c r="J39" s="31">
        <f t="shared" si="0"/>
        <v>2243422170</v>
      </c>
      <c r="K39" s="30"/>
      <c r="L39" s="55">
        <f>(J39/درآمد!$F$12)*100</f>
        <v>-1.5229658719024097</v>
      </c>
      <c r="M39" s="30"/>
      <c r="N39" s="31">
        <v>0</v>
      </c>
      <c r="O39" s="30"/>
      <c r="P39" s="31">
        <v>2243422170</v>
      </c>
      <c r="Q39" s="30"/>
      <c r="R39" s="31">
        <v>0</v>
      </c>
      <c r="S39" s="30"/>
      <c r="T39" s="31">
        <f t="shared" si="1"/>
        <v>2243422170</v>
      </c>
      <c r="U39" s="30"/>
      <c r="V39" s="55">
        <f>(T39/درآمد!$F$12)*100</f>
        <v>-1.5229658719024097</v>
      </c>
    </row>
    <row r="40" spans="1:22" ht="21.75" customHeight="1" x14ac:dyDescent="0.2">
      <c r="A40" s="49"/>
      <c r="B40" s="18" t="s">
        <v>68</v>
      </c>
      <c r="D40" s="31">
        <v>0</v>
      </c>
      <c r="E40" s="30"/>
      <c r="F40" s="31">
        <v>0</v>
      </c>
      <c r="G40" s="30"/>
      <c r="H40" s="31">
        <f>VLOOKUP(B40,'درآمد اعمال اختیار'!A:O,13,0)</f>
        <v>7973607616</v>
      </c>
      <c r="I40" s="30"/>
      <c r="J40" s="31">
        <f t="shared" si="0"/>
        <v>7973607616</v>
      </c>
      <c r="K40" s="30"/>
      <c r="L40" s="55">
        <f>(J40/درآمد!$F$12)*100</f>
        <v>-5.4129501069828221</v>
      </c>
      <c r="M40" s="30"/>
      <c r="N40" s="31">
        <v>0</v>
      </c>
      <c r="O40" s="30"/>
      <c r="P40" s="31">
        <v>0</v>
      </c>
      <c r="Q40" s="30"/>
      <c r="R40" s="31">
        <v>7973607616</v>
      </c>
      <c r="S40" s="30"/>
      <c r="T40" s="31">
        <f t="shared" si="1"/>
        <v>7973607616</v>
      </c>
      <c r="U40" s="30"/>
      <c r="V40" s="55">
        <f>(T40/درآمد!$F$12)*100</f>
        <v>-5.4129501069828221</v>
      </c>
    </row>
    <row r="41" spans="1:22" ht="21.75" customHeight="1" x14ac:dyDescent="0.2">
      <c r="A41" s="49"/>
      <c r="B41" s="18" t="s">
        <v>67</v>
      </c>
      <c r="D41" s="31">
        <v>0</v>
      </c>
      <c r="E41" s="30"/>
      <c r="F41" s="31">
        <f>VLOOKUP(B41,'درآمد ناشی از تغییر قیمت اوراق'!A:Q,9,0)</f>
        <v>4378212308</v>
      </c>
      <c r="G41" s="30"/>
      <c r="H41" s="31">
        <v>0</v>
      </c>
      <c r="I41" s="30"/>
      <c r="J41" s="31">
        <f t="shared" si="0"/>
        <v>4378212308</v>
      </c>
      <c r="K41" s="30"/>
      <c r="L41" s="55">
        <f>(J41/درآمد!$F$12)*100</f>
        <v>-2.9721859818417866</v>
      </c>
      <c r="M41" s="30"/>
      <c r="N41" s="31">
        <v>0</v>
      </c>
      <c r="O41" s="30"/>
      <c r="P41" s="31">
        <v>4378212308</v>
      </c>
      <c r="Q41" s="30"/>
      <c r="R41" s="31">
        <v>0</v>
      </c>
      <c r="S41" s="30"/>
      <c r="T41" s="31">
        <f t="shared" si="1"/>
        <v>4378212308</v>
      </c>
      <c r="U41" s="30"/>
      <c r="V41" s="55">
        <f>(T41/درآمد!$F$12)*100</f>
        <v>-2.9721859818417866</v>
      </c>
    </row>
    <row r="42" spans="1:22" ht="21.75" customHeight="1" x14ac:dyDescent="0.2">
      <c r="A42" s="49"/>
      <c r="B42" s="18" t="s">
        <v>73</v>
      </c>
      <c r="D42" s="31">
        <v>0</v>
      </c>
      <c r="E42" s="30"/>
      <c r="F42" s="31">
        <v>0</v>
      </c>
      <c r="G42" s="30"/>
      <c r="H42" s="31">
        <f>VLOOKUP(B42,'درآمد اعمال اختیار'!A:O,13,0)</f>
        <v>5415096038</v>
      </c>
      <c r="I42" s="30"/>
      <c r="J42" s="31">
        <f t="shared" si="0"/>
        <v>5415096038</v>
      </c>
      <c r="K42" s="30"/>
      <c r="L42" s="55">
        <f>(J42/درآمد!$F$12)*100</f>
        <v>-3.6760831595722152</v>
      </c>
      <c r="M42" s="30"/>
      <c r="N42" s="31">
        <v>0</v>
      </c>
      <c r="O42" s="30"/>
      <c r="P42" s="31">
        <v>0</v>
      </c>
      <c r="Q42" s="30"/>
      <c r="R42" s="31">
        <v>5415096038</v>
      </c>
      <c r="S42" s="30"/>
      <c r="T42" s="31">
        <f t="shared" si="1"/>
        <v>5415096038</v>
      </c>
      <c r="U42" s="30"/>
      <c r="V42" s="55">
        <f>(T42/درآمد!$F$12)*100</f>
        <v>-3.6760831595722152</v>
      </c>
    </row>
    <row r="43" spans="1:22" ht="21.75" customHeight="1" x14ac:dyDescent="0.2">
      <c r="A43" s="49"/>
      <c r="B43" s="18" t="s">
        <v>92</v>
      </c>
      <c r="D43" s="31">
        <v>0</v>
      </c>
      <c r="E43" s="30"/>
      <c r="F43" s="31">
        <f>VLOOKUP(B43,'درآمد ناشی از تغییر قیمت اوراق'!A:Q,9,0)</f>
        <v>57735129</v>
      </c>
      <c r="G43" s="30"/>
      <c r="H43" s="31">
        <v>0</v>
      </c>
      <c r="I43" s="30"/>
      <c r="J43" s="31">
        <f t="shared" si="0"/>
        <v>57735129</v>
      </c>
      <c r="K43" s="30"/>
      <c r="L43" s="55">
        <f>(J43/درآمد!$F$12)*100</f>
        <v>-3.9193974389975433E-2</v>
      </c>
      <c r="M43" s="30"/>
      <c r="N43" s="31">
        <v>0</v>
      </c>
      <c r="O43" s="30"/>
      <c r="P43" s="31">
        <v>57735129</v>
      </c>
      <c r="Q43" s="30"/>
      <c r="R43" s="31">
        <v>0</v>
      </c>
      <c r="S43" s="30"/>
      <c r="T43" s="31">
        <f t="shared" si="1"/>
        <v>57735129</v>
      </c>
      <c r="U43" s="30"/>
      <c r="V43" s="55">
        <f>(T43/درآمد!$F$12)*100</f>
        <v>-3.9193974389975433E-2</v>
      </c>
    </row>
    <row r="44" spans="1:22" ht="21.75" customHeight="1" x14ac:dyDescent="0.2">
      <c r="A44" s="49"/>
      <c r="B44" s="18" t="s">
        <v>81</v>
      </c>
      <c r="D44" s="31">
        <v>0</v>
      </c>
      <c r="E44" s="30"/>
      <c r="F44" s="31">
        <v>0</v>
      </c>
      <c r="G44" s="30"/>
      <c r="H44" s="31">
        <f>VLOOKUP(B44,'درآمد اعمال اختیار'!A:O,13,0)</f>
        <v>77600036</v>
      </c>
      <c r="I44" s="30"/>
      <c r="J44" s="31">
        <f t="shared" si="0"/>
        <v>77600036</v>
      </c>
      <c r="K44" s="30"/>
      <c r="L44" s="55">
        <f>(J44/درآمد!$F$12)*100</f>
        <v>-5.2679432372016895E-2</v>
      </c>
      <c r="M44" s="30"/>
      <c r="N44" s="31">
        <v>0</v>
      </c>
      <c r="O44" s="30"/>
      <c r="P44" s="31">
        <v>0</v>
      </c>
      <c r="Q44" s="30"/>
      <c r="R44" s="31">
        <v>77600036</v>
      </c>
      <c r="S44" s="30"/>
      <c r="T44" s="31">
        <f t="shared" si="1"/>
        <v>77600036</v>
      </c>
      <c r="U44" s="30"/>
      <c r="V44" s="55">
        <f>(T44/درآمد!$F$12)*100</f>
        <v>-5.2679432372016895E-2</v>
      </c>
    </row>
    <row r="45" spans="1:22" ht="21.75" customHeight="1" x14ac:dyDescent="0.2">
      <c r="A45" s="49"/>
      <c r="B45" s="18" t="s">
        <v>20</v>
      </c>
      <c r="D45" s="31">
        <v>0</v>
      </c>
      <c r="E45" s="30"/>
      <c r="F45" s="31">
        <v>0</v>
      </c>
      <c r="G45" s="30"/>
      <c r="H45" s="31">
        <f>VLOOKUP(B45,'درآمد اعمال اختیار'!A:O,13,0)</f>
        <v>-59205077</v>
      </c>
      <c r="I45" s="30"/>
      <c r="J45" s="31">
        <f t="shared" si="0"/>
        <v>-59205077</v>
      </c>
      <c r="K45" s="30"/>
      <c r="L45" s="55">
        <f>(J45/درآمد!$F$12)*100</f>
        <v>4.0191860863331985E-2</v>
      </c>
      <c r="M45" s="30"/>
      <c r="N45" s="31">
        <v>0</v>
      </c>
      <c r="O45" s="30"/>
      <c r="P45" s="31">
        <v>0</v>
      </c>
      <c r="Q45" s="30"/>
      <c r="R45" s="31">
        <v>-59205077</v>
      </c>
      <c r="S45" s="30"/>
      <c r="T45" s="31">
        <f t="shared" si="1"/>
        <v>-59205077</v>
      </c>
      <c r="U45" s="30"/>
      <c r="V45" s="55">
        <f>(T45/درآمد!$F$12)*100</f>
        <v>4.0191860863331985E-2</v>
      </c>
    </row>
    <row r="46" spans="1:22" ht="21.75" customHeight="1" x14ac:dyDescent="0.2">
      <c r="A46" s="49"/>
      <c r="B46" s="18" t="s">
        <v>70</v>
      </c>
      <c r="D46" s="31">
        <v>0</v>
      </c>
      <c r="E46" s="30"/>
      <c r="F46" s="31">
        <v>0</v>
      </c>
      <c r="G46" s="30"/>
      <c r="H46" s="31">
        <f>VLOOKUP(B46,'درآمد اعمال اختیار'!A:O,13,0)</f>
        <v>2013469473</v>
      </c>
      <c r="I46" s="30"/>
      <c r="J46" s="31">
        <f t="shared" si="0"/>
        <v>2013469473</v>
      </c>
      <c r="K46" s="30"/>
      <c r="L46" s="55">
        <f>(J46/درآمد!$F$12)*100</f>
        <v>-1.3668605635186044</v>
      </c>
      <c r="M46" s="30"/>
      <c r="N46" s="31">
        <v>0</v>
      </c>
      <c r="O46" s="30"/>
      <c r="P46" s="31">
        <v>0</v>
      </c>
      <c r="Q46" s="30"/>
      <c r="R46" s="31">
        <v>2013469473</v>
      </c>
      <c r="S46" s="30"/>
      <c r="T46" s="31">
        <f t="shared" si="1"/>
        <v>2013469473</v>
      </c>
      <c r="U46" s="30"/>
      <c r="V46" s="55">
        <f>(T46/درآمد!$F$12)*100</f>
        <v>-1.3668605635186044</v>
      </c>
    </row>
    <row r="47" spans="1:22" ht="21.75" customHeight="1" x14ac:dyDescent="0.2">
      <c r="A47" s="49"/>
      <c r="B47" s="18" t="s">
        <v>66</v>
      </c>
      <c r="D47" s="31">
        <v>0</v>
      </c>
      <c r="E47" s="30"/>
      <c r="F47" s="31">
        <v>0</v>
      </c>
      <c r="G47" s="30"/>
      <c r="H47" s="31">
        <f>VLOOKUP(B47,'درآمد اعمال اختیار'!A:O,13,0)</f>
        <v>37250519</v>
      </c>
      <c r="I47" s="30"/>
      <c r="J47" s="31">
        <f t="shared" si="0"/>
        <v>37250519</v>
      </c>
      <c r="K47" s="30"/>
      <c r="L47" s="55">
        <f>(J47/درآمد!$F$12)*100</f>
        <v>-2.5287825852078605E-2</v>
      </c>
      <c r="M47" s="30"/>
      <c r="N47" s="31">
        <v>0</v>
      </c>
      <c r="O47" s="30"/>
      <c r="P47" s="31">
        <v>0</v>
      </c>
      <c r="Q47" s="30"/>
      <c r="R47" s="31">
        <v>37250519</v>
      </c>
      <c r="S47" s="30"/>
      <c r="T47" s="31">
        <f t="shared" si="1"/>
        <v>37250519</v>
      </c>
      <c r="U47" s="30"/>
      <c r="V47" s="55">
        <f>(T47/درآمد!$F$12)*100</f>
        <v>-2.5287825852078605E-2</v>
      </c>
    </row>
    <row r="48" spans="1:22" ht="21.75" customHeight="1" x14ac:dyDescent="0.2">
      <c r="A48" s="49"/>
      <c r="B48" s="18" t="s">
        <v>50</v>
      </c>
      <c r="D48" s="31">
        <v>0</v>
      </c>
      <c r="E48" s="30"/>
      <c r="F48" s="31">
        <v>0</v>
      </c>
      <c r="G48" s="30"/>
      <c r="H48" s="31">
        <f>VLOOKUP(B48,'درآمد اعمال اختیار'!A:O,13,0)</f>
        <v>377748882</v>
      </c>
      <c r="I48" s="30"/>
      <c r="J48" s="31">
        <f t="shared" si="0"/>
        <v>377748882</v>
      </c>
      <c r="K48" s="30"/>
      <c r="L48" s="55">
        <f>(J48/درآمد!$F$12)*100</f>
        <v>-0.25643798261799761</v>
      </c>
      <c r="M48" s="30"/>
      <c r="N48" s="31">
        <v>0</v>
      </c>
      <c r="O48" s="30"/>
      <c r="P48" s="31">
        <v>0</v>
      </c>
      <c r="Q48" s="30"/>
      <c r="R48" s="31">
        <v>377748882</v>
      </c>
      <c r="S48" s="30"/>
      <c r="T48" s="31">
        <f t="shared" si="1"/>
        <v>377748882</v>
      </c>
      <c r="U48" s="30"/>
      <c r="V48" s="55">
        <f>(T48/درآمد!$F$12)*100</f>
        <v>-0.25643798261799761</v>
      </c>
    </row>
    <row r="49" spans="1:22" ht="21.75" customHeight="1" x14ac:dyDescent="0.2">
      <c r="A49" s="49"/>
      <c r="B49" s="18" t="s">
        <v>99</v>
      </c>
      <c r="D49" s="31">
        <v>0</v>
      </c>
      <c r="E49" s="30"/>
      <c r="F49" s="31">
        <v>0</v>
      </c>
      <c r="G49" s="30"/>
      <c r="H49" s="31">
        <f>VLOOKUP(B49,'درآمد اعمال اختیار'!A:O,13,0)</f>
        <v>380497906</v>
      </c>
      <c r="I49" s="30"/>
      <c r="J49" s="31">
        <f t="shared" si="0"/>
        <v>380497906</v>
      </c>
      <c r="K49" s="30"/>
      <c r="L49" s="55">
        <f>(J49/درآمد!$F$12)*100</f>
        <v>-0.25830418051379567</v>
      </c>
      <c r="M49" s="30"/>
      <c r="N49" s="31">
        <v>0</v>
      </c>
      <c r="O49" s="30"/>
      <c r="P49" s="31">
        <v>0</v>
      </c>
      <c r="Q49" s="30"/>
      <c r="R49" s="31">
        <v>380497906</v>
      </c>
      <c r="S49" s="30"/>
      <c r="T49" s="31">
        <f t="shared" si="1"/>
        <v>380497906</v>
      </c>
      <c r="U49" s="30"/>
      <c r="V49" s="55">
        <f>(T49/درآمد!$F$12)*100</f>
        <v>-0.25830418051379567</v>
      </c>
    </row>
    <row r="50" spans="1:22" ht="21.75" customHeight="1" x14ac:dyDescent="0.2">
      <c r="A50" s="49"/>
      <c r="B50" s="18" t="s">
        <v>87</v>
      </c>
      <c r="D50" s="31">
        <v>0</v>
      </c>
      <c r="E50" s="30"/>
      <c r="F50" s="31">
        <v>0</v>
      </c>
      <c r="G50" s="30"/>
      <c r="H50" s="31">
        <f>VLOOKUP(B50,'درآمد اعمال اختیار'!A:O,13,0)</f>
        <v>4909214122</v>
      </c>
      <c r="I50" s="30"/>
      <c r="J50" s="31">
        <f t="shared" si="0"/>
        <v>4909214122</v>
      </c>
      <c r="K50" s="30"/>
      <c r="L50" s="55">
        <f>(J50/درآمد!$F$12)*100</f>
        <v>-3.3326609969568737</v>
      </c>
      <c r="M50" s="30"/>
      <c r="N50" s="31">
        <v>0</v>
      </c>
      <c r="O50" s="30"/>
      <c r="P50" s="31">
        <v>0</v>
      </c>
      <c r="Q50" s="30"/>
      <c r="R50" s="31">
        <v>4909214122</v>
      </c>
      <c r="S50" s="30"/>
      <c r="T50" s="31">
        <f t="shared" si="1"/>
        <v>4909214122</v>
      </c>
      <c r="U50" s="30"/>
      <c r="V50" s="55">
        <f>(T50/درآمد!$F$12)*100</f>
        <v>-3.3326609969568737</v>
      </c>
    </row>
    <row r="51" spans="1:22" ht="21.75" customHeight="1" x14ac:dyDescent="0.2">
      <c r="A51" s="49"/>
      <c r="B51" s="18" t="s">
        <v>88</v>
      </c>
      <c r="D51" s="31">
        <v>0</v>
      </c>
      <c r="E51" s="30"/>
      <c r="F51" s="31">
        <v>0</v>
      </c>
      <c r="G51" s="30"/>
      <c r="H51" s="31">
        <f>VLOOKUP(B51,'درآمد اعمال اختیار'!A:O,13,0)</f>
        <v>1149458553</v>
      </c>
      <c r="I51" s="30"/>
      <c r="J51" s="31">
        <f t="shared" si="0"/>
        <v>1149458553</v>
      </c>
      <c r="K51" s="30"/>
      <c r="L51" s="55">
        <f>(J51/درآمد!$F$12)*100</f>
        <v>-0.78031953628474993</v>
      </c>
      <c r="M51" s="30"/>
      <c r="N51" s="31">
        <v>0</v>
      </c>
      <c r="O51" s="30"/>
      <c r="P51" s="31">
        <v>0</v>
      </c>
      <c r="Q51" s="30"/>
      <c r="R51" s="31">
        <v>1149458553</v>
      </c>
      <c r="S51" s="30"/>
      <c r="T51" s="31">
        <f t="shared" si="1"/>
        <v>1149458553</v>
      </c>
      <c r="U51" s="30"/>
      <c r="V51" s="55">
        <f>(T51/درآمد!$F$12)*100</f>
        <v>-0.78031953628474993</v>
      </c>
    </row>
    <row r="52" spans="1:22" ht="21.75" customHeight="1" x14ac:dyDescent="0.2">
      <c r="A52" s="49"/>
      <c r="B52" s="18" t="s">
        <v>76</v>
      </c>
      <c r="D52" s="31">
        <v>0</v>
      </c>
      <c r="E52" s="30"/>
      <c r="F52" s="31">
        <f>VLOOKUP(B52,'درآمد ناشی از تغییر قیمت اوراق'!A:Q,9,0)</f>
        <v>773521766</v>
      </c>
      <c r="G52" s="30"/>
      <c r="H52" s="31">
        <v>0</v>
      </c>
      <c r="I52" s="30"/>
      <c r="J52" s="31">
        <f t="shared" si="0"/>
        <v>773521766</v>
      </c>
      <c r="K52" s="30"/>
      <c r="L52" s="55">
        <f>(J52/درآمد!$F$12)*100</f>
        <v>-0.52511170948786778</v>
      </c>
      <c r="M52" s="30"/>
      <c r="N52" s="31">
        <v>0</v>
      </c>
      <c r="O52" s="30"/>
      <c r="P52" s="31">
        <v>773521766</v>
      </c>
      <c r="Q52" s="30"/>
      <c r="R52" s="31">
        <v>0</v>
      </c>
      <c r="S52" s="30"/>
      <c r="T52" s="31">
        <f t="shared" si="1"/>
        <v>773521766</v>
      </c>
      <c r="U52" s="30"/>
      <c r="V52" s="55">
        <f>(T52/درآمد!$F$12)*100</f>
        <v>-0.52511170948786778</v>
      </c>
    </row>
    <row r="53" spans="1:22" ht="21.75" customHeight="1" x14ac:dyDescent="0.2">
      <c r="A53" s="49"/>
      <c r="B53" s="18" t="s">
        <v>79</v>
      </c>
      <c r="D53" s="31">
        <v>0</v>
      </c>
      <c r="E53" s="30"/>
      <c r="F53" s="31">
        <f>VLOOKUP(B53,'درآمد ناشی از تغییر قیمت اوراق'!A:Q,9,0)</f>
        <v>1437623716</v>
      </c>
      <c r="G53" s="30"/>
      <c r="H53" s="31">
        <v>0</v>
      </c>
      <c r="I53" s="30"/>
      <c r="J53" s="31">
        <f t="shared" si="0"/>
        <v>1437623716</v>
      </c>
      <c r="K53" s="30"/>
      <c r="L53" s="55">
        <f>(J53/درآمد!$F$12)*100</f>
        <v>-0.9759428632665792</v>
      </c>
      <c r="M53" s="30"/>
      <c r="N53" s="31">
        <v>0</v>
      </c>
      <c r="O53" s="30"/>
      <c r="P53" s="31">
        <v>1437623716</v>
      </c>
      <c r="Q53" s="30"/>
      <c r="R53" s="31">
        <v>0</v>
      </c>
      <c r="S53" s="30"/>
      <c r="T53" s="31">
        <f t="shared" si="1"/>
        <v>1437623716</v>
      </c>
      <c r="U53" s="30"/>
      <c r="V53" s="55">
        <f>(T53/درآمد!$F$12)*100</f>
        <v>-0.9759428632665792</v>
      </c>
    </row>
    <row r="54" spans="1:22" ht="21.75" customHeight="1" x14ac:dyDescent="0.2">
      <c r="A54" s="49"/>
      <c r="B54" s="18" t="s">
        <v>22</v>
      </c>
      <c r="D54" s="31">
        <v>0</v>
      </c>
      <c r="E54" s="30"/>
      <c r="F54" s="31">
        <f>VLOOKUP(B54,'درآمد ناشی از تغییر قیمت اوراق'!A:Q,9,0)</f>
        <v>-26089318908</v>
      </c>
      <c r="G54" s="30"/>
      <c r="H54" s="31">
        <v>0</v>
      </c>
      <c r="I54" s="30"/>
      <c r="J54" s="31">
        <f t="shared" si="0"/>
        <v>-26089318908</v>
      </c>
      <c r="K54" s="30"/>
      <c r="L54" s="55">
        <f>(J54/درآمد!$F$12)*100</f>
        <v>17.710951977470316</v>
      </c>
      <c r="M54" s="30"/>
      <c r="N54" s="31">
        <v>0</v>
      </c>
      <c r="O54" s="30"/>
      <c r="P54" s="31">
        <v>-26089318908</v>
      </c>
      <c r="Q54" s="30"/>
      <c r="R54" s="31">
        <v>0</v>
      </c>
      <c r="S54" s="30"/>
      <c r="T54" s="31">
        <f t="shared" si="1"/>
        <v>-26089318908</v>
      </c>
      <c r="U54" s="30"/>
      <c r="V54" s="55">
        <f>(T54/درآمد!$F$12)*100</f>
        <v>17.710951977470316</v>
      </c>
    </row>
    <row r="55" spans="1:22" ht="21.75" customHeight="1" x14ac:dyDescent="0.2">
      <c r="A55" s="49"/>
      <c r="B55" s="18" t="s">
        <v>21</v>
      </c>
      <c r="D55" s="31">
        <v>0</v>
      </c>
      <c r="E55" s="30"/>
      <c r="F55" s="31">
        <f>VLOOKUP(B55,'درآمد ناشی از تغییر قیمت اوراق'!A:Q,9,0)</f>
        <v>-17065000914</v>
      </c>
      <c r="G55" s="30"/>
      <c r="H55" s="31">
        <v>0</v>
      </c>
      <c r="I55" s="30"/>
      <c r="J55" s="31">
        <f t="shared" si="0"/>
        <v>-17065000914</v>
      </c>
      <c r="K55" s="30"/>
      <c r="L55" s="55">
        <f>(J55/درآمد!$F$12)*100</f>
        <v>11.584718357314545</v>
      </c>
      <c r="M55" s="30"/>
      <c r="N55" s="31">
        <v>0</v>
      </c>
      <c r="O55" s="30"/>
      <c r="P55" s="31">
        <v>-17065000914</v>
      </c>
      <c r="Q55" s="30"/>
      <c r="R55" s="31">
        <v>0</v>
      </c>
      <c r="S55" s="30"/>
      <c r="T55" s="31">
        <f t="shared" si="1"/>
        <v>-17065000914</v>
      </c>
      <c r="U55" s="30"/>
      <c r="V55" s="55">
        <f>(T55/درآمد!$F$12)*100</f>
        <v>11.584718357314545</v>
      </c>
    </row>
    <row r="56" spans="1:22" ht="21.75" customHeight="1" x14ac:dyDescent="0.2">
      <c r="A56" s="49"/>
      <c r="B56" s="18" t="s">
        <v>23</v>
      </c>
      <c r="D56" s="31">
        <v>0</v>
      </c>
      <c r="E56" s="30"/>
      <c r="F56" s="31">
        <v>0</v>
      </c>
      <c r="G56" s="30"/>
      <c r="H56" s="31">
        <v>568109168</v>
      </c>
      <c r="I56" s="30"/>
      <c r="J56" s="31">
        <f t="shared" si="0"/>
        <v>568109168</v>
      </c>
      <c r="K56" s="30"/>
      <c r="L56" s="55">
        <f>(J56/درآمد!$F$12)*100</f>
        <v>-0.38566565221153742</v>
      </c>
      <c r="M56" s="30"/>
      <c r="N56" s="31">
        <v>0</v>
      </c>
      <c r="O56" s="30"/>
      <c r="P56" s="31">
        <v>0</v>
      </c>
      <c r="Q56" s="30"/>
      <c r="R56" s="31">
        <v>568109168</v>
      </c>
      <c r="S56" s="30"/>
      <c r="T56" s="31">
        <f t="shared" si="1"/>
        <v>568109168</v>
      </c>
      <c r="U56" s="30"/>
      <c r="V56" s="55">
        <f>(T56/درآمد!$F$12)*100</f>
        <v>-0.38566565221153742</v>
      </c>
    </row>
    <row r="57" spans="1:22" ht="21.75" customHeight="1" x14ac:dyDescent="0.2">
      <c r="A57" s="49"/>
      <c r="B57" s="18" t="s">
        <v>24</v>
      </c>
      <c r="D57" s="31">
        <v>0</v>
      </c>
      <c r="E57" s="30"/>
      <c r="F57" s="31">
        <f>VLOOKUP(B57,'درآمد ناشی از تغییر قیمت اوراق'!A:Q,9,0)</f>
        <v>-20930826008</v>
      </c>
      <c r="G57" s="30"/>
      <c r="H57" s="31">
        <v>0</v>
      </c>
      <c r="I57" s="30"/>
      <c r="J57" s="31">
        <f t="shared" si="0"/>
        <v>-20930826008</v>
      </c>
      <c r="K57" s="30"/>
      <c r="L57" s="55">
        <f>(J57/درآمد!$F$12)*100</f>
        <v>14.209066000676703</v>
      </c>
      <c r="M57" s="30"/>
      <c r="N57" s="31">
        <v>0</v>
      </c>
      <c r="O57" s="30"/>
      <c r="P57" s="31">
        <v>-20930826008</v>
      </c>
      <c r="Q57" s="30"/>
      <c r="R57" s="31">
        <v>0</v>
      </c>
      <c r="S57" s="30"/>
      <c r="T57" s="31">
        <f t="shared" si="1"/>
        <v>-20930826008</v>
      </c>
      <c r="U57" s="30"/>
      <c r="V57" s="55">
        <f>(T57/درآمد!$F$12)*100</f>
        <v>14.209066000676703</v>
      </c>
    </row>
    <row r="58" spans="1:22" ht="21.75" customHeight="1" x14ac:dyDescent="0.2">
      <c r="A58" s="49"/>
      <c r="B58" s="18" t="s">
        <v>25</v>
      </c>
      <c r="D58" s="31">
        <v>0</v>
      </c>
      <c r="E58" s="30"/>
      <c r="F58" s="31">
        <f>VLOOKUP(B58,'درآمد ناشی از تغییر قیمت اوراق'!A:Q,9,0)</f>
        <v>-15118124118</v>
      </c>
      <c r="G58" s="30"/>
      <c r="H58" s="31">
        <v>0</v>
      </c>
      <c r="I58" s="30"/>
      <c r="J58" s="31">
        <f t="shared" si="0"/>
        <v>-15118124118</v>
      </c>
      <c r="K58" s="30"/>
      <c r="L58" s="55">
        <f>(J58/درآمد!$F$12)*100</f>
        <v>10.263064788603172</v>
      </c>
      <c r="M58" s="30"/>
      <c r="N58" s="31">
        <v>0</v>
      </c>
      <c r="O58" s="30"/>
      <c r="P58" s="31">
        <v>-15118124118</v>
      </c>
      <c r="Q58" s="30"/>
      <c r="R58" s="31">
        <v>0</v>
      </c>
      <c r="S58" s="30"/>
      <c r="T58" s="31">
        <f t="shared" si="1"/>
        <v>-15118124118</v>
      </c>
      <c r="U58" s="30"/>
      <c r="V58" s="55">
        <f>(T58/درآمد!$F$12)*100</f>
        <v>10.263064788603172</v>
      </c>
    </row>
    <row r="59" spans="1:22" ht="21.75" customHeight="1" x14ac:dyDescent="0.2">
      <c r="A59" s="49"/>
      <c r="B59" s="18" t="s">
        <v>26</v>
      </c>
      <c r="D59" s="31">
        <v>0</v>
      </c>
      <c r="E59" s="30"/>
      <c r="F59" s="31">
        <f>VLOOKUP(B59,'درآمد ناشی از تغییر قیمت اوراق'!A:Q,9,0)</f>
        <v>-6850880503</v>
      </c>
      <c r="G59" s="30"/>
      <c r="H59" s="31">
        <v>0</v>
      </c>
      <c r="I59" s="30"/>
      <c r="J59" s="31">
        <f t="shared" si="0"/>
        <v>-6850880503</v>
      </c>
      <c r="K59" s="30"/>
      <c r="L59" s="55">
        <f>(J59/درآمد!$F$12)*100</f>
        <v>4.6507774319403357</v>
      </c>
      <c r="M59" s="30"/>
      <c r="N59" s="31">
        <v>0</v>
      </c>
      <c r="O59" s="30"/>
      <c r="P59" s="31">
        <v>-6850880503</v>
      </c>
      <c r="Q59" s="30"/>
      <c r="R59" s="31">
        <v>0</v>
      </c>
      <c r="S59" s="30"/>
      <c r="T59" s="31">
        <f t="shared" si="1"/>
        <v>-6850880503</v>
      </c>
      <c r="U59" s="30"/>
      <c r="V59" s="55">
        <f>(T59/درآمد!$F$12)*100</f>
        <v>4.6507774319403357</v>
      </c>
    </row>
    <row r="60" spans="1:22" ht="21.75" customHeight="1" x14ac:dyDescent="0.2">
      <c r="A60" s="49"/>
      <c r="B60" s="18" t="s">
        <v>37</v>
      </c>
      <c r="D60" s="31">
        <v>0</v>
      </c>
      <c r="E60" s="30"/>
      <c r="F60" s="31">
        <f>VLOOKUP(B60,'درآمد ناشی از تغییر قیمت اوراق'!A:Q,9,0)</f>
        <v>975694832</v>
      </c>
      <c r="G60" s="30"/>
      <c r="H60" s="31">
        <v>0</v>
      </c>
      <c r="I60" s="30"/>
      <c r="J60" s="31">
        <f t="shared" si="0"/>
        <v>975694832</v>
      </c>
      <c r="K60" s="30"/>
      <c r="L60" s="55">
        <f>(J60/درآمد!$F$12)*100</f>
        <v>-0.66235858341702814</v>
      </c>
      <c r="M60" s="30"/>
      <c r="N60" s="31">
        <v>0</v>
      </c>
      <c r="O60" s="30"/>
      <c r="P60" s="31">
        <v>975694832</v>
      </c>
      <c r="Q60" s="30"/>
      <c r="R60" s="31">
        <v>0</v>
      </c>
      <c r="S60" s="30"/>
      <c r="T60" s="31">
        <f t="shared" si="1"/>
        <v>975694832</v>
      </c>
      <c r="U60" s="30"/>
      <c r="V60" s="55">
        <f>(T60/درآمد!$F$12)*100</f>
        <v>-0.66235858341702814</v>
      </c>
    </row>
    <row r="61" spans="1:22" ht="21.75" customHeight="1" x14ac:dyDescent="0.2">
      <c r="A61" s="49"/>
      <c r="B61" s="18" t="s">
        <v>27</v>
      </c>
      <c r="D61" s="31">
        <v>0</v>
      </c>
      <c r="E61" s="30"/>
      <c r="F61" s="31">
        <f>VLOOKUP(B61,'درآمد ناشی از تغییر قیمت اوراق'!A:Q,9,0)</f>
        <v>-60466049543</v>
      </c>
      <c r="G61" s="30"/>
      <c r="H61" s="31">
        <v>0</v>
      </c>
      <c r="I61" s="30"/>
      <c r="J61" s="31">
        <f t="shared" si="0"/>
        <v>-60466049543</v>
      </c>
      <c r="K61" s="30"/>
      <c r="L61" s="55">
        <f>(J61/درآمد!$F$12)*100</f>
        <v>41.047882602831415</v>
      </c>
      <c r="M61" s="30"/>
      <c r="N61" s="31">
        <v>0</v>
      </c>
      <c r="O61" s="30"/>
      <c r="P61" s="31">
        <v>-60466049543</v>
      </c>
      <c r="Q61" s="30"/>
      <c r="R61" s="31">
        <v>0</v>
      </c>
      <c r="S61" s="30"/>
      <c r="T61" s="31">
        <f t="shared" si="1"/>
        <v>-60466049543</v>
      </c>
      <c r="U61" s="30"/>
      <c r="V61" s="55">
        <f>(T61/درآمد!$F$12)*100</f>
        <v>41.047882602831415</v>
      </c>
    </row>
    <row r="62" spans="1:22" ht="21.75" customHeight="1" x14ac:dyDescent="0.2">
      <c r="A62" s="49"/>
      <c r="B62" s="18" t="s">
        <v>28</v>
      </c>
      <c r="D62" s="31">
        <v>0</v>
      </c>
      <c r="E62" s="30"/>
      <c r="F62" s="31">
        <f>VLOOKUP(B62,'درآمد ناشی از تغییر قیمت اوراق'!A:Q,9,0)</f>
        <v>-35106144383</v>
      </c>
      <c r="G62" s="30"/>
      <c r="H62" s="31">
        <v>0</v>
      </c>
      <c r="I62" s="30"/>
      <c r="J62" s="31">
        <f t="shared" si="0"/>
        <v>-35106144383</v>
      </c>
      <c r="K62" s="30"/>
      <c r="L62" s="55">
        <f>(J62/درآمد!$F$12)*100</f>
        <v>23.832099238542998</v>
      </c>
      <c r="M62" s="30"/>
      <c r="N62" s="31">
        <v>0</v>
      </c>
      <c r="O62" s="30"/>
      <c r="P62" s="31">
        <v>-35106144383</v>
      </c>
      <c r="Q62" s="30"/>
      <c r="R62" s="31">
        <v>0</v>
      </c>
      <c r="S62" s="30"/>
      <c r="T62" s="31">
        <f t="shared" si="1"/>
        <v>-35106144383</v>
      </c>
      <c r="U62" s="30"/>
      <c r="V62" s="55">
        <f>(T62/درآمد!$F$12)*100</f>
        <v>23.832099238542998</v>
      </c>
    </row>
    <row r="63" spans="1:22" ht="21.75" customHeight="1" x14ac:dyDescent="0.2">
      <c r="A63" s="49"/>
      <c r="B63" s="18" t="s">
        <v>29</v>
      </c>
      <c r="D63" s="31">
        <v>0</v>
      </c>
      <c r="E63" s="30"/>
      <c r="F63" s="31">
        <f>VLOOKUP(B63,'درآمد ناشی از تغییر قیمت اوراق'!A:Q,9,0)</f>
        <v>-54921263</v>
      </c>
      <c r="G63" s="30"/>
      <c r="H63" s="31">
        <v>0</v>
      </c>
      <c r="I63" s="30"/>
      <c r="J63" s="31">
        <f t="shared" si="0"/>
        <v>-54921263</v>
      </c>
      <c r="K63" s="30"/>
      <c r="L63" s="55">
        <f>(J63/درآمد!$F$12)*100</f>
        <v>3.7283757961069162E-2</v>
      </c>
      <c r="M63" s="30"/>
      <c r="N63" s="31">
        <v>0</v>
      </c>
      <c r="O63" s="30"/>
      <c r="P63" s="31">
        <v>-54921263</v>
      </c>
      <c r="Q63" s="30"/>
      <c r="R63" s="31">
        <v>0</v>
      </c>
      <c r="S63" s="30"/>
      <c r="T63" s="31">
        <f t="shared" si="1"/>
        <v>-54921263</v>
      </c>
      <c r="U63" s="30"/>
      <c r="V63" s="55">
        <f>(T63/درآمد!$F$12)*100</f>
        <v>3.7283757961069162E-2</v>
      </c>
    </row>
    <row r="64" spans="1:22" ht="21.75" customHeight="1" x14ac:dyDescent="0.2">
      <c r="A64" s="49"/>
      <c r="B64" s="18" t="s">
        <v>30</v>
      </c>
      <c r="D64" s="31">
        <v>0</v>
      </c>
      <c r="E64" s="30"/>
      <c r="F64" s="31">
        <f>VLOOKUP(B64,'درآمد ناشی از تغییر قیمت اوراق'!A:Q,9,0)</f>
        <v>-26167492769</v>
      </c>
      <c r="G64" s="30"/>
      <c r="H64" s="31">
        <v>0</v>
      </c>
      <c r="I64" s="30"/>
      <c r="J64" s="31">
        <f t="shared" si="0"/>
        <v>-26167492769</v>
      </c>
      <c r="K64" s="30"/>
      <c r="L64" s="55">
        <f>(J64/درآمد!$F$12)*100</f>
        <v>17.764020955734821</v>
      </c>
      <c r="M64" s="30"/>
      <c r="N64" s="31">
        <v>0</v>
      </c>
      <c r="O64" s="30"/>
      <c r="P64" s="31">
        <v>-26167492769</v>
      </c>
      <c r="Q64" s="30"/>
      <c r="R64" s="31">
        <v>0</v>
      </c>
      <c r="S64" s="30"/>
      <c r="T64" s="31">
        <f t="shared" si="1"/>
        <v>-26167492769</v>
      </c>
      <c r="U64" s="30"/>
      <c r="V64" s="55">
        <f>(T64/درآمد!$F$12)*100</f>
        <v>17.764020955734821</v>
      </c>
    </row>
    <row r="65" spans="1:22" ht="21.75" customHeight="1" x14ac:dyDescent="0.2">
      <c r="A65" s="49"/>
      <c r="B65" s="18" t="s">
        <v>31</v>
      </c>
      <c r="D65" s="31">
        <v>0</v>
      </c>
      <c r="E65" s="30"/>
      <c r="F65" s="31">
        <f>VLOOKUP(B65,'درآمد ناشی از تغییر قیمت اوراق'!A:Q,9,0)</f>
        <v>0</v>
      </c>
      <c r="G65" s="30"/>
      <c r="H65" s="31">
        <v>0</v>
      </c>
      <c r="I65" s="30"/>
      <c r="J65" s="31">
        <f t="shared" si="0"/>
        <v>0</v>
      </c>
      <c r="K65" s="30"/>
      <c r="L65" s="55">
        <f>(J65/درآمد!$F$12)*100</f>
        <v>0</v>
      </c>
      <c r="M65" s="30"/>
      <c r="N65" s="31">
        <v>0</v>
      </c>
      <c r="O65" s="30"/>
      <c r="P65" s="31">
        <v>0</v>
      </c>
      <c r="Q65" s="30"/>
      <c r="R65" s="31">
        <v>0</v>
      </c>
      <c r="S65" s="30"/>
      <c r="T65" s="31">
        <f t="shared" si="1"/>
        <v>0</v>
      </c>
      <c r="U65" s="30"/>
      <c r="V65" s="55">
        <f>(T65/درآمد!$F$12)*100</f>
        <v>0</v>
      </c>
    </row>
    <row r="66" spans="1:22" ht="21.75" customHeight="1" x14ac:dyDescent="0.2">
      <c r="A66" s="49"/>
      <c r="B66" s="18" t="s">
        <v>32</v>
      </c>
      <c r="D66" s="31">
        <v>0</v>
      </c>
      <c r="E66" s="30"/>
      <c r="F66" s="31">
        <f>VLOOKUP(B66,'درآمد ناشی از تغییر قیمت اوراق'!A:Q,9,0)</f>
        <v>783967183</v>
      </c>
      <c r="G66" s="30"/>
      <c r="H66" s="31">
        <v>0</v>
      </c>
      <c r="I66" s="30"/>
      <c r="J66" s="31">
        <f t="shared" si="0"/>
        <v>783967183</v>
      </c>
      <c r="K66" s="30"/>
      <c r="L66" s="55">
        <f>(J66/درآمد!$F$12)*100</f>
        <v>-0.53220266803393101</v>
      </c>
      <c r="M66" s="30"/>
      <c r="N66" s="31">
        <v>0</v>
      </c>
      <c r="O66" s="30"/>
      <c r="P66" s="31">
        <v>783967183</v>
      </c>
      <c r="Q66" s="30"/>
      <c r="R66" s="31">
        <v>0</v>
      </c>
      <c r="S66" s="30"/>
      <c r="T66" s="31">
        <f t="shared" si="1"/>
        <v>783967183</v>
      </c>
      <c r="U66" s="30"/>
      <c r="V66" s="55">
        <f>(T66/درآمد!$F$12)*100</f>
        <v>-0.53220266803393101</v>
      </c>
    </row>
    <row r="67" spans="1:22" ht="21.75" customHeight="1" x14ac:dyDescent="0.2">
      <c r="A67" s="49"/>
      <c r="B67" s="18" t="s">
        <v>33</v>
      </c>
      <c r="D67" s="31">
        <v>0</v>
      </c>
      <c r="E67" s="30"/>
      <c r="F67" s="31">
        <f>VLOOKUP(B67,'درآمد ناشی از تغییر قیمت اوراق'!A:Q,9,0)</f>
        <v>-28834686684</v>
      </c>
      <c r="G67" s="30"/>
      <c r="H67" s="31">
        <v>0</v>
      </c>
      <c r="I67" s="30"/>
      <c r="J67" s="31">
        <f t="shared" si="0"/>
        <v>-28834686684</v>
      </c>
      <c r="K67" s="30"/>
      <c r="L67" s="55">
        <f>(J67/درآمد!$F$12)*100</f>
        <v>19.574667815077742</v>
      </c>
      <c r="M67" s="30"/>
      <c r="N67" s="31">
        <v>0</v>
      </c>
      <c r="O67" s="30"/>
      <c r="P67" s="31">
        <v>-28834686684</v>
      </c>
      <c r="Q67" s="30"/>
      <c r="R67" s="31">
        <v>0</v>
      </c>
      <c r="S67" s="30"/>
      <c r="T67" s="31">
        <f t="shared" si="1"/>
        <v>-28834686684</v>
      </c>
      <c r="U67" s="30"/>
      <c r="V67" s="55">
        <f>(T67/درآمد!$F$12)*100</f>
        <v>19.574667815077742</v>
      </c>
    </row>
    <row r="68" spans="1:22" ht="21.75" customHeight="1" x14ac:dyDescent="0.2">
      <c r="A68" s="49"/>
      <c r="B68" s="18" t="s">
        <v>34</v>
      </c>
      <c r="D68" s="31">
        <v>0</v>
      </c>
      <c r="E68" s="30"/>
      <c r="F68" s="31">
        <f>VLOOKUP(B68,'درآمد ناشی از تغییر قیمت اوراق'!A:Q,9,0)</f>
        <v>-12905062839</v>
      </c>
      <c r="G68" s="30"/>
      <c r="H68" s="31">
        <v>0</v>
      </c>
      <c r="I68" s="30"/>
      <c r="J68" s="31">
        <f t="shared" si="0"/>
        <v>-12905062839</v>
      </c>
      <c r="K68" s="30"/>
      <c r="L68" s="55">
        <f>(J68/درآمد!$F$12)*100</f>
        <v>8.7607096610590336</v>
      </c>
      <c r="M68" s="30"/>
      <c r="N68" s="31">
        <v>0</v>
      </c>
      <c r="O68" s="30"/>
      <c r="P68" s="31">
        <v>-12905062839</v>
      </c>
      <c r="Q68" s="30"/>
      <c r="R68" s="31">
        <v>0</v>
      </c>
      <c r="S68" s="30"/>
      <c r="T68" s="31">
        <f t="shared" si="1"/>
        <v>-12905062839</v>
      </c>
      <c r="U68" s="30"/>
      <c r="V68" s="55">
        <f>(T68/درآمد!$F$12)*100</f>
        <v>8.7607096610590336</v>
      </c>
    </row>
    <row r="69" spans="1:22" ht="21.75" customHeight="1" thickBot="1" x14ac:dyDescent="0.25">
      <c r="A69" s="101" t="s">
        <v>40</v>
      </c>
      <c r="B69" s="101"/>
      <c r="D69" s="42">
        <f>SUM(D9:D68)</f>
        <v>0</v>
      </c>
      <c r="E69" s="30"/>
      <c r="F69" s="42">
        <f>SUM(F9:F68)</f>
        <v>-207829849138</v>
      </c>
      <c r="G69" s="30"/>
      <c r="H69" s="42">
        <f>SUM(H9:H68)</f>
        <v>43736672800</v>
      </c>
      <c r="I69" s="30"/>
      <c r="J69" s="42">
        <f>SUM(J9:J68)</f>
        <v>-164093176338</v>
      </c>
      <c r="K69" s="30"/>
      <c r="L69" s="58">
        <f>SUM(L9:L68)</f>
        <v>111.39602287822539</v>
      </c>
      <c r="M69" s="30"/>
      <c r="N69" s="42">
        <f>SUM(N9:N68)</f>
        <v>0</v>
      </c>
      <c r="O69" s="30"/>
      <c r="P69" s="42">
        <f>SUM(P9:P68)</f>
        <v>-207829849138</v>
      </c>
      <c r="Q69" s="30"/>
      <c r="R69" s="42">
        <f>SUM(R9:R68)</f>
        <v>43736672800</v>
      </c>
      <c r="S69" s="30"/>
      <c r="T69" s="42">
        <f>SUM(T9:T68)</f>
        <v>-164093176338</v>
      </c>
      <c r="U69" s="30"/>
      <c r="V69" s="58">
        <f>SUM(V9:V68)</f>
        <v>111.39602287822539</v>
      </c>
    </row>
    <row r="70" spans="1:22" ht="13.5" thickTop="1" x14ac:dyDescent="0.2">
      <c r="R70" s="27"/>
    </row>
    <row r="71" spans="1:22" x14ac:dyDescent="0.2">
      <c r="P71" s="27"/>
      <c r="R71" s="27"/>
    </row>
  </sheetData>
  <sortState xmlns:xlrd2="http://schemas.microsoft.com/office/spreadsheetml/2017/richdata2" ref="B9:B68">
    <sortCondition ref="B9:B68"/>
  </sortState>
  <mergeCells count="9">
    <mergeCell ref="A69:B69"/>
    <mergeCell ref="J7:L7"/>
    <mergeCell ref="T7:V7"/>
    <mergeCell ref="A1:V1"/>
    <mergeCell ref="A2:V2"/>
    <mergeCell ref="A3:V3"/>
    <mergeCell ref="B5:V5"/>
    <mergeCell ref="D6:L6"/>
    <mergeCell ref="N6:V6"/>
  </mergeCells>
  <conditionalFormatting sqref="B9:B68">
    <cfRule type="duplicateValues" dxfId="1" priority="3"/>
  </conditionalFormatting>
  <pageMargins left="0.39" right="0.39" top="0.39" bottom="0.39" header="0" footer="0"/>
  <pageSetup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view="pageBreakPreview" zoomScaleNormal="100" zoomScaleSheetLayoutView="100" workbookViewId="0">
      <selection activeCell="L15" sqref="L15"/>
    </sheetView>
  </sheetViews>
  <sheetFormatPr defaultRowHeight="12.75" x14ac:dyDescent="0.2"/>
  <cols>
    <col min="1" max="1" width="5.140625" style="8" customWidth="1"/>
    <col min="2" max="2" width="29.28515625" style="8" customWidth="1"/>
    <col min="3" max="3" width="1.28515625" style="8" customWidth="1"/>
    <col min="4" max="4" width="15" style="8" bestFit="1" customWidth="1"/>
    <col min="5" max="5" width="1.28515625" style="8" customWidth="1"/>
    <col min="6" max="6" width="15.42578125" style="8" bestFit="1" customWidth="1"/>
    <col min="7" max="7" width="1.28515625" style="8" customWidth="1"/>
    <col min="8" max="8" width="11.140625" style="8" bestFit="1" customWidth="1"/>
    <col min="9" max="9" width="1.28515625" style="8" customWidth="1"/>
    <col min="10" max="10" width="14.7109375" style="8" bestFit="1" customWidth="1"/>
    <col min="11" max="11" width="1.28515625" style="8" customWidth="1"/>
    <col min="12" max="12" width="15" style="8" bestFit="1" customWidth="1"/>
    <col min="13" max="13" width="1.28515625" style="8" customWidth="1"/>
    <col min="14" max="14" width="15.42578125" style="8" bestFit="1" customWidth="1"/>
    <col min="15" max="15" width="1.28515625" style="8" customWidth="1"/>
    <col min="16" max="16" width="11.140625" style="8" bestFit="1" customWidth="1"/>
    <col min="17" max="17" width="1.28515625" style="8" customWidth="1"/>
    <col min="18" max="18" width="14.7109375" style="8" bestFit="1" customWidth="1"/>
    <col min="19" max="19" width="0.28515625" style="8" customWidth="1"/>
    <col min="20" max="16384" width="9.140625" style="8"/>
  </cols>
  <sheetData>
    <row r="1" spans="1:1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21.75" customHeight="1" x14ac:dyDescent="0.2">
      <c r="A2" s="87" t="s">
        <v>146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ht="14.45" customHeight="1" x14ac:dyDescent="0.2"/>
    <row r="5" spans="1:18" ht="14.45" customHeight="1" x14ac:dyDescent="0.2">
      <c r="A5" s="39" t="s">
        <v>155</v>
      </c>
      <c r="B5" s="88" t="s">
        <v>170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14.45" customHeight="1" x14ac:dyDescent="0.2">
      <c r="D6" s="85" t="s">
        <v>163</v>
      </c>
      <c r="E6" s="85"/>
      <c r="F6" s="85"/>
      <c r="G6" s="85"/>
      <c r="H6" s="85"/>
      <c r="I6" s="85"/>
      <c r="J6" s="85"/>
      <c r="L6" s="85" t="s">
        <v>164</v>
      </c>
      <c r="M6" s="85"/>
      <c r="N6" s="85"/>
      <c r="O6" s="85"/>
      <c r="P6" s="85"/>
      <c r="Q6" s="85"/>
      <c r="R6" s="85"/>
    </row>
    <row r="7" spans="1:18" ht="14.45" customHeight="1" x14ac:dyDescent="0.2">
      <c r="D7" s="10"/>
      <c r="E7" s="10"/>
      <c r="F7" s="10"/>
      <c r="G7" s="10"/>
      <c r="H7" s="10"/>
      <c r="I7" s="10"/>
      <c r="J7" s="10"/>
      <c r="L7" s="10"/>
      <c r="M7" s="10"/>
      <c r="N7" s="10"/>
      <c r="O7" s="10"/>
      <c r="P7" s="10"/>
      <c r="Q7" s="10"/>
      <c r="R7" s="10"/>
    </row>
    <row r="8" spans="1:18" ht="14.45" customHeight="1" x14ac:dyDescent="0.2">
      <c r="A8" s="85" t="s">
        <v>171</v>
      </c>
      <c r="B8" s="85"/>
      <c r="D8" s="2" t="s">
        <v>172</v>
      </c>
      <c r="F8" s="2" t="s">
        <v>167</v>
      </c>
      <c r="H8" s="2" t="s">
        <v>168</v>
      </c>
      <c r="J8" s="2" t="s">
        <v>40</v>
      </c>
      <c r="L8" s="2" t="s">
        <v>172</v>
      </c>
      <c r="N8" s="2" t="s">
        <v>167</v>
      </c>
      <c r="P8" s="2" t="s">
        <v>168</v>
      </c>
      <c r="R8" s="2" t="s">
        <v>40</v>
      </c>
    </row>
    <row r="9" spans="1:18" ht="21.75" customHeight="1" x14ac:dyDescent="0.2">
      <c r="A9" s="96" t="s">
        <v>114</v>
      </c>
      <c r="B9" s="96"/>
      <c r="D9" s="20">
        <v>4305270</v>
      </c>
      <c r="F9" s="20">
        <v>0</v>
      </c>
      <c r="H9" s="20">
        <f>'درآمد ناشی از فروش'!I9</f>
        <v>1002732</v>
      </c>
      <c r="J9" s="13">
        <f>SUM(D9:I9)</f>
        <v>5308002</v>
      </c>
      <c r="L9" s="20">
        <v>4305270</v>
      </c>
      <c r="N9" s="20">
        <v>0</v>
      </c>
      <c r="P9" s="20">
        <f>'درآمد ناشی از فروش'!Q9</f>
        <v>1002732</v>
      </c>
      <c r="R9" s="13">
        <f>SUM(L9:Q9)</f>
        <v>5308002</v>
      </c>
    </row>
    <row r="10" spans="1:18" ht="21.75" customHeight="1" x14ac:dyDescent="0.2">
      <c r="A10" s="84" t="s">
        <v>120</v>
      </c>
      <c r="B10" s="84"/>
      <c r="D10" s="13">
        <v>529327206</v>
      </c>
      <c r="F10" s="13">
        <v>0</v>
      </c>
      <c r="H10" s="13">
        <v>0</v>
      </c>
      <c r="J10" s="13">
        <f t="shared" ref="J10:J13" si="0">SUM(D10:I10)</f>
        <v>529327206</v>
      </c>
      <c r="L10" s="13">
        <v>529327206</v>
      </c>
      <c r="N10" s="13">
        <v>0</v>
      </c>
      <c r="P10" s="13">
        <v>0</v>
      </c>
      <c r="R10" s="13">
        <f t="shared" ref="R10:R13" si="1">SUM(L10:Q10)</f>
        <v>529327206</v>
      </c>
    </row>
    <row r="11" spans="1:18" ht="21.75" customHeight="1" x14ac:dyDescent="0.2">
      <c r="A11" s="84" t="s">
        <v>110</v>
      </c>
      <c r="B11" s="84"/>
      <c r="D11" s="13">
        <v>513131537</v>
      </c>
      <c r="F11" s="13">
        <v>0</v>
      </c>
      <c r="H11" s="13">
        <v>0</v>
      </c>
      <c r="J11" s="13">
        <f t="shared" si="0"/>
        <v>513131537</v>
      </c>
      <c r="L11" s="13">
        <v>513131537</v>
      </c>
      <c r="N11" s="13">
        <v>0</v>
      </c>
      <c r="P11" s="13">
        <v>0</v>
      </c>
      <c r="R11" s="13">
        <f t="shared" si="1"/>
        <v>513131537</v>
      </c>
    </row>
    <row r="12" spans="1:18" ht="21.75" customHeight="1" x14ac:dyDescent="0.2">
      <c r="A12" s="84" t="s">
        <v>117</v>
      </c>
      <c r="B12" s="84"/>
      <c r="D12" s="13">
        <v>5342626919</v>
      </c>
      <c r="F12" s="13">
        <v>0</v>
      </c>
      <c r="H12" s="13">
        <v>0</v>
      </c>
      <c r="J12" s="13">
        <f t="shared" si="0"/>
        <v>5342626919</v>
      </c>
      <c r="L12" s="13">
        <v>5342626919</v>
      </c>
      <c r="N12" s="13">
        <v>0</v>
      </c>
      <c r="P12" s="13">
        <v>0</v>
      </c>
      <c r="R12" s="13">
        <f t="shared" si="1"/>
        <v>5342626919</v>
      </c>
    </row>
    <row r="13" spans="1:18" ht="21.75" customHeight="1" x14ac:dyDescent="0.2">
      <c r="A13" s="80" t="s">
        <v>123</v>
      </c>
      <c r="B13" s="80"/>
      <c r="D13" s="24">
        <v>5752484498</v>
      </c>
      <c r="F13" s="24">
        <v>0</v>
      </c>
      <c r="H13" s="24">
        <v>0</v>
      </c>
      <c r="J13" s="13">
        <f t="shared" si="0"/>
        <v>5752484498</v>
      </c>
      <c r="L13" s="24">
        <v>5752484498</v>
      </c>
      <c r="N13" s="24">
        <v>0</v>
      </c>
      <c r="P13" s="24">
        <v>0</v>
      </c>
      <c r="R13" s="13">
        <f t="shared" si="1"/>
        <v>5752484498</v>
      </c>
    </row>
    <row r="14" spans="1:18" ht="21.75" customHeight="1" x14ac:dyDescent="0.2">
      <c r="A14" s="83" t="s">
        <v>40</v>
      </c>
      <c r="B14" s="83"/>
      <c r="D14" s="25">
        <f>SUM(D9:D13)</f>
        <v>12141875430</v>
      </c>
      <c r="F14" s="25">
        <f>SUM(F9:F13)</f>
        <v>0</v>
      </c>
      <c r="H14" s="25">
        <f>SUM(H9:H13)</f>
        <v>1002732</v>
      </c>
      <c r="J14" s="25">
        <f>SUM(J9:J13)</f>
        <v>12142878162</v>
      </c>
      <c r="L14" s="25">
        <f>SUM(L9:L13)</f>
        <v>12141875430</v>
      </c>
      <c r="N14" s="25">
        <f>SUM(N9:N13)</f>
        <v>0</v>
      </c>
      <c r="P14" s="25">
        <f>SUM(P9:P13)</f>
        <v>1002732</v>
      </c>
      <c r="R14" s="25">
        <f>SUM(R9:R13)</f>
        <v>12142878162</v>
      </c>
    </row>
  </sheetData>
  <mergeCells count="13">
    <mergeCell ref="A1:R1"/>
    <mergeCell ref="A2:R2"/>
    <mergeCell ref="A3:R3"/>
    <mergeCell ref="B5:R5"/>
    <mergeCell ref="D6:J6"/>
    <mergeCell ref="L6:R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0</vt:lpstr>
      <vt:lpstr>سهام</vt:lpstr>
      <vt:lpstr>اوراق مشتقه</vt:lpstr>
      <vt:lpstr>تعدیل قیمت</vt:lpstr>
      <vt:lpstr>اوراق</vt:lpstr>
      <vt:lpstr>سپرده</vt:lpstr>
      <vt:lpstr>درآمد</vt:lpstr>
      <vt:lpstr>1-2</vt:lpstr>
      <vt:lpstr>2-2</vt:lpstr>
      <vt:lpstr>3-2</vt:lpstr>
      <vt:lpstr>4-2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'1-2'!Print_Area</vt:lpstr>
      <vt:lpstr>'2-2'!Print_Area</vt:lpstr>
      <vt:lpstr>'3-2'!Print_Area</vt:lpstr>
      <vt:lpstr>'4-2'!Print_Area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اوراق بهادار'!Print_Area</vt:lpstr>
      <vt:lpstr>'سود ترجیحی'!Print_Area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 Solgi</cp:lastModifiedBy>
  <dcterms:created xsi:type="dcterms:W3CDTF">2025-06-23T07:27:08Z</dcterms:created>
  <dcterms:modified xsi:type="dcterms:W3CDTF">2025-06-30T08:27:22Z</dcterms:modified>
</cp:coreProperties>
</file>