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4\14040431\"/>
    </mc:Choice>
  </mc:AlternateContent>
  <xr:revisionPtr revIDLastSave="0" documentId="13_ncr:1_{F467700E-2E72-4BDE-9B35-23AB7C4F1581}" xr6:coauthVersionLast="47" xr6:coauthVersionMax="47" xr10:uidLastSave="{00000000-0000-0000-0000-000000000000}"/>
  <bookViews>
    <workbookView xWindow="-120" yWindow="-120" windowWidth="29040" windowHeight="15840" tabRatio="908" activeTab="9" xr2:uid="{00000000-000D-0000-FFFF-FFFF00000000}"/>
  </bookViews>
  <sheets>
    <sheet name="0" sheetId="24" r:id="rId1"/>
    <sheet name="سهام" sheetId="2" r:id="rId2"/>
    <sheet name="اوراق مشتقه" sheetId="3" r:id="rId3"/>
    <sheet name="اوراق" sheetId="5" r:id="rId4"/>
    <sheet name="تعدیل قیمت" sheetId="6" r:id="rId5"/>
    <sheet name="سپرده" sheetId="7" r:id="rId6"/>
    <sheet name="درآمد" sheetId="8" r:id="rId7"/>
    <sheet name="1-2" sheetId="9" r:id="rId8"/>
    <sheet name="2-2" sheetId="11" r:id="rId9"/>
    <sheet name="3-2" sheetId="13" r:id="rId10"/>
    <sheet name="4-2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21" r:id="rId17"/>
    <sheet name="سود ترجیحی" sheetId="23" r:id="rId18"/>
  </sheets>
  <definedNames>
    <definedName name="_xlnm._FilterDatabase" localSheetId="15" hidden="1">'درآمد اعمال اختیار'!$A$8:$O$8</definedName>
    <definedName name="_xlnm.Print_Area" localSheetId="7">'1-2'!$A$1:$X$79</definedName>
    <definedName name="_xlnm.Print_Area" localSheetId="8">'2-2'!$A$1:$S$14</definedName>
    <definedName name="_xlnm.Print_Area" localSheetId="9">'3-2'!$A$1:$K$12</definedName>
    <definedName name="_xlnm.Print_Area" localSheetId="10">'4-2'!$A$1:$G$11</definedName>
    <definedName name="_xlnm.Print_Area" localSheetId="3">اوراق!$A$1:$AM$13</definedName>
    <definedName name="_xlnm.Print_Area" localSheetId="2">'اوراق مشتقه'!$A$1:$AX$29</definedName>
    <definedName name="_xlnm.Print_Area" localSheetId="4">'تعدیل قیمت'!$A$1:$N$13</definedName>
    <definedName name="_xlnm.Print_Area" localSheetId="6">درآمد!$A$1:$K$12</definedName>
    <definedName name="_xlnm.Print_Area" localSheetId="15">'درآمد اعمال اختیار'!$A$1:$P$52</definedName>
    <definedName name="_xlnm.Print_Area" localSheetId="11">'درآمد سود سهام'!$A$1:$T$15</definedName>
    <definedName name="_xlnm.Print_Area" localSheetId="16">'درآمد ناشی از تغییر قیمت اوراق'!$A$1:$Q$44</definedName>
    <definedName name="_xlnm.Print_Area" localSheetId="14">'درآمد ناشی از فروش'!$A$1:$Q$24</definedName>
    <definedName name="_xlnm.Print_Area" localSheetId="5">سپرده!$A$1:$M$14</definedName>
    <definedName name="_xlnm.Print_Area" localSheetId="12">'سود اوراق بهادار'!$A$1:$R$13</definedName>
    <definedName name="_xlnm.Print_Area" localSheetId="17">'سود ترجیحی'!$A$1:$H$18</definedName>
    <definedName name="_xlnm.Print_Area" localSheetId="13">'سود سپرده بانکی'!$A$1:$N$12</definedName>
    <definedName name="_xlnm.Print_Area" localSheetId="1">سهام!$A$1:$Y$27</definedName>
  </definedNames>
  <calcPr calcId="191029"/>
</workbook>
</file>

<file path=xl/calcChain.xml><?xml version="1.0" encoding="utf-8"?>
<calcChain xmlns="http://schemas.openxmlformats.org/spreadsheetml/2006/main">
  <c r="I51" i="20" l="1"/>
  <c r="F10" i="8"/>
  <c r="H12" i="13"/>
  <c r="F11" i="23"/>
  <c r="E10" i="23"/>
  <c r="E9" i="23"/>
  <c r="D11" i="23"/>
  <c r="E11" i="23" l="1"/>
  <c r="Q22" i="19"/>
  <c r="C22" i="19" l="1"/>
  <c r="E22" i="19"/>
  <c r="G22" i="19"/>
  <c r="I22" i="19"/>
  <c r="K22" i="19"/>
  <c r="M22" i="19"/>
  <c r="O22" i="19"/>
  <c r="I12" i="18"/>
  <c r="M11" i="18"/>
  <c r="K12" i="18"/>
  <c r="S9" i="15"/>
  <c r="S8" i="15"/>
  <c r="I15" i="15"/>
  <c r="K15" i="15"/>
  <c r="M15" i="15"/>
  <c r="O15" i="15"/>
  <c r="Q15" i="15"/>
  <c r="S15" i="15"/>
  <c r="U78" i="9"/>
  <c r="D14" i="11"/>
  <c r="R9" i="11"/>
  <c r="R10" i="11"/>
  <c r="L14" i="11"/>
  <c r="H14" i="11"/>
  <c r="F14" i="11"/>
  <c r="D11" i="14"/>
  <c r="F11" i="14"/>
  <c r="P14" i="11" l="1"/>
  <c r="AL13" i="5"/>
  <c r="AJ13" i="5"/>
  <c r="AH13" i="5"/>
  <c r="AD13" i="5"/>
  <c r="AB13" i="5"/>
  <c r="Z13" i="5"/>
  <c r="T13" i="5"/>
  <c r="R13" i="5"/>
  <c r="P13" i="5"/>
  <c r="Y27" i="2"/>
  <c r="W27" i="2"/>
  <c r="U27" i="2"/>
  <c r="Q27" i="2"/>
  <c r="O27" i="2"/>
  <c r="M27" i="2"/>
  <c r="K27" i="2"/>
  <c r="I27" i="2"/>
  <c r="G27" i="2"/>
  <c r="E27" i="2"/>
  <c r="C27" i="2"/>
  <c r="G44" i="21" l="1"/>
  <c r="C44" i="21"/>
  <c r="E44" i="21"/>
  <c r="I44" i="21"/>
  <c r="K44" i="21"/>
  <c r="M44" i="21"/>
  <c r="O44" i="21"/>
  <c r="Q44" i="21"/>
  <c r="R45" i="21" s="1"/>
  <c r="J10" i="8"/>
  <c r="Y11" i="2"/>
  <c r="V13" i="5"/>
  <c r="X13" i="5"/>
  <c r="J78" i="9"/>
  <c r="P78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9" i="9"/>
  <c r="F11" i="8"/>
  <c r="R11" i="11"/>
  <c r="R12" i="11"/>
  <c r="N13" i="11"/>
  <c r="J13" i="11"/>
  <c r="J10" i="11"/>
  <c r="J11" i="11"/>
  <c r="J12" i="11"/>
  <c r="J9" i="13"/>
  <c r="J10" i="13"/>
  <c r="J11" i="13"/>
  <c r="J8" i="13"/>
  <c r="F8" i="13"/>
  <c r="D12" i="13"/>
  <c r="F11" i="13" s="1"/>
  <c r="I17" i="19"/>
  <c r="M12" i="18"/>
  <c r="M9" i="18"/>
  <c r="M10" i="18"/>
  <c r="M8" i="18"/>
  <c r="G11" i="18"/>
  <c r="G9" i="18"/>
  <c r="G10" i="18"/>
  <c r="G8" i="18"/>
  <c r="C12" i="18"/>
  <c r="E12" i="18"/>
  <c r="G12" i="18"/>
  <c r="Q13" i="17"/>
  <c r="G13" i="17"/>
  <c r="K13" i="17"/>
  <c r="M13" i="17"/>
  <c r="S14" i="15"/>
  <c r="S10" i="15"/>
  <c r="S11" i="15"/>
  <c r="S12" i="15"/>
  <c r="S13" i="15"/>
  <c r="M9" i="15"/>
  <c r="M10" i="15"/>
  <c r="M11" i="15"/>
  <c r="M12" i="15"/>
  <c r="M13" i="15"/>
  <c r="M14" i="15"/>
  <c r="M8" i="15"/>
  <c r="L14" i="7"/>
  <c r="L10" i="7"/>
  <c r="L11" i="7"/>
  <c r="L12" i="7"/>
  <c r="L13" i="7"/>
  <c r="L9" i="7"/>
  <c r="Y10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9" i="2"/>
  <c r="AL10" i="5"/>
  <c r="AL11" i="5"/>
  <c r="AL12" i="5"/>
  <c r="AL9" i="5"/>
  <c r="J14" i="7"/>
  <c r="H14" i="7"/>
  <c r="F14" i="7"/>
  <c r="D14" i="7"/>
  <c r="AO28" i="3"/>
  <c r="K28" i="3"/>
  <c r="R13" i="11" l="1"/>
  <c r="N14" i="11"/>
  <c r="R46" i="21"/>
  <c r="J12" i="13"/>
  <c r="R14" i="11"/>
  <c r="J11" i="8"/>
  <c r="F9" i="8"/>
  <c r="F12" i="8" s="1"/>
  <c r="J9" i="11"/>
  <c r="J14" i="11" s="1"/>
  <c r="F9" i="13"/>
  <c r="F12" i="13" s="1"/>
  <c r="F10" i="13"/>
  <c r="F8" i="8"/>
  <c r="J8" i="8" s="1"/>
  <c r="H9" i="8" l="1"/>
  <c r="J9" i="8"/>
  <c r="J12" i="8" s="1"/>
  <c r="W11" i="9" l="1"/>
  <c r="W23" i="9"/>
  <c r="W35" i="9"/>
  <c r="W47" i="9"/>
  <c r="W59" i="9"/>
  <c r="W71" i="9"/>
  <c r="L15" i="9"/>
  <c r="L27" i="9"/>
  <c r="L39" i="9"/>
  <c r="L51" i="9"/>
  <c r="L63" i="9"/>
  <c r="L75" i="9"/>
  <c r="W51" i="9"/>
  <c r="W9" i="9"/>
  <c r="W28" i="9"/>
  <c r="W64" i="9"/>
  <c r="L44" i="9"/>
  <c r="W29" i="9"/>
  <c r="W77" i="9"/>
  <c r="L69" i="9"/>
  <c r="L34" i="9"/>
  <c r="W12" i="9"/>
  <c r="W24" i="9"/>
  <c r="W36" i="9"/>
  <c r="W48" i="9"/>
  <c r="W60" i="9"/>
  <c r="W72" i="9"/>
  <c r="L16" i="9"/>
  <c r="L28" i="9"/>
  <c r="L40" i="9"/>
  <c r="L52" i="9"/>
  <c r="L64" i="9"/>
  <c r="L76" i="9"/>
  <c r="L19" i="9"/>
  <c r="L57" i="9"/>
  <c r="L58" i="9"/>
  <c r="W13" i="9"/>
  <c r="W25" i="9"/>
  <c r="W37" i="9"/>
  <c r="W49" i="9"/>
  <c r="W61" i="9"/>
  <c r="W73" i="9"/>
  <c r="L17" i="9"/>
  <c r="L29" i="9"/>
  <c r="L41" i="9"/>
  <c r="L53" i="9"/>
  <c r="L65" i="9"/>
  <c r="L77" i="9"/>
  <c r="W15" i="9"/>
  <c r="W63" i="9"/>
  <c r="L31" i="9"/>
  <c r="L55" i="9"/>
  <c r="W16" i="9"/>
  <c r="W76" i="9"/>
  <c r="W65" i="9"/>
  <c r="L21" i="9"/>
  <c r="L22" i="9"/>
  <c r="W14" i="9"/>
  <c r="W26" i="9"/>
  <c r="W38" i="9"/>
  <c r="W50" i="9"/>
  <c r="W62" i="9"/>
  <c r="W74" i="9"/>
  <c r="L18" i="9"/>
  <c r="L30" i="9"/>
  <c r="L42" i="9"/>
  <c r="L54" i="9"/>
  <c r="L66" i="9"/>
  <c r="L9" i="9"/>
  <c r="W27" i="9"/>
  <c r="W75" i="9"/>
  <c r="L43" i="9"/>
  <c r="L67" i="9"/>
  <c r="W52" i="9"/>
  <c r="L20" i="9"/>
  <c r="L56" i="9"/>
  <c r="W53" i="9"/>
  <c r="L45" i="9"/>
  <c r="L10" i="9"/>
  <c r="W17" i="9"/>
  <c r="L70" i="9"/>
  <c r="H10" i="8"/>
  <c r="W18" i="9"/>
  <c r="W30" i="9"/>
  <c r="W42" i="9"/>
  <c r="W54" i="9"/>
  <c r="L46" i="9"/>
  <c r="H11" i="8"/>
  <c r="W19" i="9"/>
  <c r="W31" i="9"/>
  <c r="W43" i="9"/>
  <c r="W55" i="9"/>
  <c r="W67" i="9"/>
  <c r="L11" i="9"/>
  <c r="L23" i="9"/>
  <c r="L35" i="9"/>
  <c r="L47" i="9"/>
  <c r="L59" i="9"/>
  <c r="L71" i="9"/>
  <c r="H8" i="8"/>
  <c r="W20" i="9"/>
  <c r="W32" i="9"/>
  <c r="W44" i="9"/>
  <c r="W56" i="9"/>
  <c r="W68" i="9"/>
  <c r="L12" i="9"/>
  <c r="L24" i="9"/>
  <c r="L36" i="9"/>
  <c r="L48" i="9"/>
  <c r="L60" i="9"/>
  <c r="L72" i="9"/>
  <c r="W21" i="9"/>
  <c r="W33" i="9"/>
  <c r="W45" i="9"/>
  <c r="W57" i="9"/>
  <c r="W69" i="9"/>
  <c r="L13" i="9"/>
  <c r="L25" i="9"/>
  <c r="L37" i="9"/>
  <c r="L49" i="9"/>
  <c r="L61" i="9"/>
  <c r="L73" i="9"/>
  <c r="W10" i="9"/>
  <c r="W22" i="9"/>
  <c r="W34" i="9"/>
  <c r="W46" i="9"/>
  <c r="W58" i="9"/>
  <c r="W70" i="9"/>
  <c r="L14" i="9"/>
  <c r="L26" i="9"/>
  <c r="L38" i="9"/>
  <c r="L50" i="9"/>
  <c r="L62" i="9"/>
  <c r="L74" i="9"/>
  <c r="W39" i="9"/>
  <c r="W40" i="9"/>
  <c r="L32" i="9"/>
  <c r="L68" i="9"/>
  <c r="W41" i="9"/>
  <c r="L33" i="9"/>
  <c r="W66" i="9"/>
  <c r="L78" i="9" l="1"/>
  <c r="H12" i="8"/>
  <c r="W78" i="9"/>
</calcChain>
</file>

<file path=xl/sharedStrings.xml><?xml version="1.0" encoding="utf-8"?>
<sst xmlns="http://schemas.openxmlformats.org/spreadsheetml/2006/main" count="824" uniqueCount="242">
  <si>
    <t>صندوق سهامی حفظ ارزش دماوند</t>
  </si>
  <si>
    <t>صورت وضعیت پرتفوی</t>
  </si>
  <si>
    <t>برای ماه منتهی به 1404/04/31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</si>
  <si>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</si>
  <si>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</si>
  <si>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</si>
  <si>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</si>
  <si>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</si>
  <si>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</si>
  <si>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</si>
  <si>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</si>
  <si>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</si>
  <si>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</si>
  <si>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</si>
  <si>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</si>
  <si>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اختیارخ خساپا-362-1404/04/08</t>
  </si>
  <si>
    <t>اختیارخ خساپا-422-1404/03/28</t>
  </si>
  <si>
    <t>ایران خودرو دیزل</t>
  </si>
  <si>
    <t>ایران‌ خودرو</t>
  </si>
  <si>
    <t>بانک تجارت</t>
  </si>
  <si>
    <t>بانک صادرات ایران</t>
  </si>
  <si>
    <t>بانک ملت</t>
  </si>
  <si>
    <t>پویا</t>
  </si>
  <si>
    <t>ذوب آهن اصفهان</t>
  </si>
  <si>
    <t>سایپا</t>
  </si>
  <si>
    <t>سرمایه گذاری پایا تدبیرپارسا</t>
  </si>
  <si>
    <t>سرمایه گذاری تامین اجتماعی</t>
  </si>
  <si>
    <t>سرمایه‌گذاری‌نیرو</t>
  </si>
  <si>
    <t>گروه‌بهمن‌</t>
  </si>
  <si>
    <t>گسترش‌سرمایه‌گذاری‌ایران‌خودرو</t>
  </si>
  <si>
    <t>مخابرات ایران</t>
  </si>
  <si>
    <t>اختیارخ پتروآبان-17000-040818</t>
  </si>
  <si>
    <t>اختیارخ اطلس-60000-14040609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</si>
  <si>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</si>
  <si>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</si>
  <si>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</si>
  <si>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</si>
  <si>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</si>
  <si>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</si>
  <si>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</si>
  <si>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</si>
  <si>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</si>
  <si>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</si>
  <si>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خبهمن-2600-1404/05/29</t>
  </si>
  <si>
    <t>اختیار خرید</t>
  </si>
  <si>
    <t>موقعیت فروش</t>
  </si>
  <si>
    <t>-</t>
  </si>
  <si>
    <t>1404/05/29</t>
  </si>
  <si>
    <t>اختیارخ وبصادر-500-1404/05/22</t>
  </si>
  <si>
    <t>1404/05/22</t>
  </si>
  <si>
    <t>اختیارخ وبصادر-600-1404/05/22</t>
  </si>
  <si>
    <t>اختیارخ شستا-1100-1404/04/11</t>
  </si>
  <si>
    <t>1404/04/11</t>
  </si>
  <si>
    <t>اختیارخ خساپا-392-1404/03/28</t>
  </si>
  <si>
    <t>1404/04/08</t>
  </si>
  <si>
    <t>اختیارخ وتجارت-600-1404/04/18</t>
  </si>
  <si>
    <t>1404/04/18</t>
  </si>
  <si>
    <t>اختیارخ وتجارت-700-1404/04/18</t>
  </si>
  <si>
    <t>اختیارخ خگستر-6500-1404/04/08</t>
  </si>
  <si>
    <t>اختیارخ شستا-2200-1404/04/11</t>
  </si>
  <si>
    <t>اختیارخ خساپا-338-1404/04/08</t>
  </si>
  <si>
    <t>اختیارخ ذوب-400-1404/04/25</t>
  </si>
  <si>
    <t>1404/04/25</t>
  </si>
  <si>
    <t>اختیارخ شستا-1200-1404/04/11</t>
  </si>
  <si>
    <t>اختیارخ وبصادر-700-1404/05/22</t>
  </si>
  <si>
    <t>اختیارخ ذوب-500-1404/04/25</t>
  </si>
  <si>
    <t>اختیارخ خگستر-5500-1404/04/08</t>
  </si>
  <si>
    <t>اختیارخ ذوب-400-1404/06/18</t>
  </si>
  <si>
    <t>1404/06/18</t>
  </si>
  <si>
    <t>موقعیت خرید</t>
  </si>
  <si>
    <t>1404/06/09</t>
  </si>
  <si>
    <t>1404/08/18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</si>
  <si>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</si>
  <si>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</si>
  <si>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</si>
  <si>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</si>
  <si>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</si>
  <si>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</si>
  <si>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</si>
  <si>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</si>
  <si>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اخابر61-3ماهه23%</t>
  </si>
  <si>
    <t>بله</t>
  </si>
  <si>
    <t>1402/11/14</t>
  </si>
  <si>
    <t>1406/11/14</t>
  </si>
  <si>
    <t>صکوک مرابحه اندیمشک07-6ماهه23%</t>
  </si>
  <si>
    <t>1402/10/06</t>
  </si>
  <si>
    <t>1407/10/06</t>
  </si>
  <si>
    <t>صکوک مرابحه فولاژ612-بدون ضامن</t>
  </si>
  <si>
    <t>1402/12/22</t>
  </si>
  <si>
    <t>1406/12/22</t>
  </si>
  <si>
    <t>مرابحه سمگا-دماوند060907</t>
  </si>
  <si>
    <t>1402/09/07</t>
  </si>
  <si>
    <t>1406/09/07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</si>
  <si>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</si>
  <si>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</si>
  <si>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</si>
  <si>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</si>
  <si>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</si>
  <si>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</si>
  <si>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</si>
  <si>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</si>
  <si>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-14.31%</t>
  </si>
  <si>
    <t>سایر</t>
  </si>
  <si>
    <t>-15.18%</t>
  </si>
  <si>
    <t>0.00%</t>
  </si>
  <si>
    <t>-10.00%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</si>
  <si>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</si>
  <si>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</si>
  <si>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</si>
  <si>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</si>
  <si>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</si>
  <si>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</si>
  <si>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</si>
  <si>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</si>
  <si>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</si>
  <si>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</si>
  <si>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</si>
  <si>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</si>
  <si>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</si>
  <si>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</si>
  <si>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</si>
  <si>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</si>
  <si>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</si>
  <si>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</si>
  <si>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</si>
  <si>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</si>
  <si>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</si>
  <si>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</si>
  <si>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</si>
  <si>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</si>
  <si>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</si>
  <si>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</si>
  <si>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</si>
  <si>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</si>
  <si>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</si>
  <si>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ایمن خودرو شرق</t>
  </si>
  <si>
    <t>-2-2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</si>
  <si>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</si>
  <si>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</si>
  <si>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</si>
  <si>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</si>
  <si>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اجاره گل گهر054-3ماهه23%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</si>
  <si>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</si>
  <si>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</si>
  <si>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</si>
  <si>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</si>
  <si>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</si>
  <si>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</si>
  <si>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</si>
  <si>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</si>
  <si>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</si>
  <si>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</si>
  <si>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</si>
  <si>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</si>
  <si>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</si>
  <si>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</si>
  <si>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1404/04/12</t>
  </si>
  <si>
    <t>1404/04/28</t>
  </si>
  <si>
    <t>1404/04/30</t>
  </si>
  <si>
    <t>1404/04/21</t>
  </si>
  <si>
    <t>سود اوراق بهادار با درآمد ثابت</t>
  </si>
  <si>
    <t>نرخ سود علی الحساب</t>
  </si>
  <si>
    <t>درآمد سود</t>
  </si>
  <si>
    <t>خالص درآمد</t>
  </si>
  <si>
    <t>1405/04/18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</si>
  <si>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</si>
  <si>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</si>
  <si>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</si>
  <si>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</si>
  <si>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</si>
  <si>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</si>
  <si>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</si>
  <si>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کارمزد اعمال</t>
  </si>
  <si>
    <t>مالیات اعمال</t>
  </si>
  <si>
    <t>سود(زیان)اعمال</t>
  </si>
  <si>
    <t>درآمد ناشی از تغییر قیمت اوراق بهادار</t>
  </si>
  <si>
    <t>سود و زیان ناشی از تغییر قیمت</t>
  </si>
  <si>
    <t>1-سرمایه گذاری ها</t>
  </si>
  <si>
    <t>1-1- سرمایه گذاری در سهام و حق تقدم</t>
  </si>
  <si>
    <t>2-1</t>
  </si>
  <si>
    <t>تصمیم مدیریت</t>
  </si>
  <si>
    <t>سپرده کوتاه مدت بانک پاسارگاد</t>
  </si>
  <si>
    <t xml:space="preserve">سپرده کوتاه مدت بانک سامان </t>
  </si>
  <si>
    <t>سپرده کوتاه مدت بانک سامان</t>
  </si>
  <si>
    <t>سپرده کوتاه مدت بانک سینا</t>
  </si>
  <si>
    <t>سپرده بلند مدت بانک پاسارگاد</t>
  </si>
  <si>
    <t>اختیارخ خودرو-282-1404/03/07</t>
  </si>
  <si>
    <t>اختیارخ خودرو-306-1404/03/07</t>
  </si>
  <si>
    <t>اختیارخ خودرو-329-1404/03/07</t>
  </si>
  <si>
    <t>اختیارخ خودرو-353-1404/03/07</t>
  </si>
  <si>
    <t>اختیارخ خودرو-382-1404/03/07</t>
  </si>
  <si>
    <t>اختیارخ خودرو-441-1404/03/07</t>
  </si>
  <si>
    <t>اختیارخ خودرو-471-1404/03/07</t>
  </si>
  <si>
    <t>اختیارخ خودرو-529-1404/03/07</t>
  </si>
  <si>
    <t>اختیارخ خودرو-588-1404/03/07</t>
  </si>
  <si>
    <t>اختیارخ خودرو-647-1404/03/07</t>
  </si>
  <si>
    <t>اختیارخ ذوب-300-1404/03/21</t>
  </si>
  <si>
    <t>اختیارخ ذوب-400-1404/03/21</t>
  </si>
  <si>
    <t>اختیارخ ذوب-500-1404/03/21</t>
  </si>
  <si>
    <t>اختیارخ ذوب-600-1404/04/25</t>
  </si>
  <si>
    <t>اختیارخ وبصادر-200-1404/03/21</t>
  </si>
  <si>
    <t>اختیارخ وبصادر-500-1404/03/21</t>
  </si>
  <si>
    <t>اختیارخ وبصادر-600-1404/03/21</t>
  </si>
  <si>
    <t>اختیارخ وبصادر-700-1404/03/21</t>
  </si>
  <si>
    <t>اختیارخ وبصادر-800-1404/03/21</t>
  </si>
  <si>
    <t>اختیارخ اخابر-800-1404/03/21</t>
  </si>
  <si>
    <t>اختیارخ وبملت-1760-1404/03/21</t>
  </si>
  <si>
    <t>اختیارخ وبملت-1907-1404/03/21</t>
  </si>
  <si>
    <t>اختیارخ وبملت-2054-1404/03/21</t>
  </si>
  <si>
    <t>اختیارخ وبملت-2200-1404/03/21</t>
  </si>
  <si>
    <t>اختیارخ وبملت-2640-1404/03/21</t>
  </si>
  <si>
    <t>اختیارخ وبملت-2934-1404/03/21</t>
  </si>
  <si>
    <t>اختیارخ وبصادر-900-1404/03/21</t>
  </si>
  <si>
    <t>اختیارخ شتاب-13000-1404/03/13</t>
  </si>
  <si>
    <t>اختیارخ خساپا-362-1404/03/28</t>
  </si>
  <si>
    <t>1404/03/28</t>
  </si>
  <si>
    <t>اختیارخ خساپا-2800-1404/03/28</t>
  </si>
  <si>
    <t>اختیارخ خساپا-3000-1404/03/28</t>
  </si>
  <si>
    <t>اختیارخ خساپا-3250-1404/03/28</t>
  </si>
  <si>
    <t>اختیارخ خساپا-3500-1404/03/28</t>
  </si>
  <si>
    <t>اختیارخ خگستر-6500-1404/04/04</t>
  </si>
  <si>
    <t>اختیارخ خگستر-5500-1404/04/04</t>
  </si>
  <si>
    <t xml:space="preserve">سپرده بلند مدت بانک پاسارگاد </t>
  </si>
  <si>
    <t xml:space="preserve">سپرده کوتاه مدت بانک شهر </t>
  </si>
  <si>
    <t xml:space="preserve">سپرده کوتاه مدت بانک سینا </t>
  </si>
  <si>
    <t>30</t>
  </si>
  <si>
    <t>مرابحه سمگا-دماوند060907 (سمگا061)</t>
  </si>
  <si>
    <t>33</t>
  </si>
  <si>
    <t>صکوک مرابحه اندیمشک07-6ماهه23%25 (صزاگرس07)</t>
  </si>
  <si>
    <t>مبلغ شناسایی شده بابت قرارداد خرید و نگهداری اوراق بهادار</t>
  </si>
  <si>
    <t>بهای تمام شده اوراق</t>
  </si>
  <si>
    <t>نام ورقه بهادار</t>
  </si>
  <si>
    <t>نوع وابستگی</t>
  </si>
  <si>
    <t>طرف معامله</t>
  </si>
  <si>
    <t>جزئیات قراردادهای خرید و نگهداری اوراق بهادار با درآمد ثابت</t>
  </si>
  <si>
    <t>نرخ اسمی(درصد)</t>
  </si>
  <si>
    <t>میانگین نرخ بازده تا سررسید قراردادهای منعقده(درصد)</t>
  </si>
  <si>
    <t>‫صندوق سهامی حفظ ارزش دماوند</t>
  </si>
  <si>
    <t>‫صورت وضعیت پورتفوی</t>
  </si>
  <si>
    <t>در اجرای ابلاغیه شماره 12020093 مورخ 1396/09/05 سازمان بورس و اوراق بهادار</t>
  </si>
  <si>
    <t>.</t>
  </si>
  <si>
    <t>‫برای ماه منتهی به 31 تیر ماه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</si>
</sst>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_-;\(#,##0\)"/>
  </numFmts>
  <fonts count="2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B Nazanin"/>
      <charset val="178"/>
    </font>
    <font>
      <sz val="11"/>
      <color indexed="8"/>
      <name val="Calibri"/>
      <family val="2"/>
      <scheme val="minor"/>
    </font>
    <font>
      <sz val="11"/>
      <color indexed="8"/>
      <name val="B Nazanin"/>
      <charset val="178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0"/>
      <color theme="1"/>
      <name val="B Zar"/>
      <charset val="178"/>
    </font>
    <font>
      <b/>
      <sz val="12"/>
      <name val="B Nazanin"/>
      <charset val="178"/>
    </font>
    <font>
      <b/>
      <u/>
      <sz val="12"/>
      <name val="B Nazanin"/>
      <charset val="178"/>
    </font>
    <font>
      <sz val="11"/>
      <name val="Calibri"/>
      <family val="2"/>
    </font>
    <font>
      <sz val="12"/>
      <name val="B Nazanin"/>
      <charset val="178"/>
    </font>
    <font>
      <sz val="12"/>
      <color indexed="8"/>
      <name val="B Nazanin"/>
      <charset val="178"/>
    </font>
    <font>
      <sz val="12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164" fontId="7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10" fillId="0" borderId="0"/>
    <xf numFmtId="0" fontId="7" fillId="0" borderId="0"/>
    <xf numFmtId="0" fontId="10" fillId="0" borderId="0"/>
    <xf numFmtId="0" fontId="17" fillId="0" borderId="0"/>
  </cellStyleXfs>
  <cellXfs count="145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7" fontId="5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left"/>
    </xf>
    <xf numFmtId="37" fontId="4" fillId="0" borderId="5" xfId="0" applyNumberFormat="1" applyFont="1" applyBorder="1" applyAlignment="1">
      <alignment horizontal="right" vertical="top"/>
    </xf>
    <xf numFmtId="37" fontId="4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left"/>
    </xf>
    <xf numFmtId="37" fontId="4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0" fontId="0" fillId="0" borderId="0" xfId="0"/>
    <xf numFmtId="0" fontId="4" fillId="0" borderId="0" xfId="0" applyFont="1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4" fillId="0" borderId="0" xfId="0" applyNumberFormat="1" applyFont="1" applyAlignment="1">
      <alignment vertical="top"/>
    </xf>
    <xf numFmtId="0" fontId="4" fillId="0" borderId="4" xfId="0" applyFont="1" applyBorder="1" applyAlignment="1">
      <alignment horizontal="center" vertical="top"/>
    </xf>
    <xf numFmtId="0" fontId="2" fillId="0" borderId="0" xfId="0" applyFont="1" applyAlignment="1">
      <alignment vertical="center"/>
    </xf>
    <xf numFmtId="4" fontId="4" fillId="0" borderId="0" xfId="0" applyNumberFormat="1" applyFont="1" applyAlignment="1">
      <alignment horizont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right" vertical="center"/>
    </xf>
    <xf numFmtId="37" fontId="4" fillId="0" borderId="2" xfId="0" applyNumberFormat="1" applyFont="1" applyBorder="1" applyAlignment="1">
      <alignment horizontal="center" vertical="top"/>
    </xf>
    <xf numFmtId="37" fontId="0" fillId="0" borderId="0" xfId="0" applyNumberFormat="1" applyAlignment="1">
      <alignment horizontal="center"/>
    </xf>
    <xf numFmtId="37" fontId="4" fillId="0" borderId="0" xfId="0" applyNumberFormat="1" applyFont="1" applyAlignment="1">
      <alignment horizontal="center" vertical="top"/>
    </xf>
    <xf numFmtId="37" fontId="4" fillId="0" borderId="4" xfId="0" applyNumberFormat="1" applyFont="1" applyBorder="1" applyAlignment="1">
      <alignment horizontal="center" vertical="top"/>
    </xf>
    <xf numFmtId="37" fontId="4" fillId="0" borderId="5" xfId="0" applyNumberFormat="1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0" fillId="0" borderId="0" xfId="0" applyNumberFormat="1" applyAlignment="1">
      <alignment horizontal="left"/>
    </xf>
    <xf numFmtId="37" fontId="4" fillId="0" borderId="2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right" vertical="center" wrapText="1" shrinkToFit="1" readingOrder="2"/>
    </xf>
    <xf numFmtId="3" fontId="0" fillId="0" borderId="0" xfId="0" applyNumberFormat="1" applyAlignment="1">
      <alignment horizontal="center"/>
    </xf>
    <xf numFmtId="37" fontId="0" fillId="0" borderId="0" xfId="0" applyNumberFormat="1"/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4" fillId="0" borderId="4" xfId="0" applyFont="1" applyBorder="1" applyAlignment="1">
      <alignment horizontal="center" vertical="center"/>
    </xf>
    <xf numFmtId="37" fontId="4" fillId="0" borderId="7" xfId="0" applyNumberFormat="1" applyFont="1" applyBorder="1" applyAlignment="1">
      <alignment horizontal="center" vertical="center"/>
    </xf>
    <xf numFmtId="39" fontId="4" fillId="0" borderId="0" xfId="0" applyNumberFormat="1" applyFont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39" fontId="5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top"/>
    </xf>
    <xf numFmtId="39" fontId="4" fillId="0" borderId="7" xfId="0" applyNumberFormat="1" applyFont="1" applyBorder="1" applyAlignment="1">
      <alignment horizontal="center" vertical="center"/>
    </xf>
    <xf numFmtId="37" fontId="5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8" fillId="0" borderId="0" xfId="2"/>
    <xf numFmtId="0" fontId="8" fillId="0" borderId="0" xfId="2" applyAlignment="1">
      <alignment horizontal="center" vertical="center"/>
    </xf>
    <xf numFmtId="37" fontId="9" fillId="0" borderId="0" xfId="3" applyNumberFormat="1" applyFont="1" applyFill="1" applyBorder="1" applyAlignment="1">
      <alignment horizontal="center" vertical="center" shrinkToFit="1"/>
    </xf>
    <xf numFmtId="37" fontId="11" fillId="0" borderId="0" xfId="4" applyNumberFormat="1" applyFont="1" applyAlignment="1">
      <alignment horizontal="center" vertical="center" wrapText="1"/>
    </xf>
    <xf numFmtId="37" fontId="12" fillId="0" borderId="10" xfId="3" applyNumberFormat="1" applyFont="1" applyFill="1" applyBorder="1" applyAlignment="1">
      <alignment horizontal="center" vertical="center" shrinkToFit="1"/>
    </xf>
    <xf numFmtId="37" fontId="12" fillId="0" borderId="7" xfId="3" applyNumberFormat="1" applyFont="1" applyFill="1" applyBorder="1" applyAlignment="1">
      <alignment horizontal="center" vertical="center" shrinkToFit="1"/>
    </xf>
    <xf numFmtId="0" fontId="10" fillId="0" borderId="0" xfId="4"/>
    <xf numFmtId="49" fontId="11" fillId="0" borderId="11" xfId="4" applyNumberFormat="1" applyFont="1" applyBorder="1" applyAlignment="1">
      <alignment horizontal="center" vertical="center" wrapText="1"/>
    </xf>
    <xf numFmtId="37" fontId="11" fillId="0" borderId="11" xfId="4" applyNumberFormat="1" applyFont="1" applyBorder="1" applyAlignment="1">
      <alignment horizontal="center" vertical="center" wrapText="1"/>
    </xf>
    <xf numFmtId="37" fontId="11" fillId="0" borderId="12" xfId="4" applyNumberFormat="1" applyFont="1" applyBorder="1" applyAlignment="1">
      <alignment horizontal="center" vertical="center" wrapText="1"/>
    </xf>
    <xf numFmtId="0" fontId="11" fillId="0" borderId="11" xfId="4" applyFont="1" applyBorder="1" applyAlignment="1">
      <alignment horizontal="center" vertical="center" wrapText="1"/>
    </xf>
    <xf numFmtId="0" fontId="14" fillId="3" borderId="15" xfId="4" applyFont="1" applyFill="1" applyBorder="1" applyAlignment="1">
      <alignment horizontal="center" vertical="center" wrapText="1"/>
    </xf>
    <xf numFmtId="0" fontId="14" fillId="3" borderId="15" xfId="4" applyFont="1" applyFill="1" applyBorder="1" applyAlignment="1">
      <alignment horizontal="center" vertical="center"/>
    </xf>
    <xf numFmtId="0" fontId="14" fillId="3" borderId="16" xfId="4" applyFont="1" applyFill="1" applyBorder="1" applyAlignment="1">
      <alignment horizontal="center" vertical="center"/>
    </xf>
    <xf numFmtId="0" fontId="1" fillId="0" borderId="0" xfId="5" applyFont="1" applyAlignment="1">
      <alignment vertical="center"/>
    </xf>
    <xf numFmtId="0" fontId="18" fillId="0" borderId="0" xfId="7" applyFont="1"/>
    <xf numFmtId="0" fontId="19" fillId="0" borderId="0" xfId="6" applyFont="1"/>
    <xf numFmtId="0" fontId="20" fillId="0" borderId="0" xfId="7" applyFont="1"/>
    <xf numFmtId="37" fontId="5" fillId="4" borderId="7" xfId="0" applyNumberFormat="1" applyFont="1" applyFill="1" applyBorder="1" applyAlignment="1">
      <alignment horizontal="center" vertical="center"/>
    </xf>
    <xf numFmtId="37" fontId="16" fillId="0" borderId="0" xfId="6" applyNumberFormat="1" applyFont="1" applyAlignment="1">
      <alignment horizontal="center" vertical="center"/>
    </xf>
    <xf numFmtId="37" fontId="16" fillId="0" borderId="0" xfId="6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7" fontId="4" fillId="0" borderId="0" xfId="0" applyNumberFormat="1" applyFont="1" applyAlignment="1">
      <alignment horizontal="center" vertical="center"/>
    </xf>
    <xf numFmtId="3" fontId="4" fillId="0" borderId="7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7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5" applyFont="1" applyAlignment="1">
      <alignment horizontal="center" vertical="center"/>
    </xf>
    <xf numFmtId="166" fontId="15" fillId="0" borderId="0" xfId="4" applyNumberFormat="1" applyFont="1" applyAlignment="1">
      <alignment horizontal="right" vertical="center"/>
    </xf>
    <xf numFmtId="166" fontId="10" fillId="0" borderId="0" xfId="4" applyNumberFormat="1"/>
    <xf numFmtId="0" fontId="13" fillId="0" borderId="0" xfId="4" applyFont="1" applyAlignment="1">
      <alignment horizontal="center" vertical="center" wrapText="1"/>
    </xf>
    <xf numFmtId="0" fontId="13" fillId="0" borderId="6" xfId="4" applyFont="1" applyBorder="1" applyAlignment="1">
      <alignment horizontal="center" vertical="center" wrapText="1"/>
    </xf>
    <xf numFmtId="0" fontId="13" fillId="0" borderId="14" xfId="4" applyFont="1" applyBorder="1" applyAlignment="1">
      <alignment horizontal="center" vertical="center" wrapText="1"/>
    </xf>
    <xf numFmtId="0" fontId="13" fillId="0" borderId="13" xfId="4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</cellXfs>
  <cellStyles count="8">
    <cellStyle name="Comma" xfId="1" builtinId="3"/>
    <cellStyle name="Comma 2 2 2" xfId="3" xr:uid="{BC402570-2FD1-419B-9FF1-9F9AAF569C6C}"/>
    <cellStyle name="Normal" xfId="0" builtinId="0"/>
    <cellStyle name="Normal 2" xfId="5" xr:uid="{43955E6E-AD40-44E2-A21F-6B8AF9527A38}"/>
    <cellStyle name="Normal 2 2" xfId="4" xr:uid="{DA54F9C7-D1CD-44C1-A3CF-E6F8CFD12FAC}"/>
    <cellStyle name="Normal 2 3" xfId="7" xr:uid="{6F08214A-BF9A-4EEF-8B0C-66919A06840F}"/>
    <cellStyle name="Normal 2 4" xfId="2" xr:uid="{12B41D29-4FE7-4B55-BBEA-0D9B76CCA930}"/>
    <cellStyle name="Normal 4" xfId="6" xr:uid="{2D7E0556-16DB-4703-A5B4-638A759B34C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586809</xdr:colOff>
      <xdr:row>1</xdr:row>
      <xdr:rowOff>51027</xdr:rowOff>
    </xdr:from>
    <xdr:to>
      <xdr:col>6</xdr:col>
      <xdr:colOff>408214</xdr:colOff>
      <xdr:row>11</xdr:row>
      <xdr:rowOff>119063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B2B6C3-2989-4B12-938B-34294F64B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620586" y="289152"/>
          <a:ext cx="2869405" cy="2449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54FE8-88E9-4E15-A34D-9937812B1FD6}">
  <dimension ref="A15:I27"/>
  <sheetViews>
    <sheetView rightToLeft="1" view="pageBreakPreview" topLeftCell="A7" zoomScaleNormal="100" zoomScaleSheetLayoutView="100" workbookViewId="0">
      <selection activeCell="S31" sqref="S31"/>
    </sheetView>
  </sheetViews>
  <sheetFormatPr defaultRowHeight="18.75"/>
  <cols>
    <col min="1" max="16384" width="9.140625" style="105"/>
  </cols>
  <sheetData>
    <row r="15" spans="1:9" ht="33.75" customHeight="1">
      <c r="A15" s="109" t="s">
        <v>237</v>
      </c>
      <c r="B15" s="109"/>
      <c r="C15" s="109"/>
      <c r="D15" s="109"/>
      <c r="E15" s="109"/>
      <c r="F15" s="109"/>
      <c r="G15" s="109"/>
      <c r="H15" s="109"/>
      <c r="I15" s="109"/>
    </row>
    <row r="16" spans="1:9" ht="33.75" customHeight="1">
      <c r="A16" s="109" t="s">
        <v>238</v>
      </c>
      <c r="B16" s="109"/>
      <c r="C16" s="109"/>
      <c r="D16" s="109"/>
      <c r="E16" s="109"/>
      <c r="F16" s="109"/>
      <c r="G16" s="109"/>
      <c r="H16" s="109"/>
      <c r="I16" s="109"/>
    </row>
    <row r="17" spans="1:9" ht="33.75" customHeight="1">
      <c r="A17" s="110" t="s">
        <v>239</v>
      </c>
      <c r="B17" s="110"/>
      <c r="C17" s="110"/>
      <c r="D17" s="110"/>
      <c r="E17" s="110"/>
      <c r="F17" s="110"/>
      <c r="G17" s="110"/>
      <c r="H17" s="110"/>
      <c r="I17" s="110"/>
    </row>
    <row r="18" spans="1:9" ht="33.75" customHeight="1">
      <c r="A18" s="109" t="s">
        <v>241</v>
      </c>
      <c r="B18" s="109"/>
      <c r="C18" s="109"/>
      <c r="D18" s="109"/>
      <c r="E18" s="109"/>
      <c r="F18" s="109"/>
      <c r="G18" s="109"/>
      <c r="H18" s="109"/>
      <c r="I18" s="109"/>
    </row>
    <row r="19" spans="1:9">
      <c r="A19" s="106"/>
      <c r="B19" s="106"/>
      <c r="C19" s="106"/>
      <c r="D19" s="106"/>
      <c r="E19" s="106"/>
      <c r="F19" s="106"/>
      <c r="G19" s="106"/>
      <c r="H19" s="106"/>
      <c r="I19" s="106"/>
    </row>
    <row r="20" spans="1:9">
      <c r="A20" s="106"/>
      <c r="B20" s="106"/>
      <c r="C20" s="106"/>
      <c r="D20" s="106"/>
      <c r="E20" s="106"/>
      <c r="F20" s="106"/>
      <c r="G20" s="106"/>
      <c r="H20" s="106"/>
      <c r="I20" s="106"/>
    </row>
    <row r="21" spans="1:9">
      <c r="A21" s="106"/>
      <c r="B21" s="106"/>
      <c r="C21" s="106"/>
      <c r="D21" s="106"/>
      <c r="E21" s="106"/>
      <c r="F21" s="106"/>
      <c r="G21" s="106"/>
      <c r="H21" s="106"/>
      <c r="I21" s="106"/>
    </row>
    <row r="22" spans="1:9">
      <c r="A22" s="106"/>
      <c r="B22" s="106"/>
      <c r="C22" s="106"/>
      <c r="D22" s="106"/>
      <c r="E22" s="106"/>
      <c r="F22" s="106"/>
      <c r="G22" s="106"/>
      <c r="H22" s="106"/>
      <c r="I22" s="106"/>
    </row>
    <row r="23" spans="1:9">
      <c r="A23" s="106"/>
      <c r="B23" s="106"/>
      <c r="C23" s="106"/>
      <c r="D23" s="106"/>
      <c r="E23" s="106"/>
      <c r="F23" s="106"/>
      <c r="G23" s="106"/>
      <c r="H23" s="106"/>
      <c r="I23" s="106"/>
    </row>
    <row r="24" spans="1:9" ht="34.5" customHeight="1">
      <c r="A24" s="106"/>
      <c r="B24" s="106"/>
      <c r="C24" s="106"/>
      <c r="D24" s="106"/>
      <c r="E24" s="106"/>
      <c r="F24" s="106"/>
      <c r="G24" s="106"/>
      <c r="H24" s="106"/>
      <c r="I24" s="106"/>
    </row>
    <row r="27" spans="1:9">
      <c r="C27" s="107" t="s">
        <v>240</v>
      </c>
    </row>
  </sheetData>
  <mergeCells count="4">
    <mergeCell ref="A15:I15"/>
    <mergeCell ref="A16:I16"/>
    <mergeCell ref="A17:I17"/>
    <mergeCell ref="A18:I18"/>
  </mergeCells>
  <printOptions horizontalCentered="1"/>
  <pageMargins left="0.2" right="0.2" top="0" bottom="0" header="0.3" footer="0.3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6"/>
  <sheetViews>
    <sheetView rightToLeft="1" tabSelected="1" view="pageBreakPreview" zoomScale="124" zoomScaleNormal="100" zoomScaleSheetLayoutView="124" workbookViewId="0">
      <selection activeCell="U7" sqref="U7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21.75" customHeight="1">
      <c r="A2" s="113" t="s">
        <v>112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ht="21.75" customHeight="1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0" ht="14.45" customHeight="1"/>
    <row r="5" spans="1:10" ht="14.45" customHeight="1">
      <c r="A5" s="48" t="s">
        <v>137</v>
      </c>
      <c r="B5" s="114" t="s">
        <v>143</v>
      </c>
      <c r="C5" s="114"/>
      <c r="D5" s="114"/>
      <c r="E5" s="114"/>
      <c r="F5" s="114"/>
      <c r="G5" s="114"/>
      <c r="H5" s="114"/>
      <c r="I5" s="114"/>
      <c r="J5" s="114"/>
    </row>
    <row r="6" spans="1:10" ht="14.45" customHeight="1">
      <c r="D6" s="111" t="s">
        <v>129</v>
      </c>
      <c r="E6" s="111"/>
      <c r="F6" s="111"/>
      <c r="H6" s="111" t="s">
        <v>130</v>
      </c>
      <c r="I6" s="111"/>
      <c r="J6" s="111"/>
    </row>
    <row r="7" spans="1:10" ht="36.4" customHeight="1">
      <c r="A7" s="111" t="s">
        <v>144</v>
      </c>
      <c r="B7" s="111"/>
      <c r="D7" s="12" t="s">
        <v>145</v>
      </c>
      <c r="E7" s="3"/>
      <c r="F7" s="12" t="s">
        <v>146</v>
      </c>
      <c r="H7" s="12" t="s">
        <v>145</v>
      </c>
      <c r="I7" s="3"/>
      <c r="J7" s="12" t="s">
        <v>146</v>
      </c>
    </row>
    <row r="8" spans="1:10" ht="21.75" customHeight="1">
      <c r="A8" s="70"/>
      <c r="B8" s="70" t="s">
        <v>181</v>
      </c>
      <c r="D8" s="54">
        <v>1580478</v>
      </c>
      <c r="E8" s="55"/>
      <c r="F8" s="71">
        <f>D8/$D$12*100</f>
        <v>0.10599979106918973</v>
      </c>
      <c r="G8" s="55"/>
      <c r="H8" s="142">
        <v>1778951</v>
      </c>
      <c r="I8" s="55"/>
      <c r="J8" s="71">
        <f>H8/$H$12*100</f>
        <v>2.9406611644255634E-2</v>
      </c>
    </row>
    <row r="9" spans="1:10" ht="21.75" customHeight="1">
      <c r="A9" s="39"/>
      <c r="B9" s="39" t="s">
        <v>184</v>
      </c>
      <c r="D9" s="56">
        <v>236751</v>
      </c>
      <c r="E9" s="55"/>
      <c r="F9" s="71">
        <f>D9/$D$12*100</f>
        <v>1.5878459893413095E-2</v>
      </c>
      <c r="G9" s="55"/>
      <c r="H9" s="143">
        <v>473502</v>
      </c>
      <c r="I9" s="55"/>
      <c r="J9" s="71">
        <f>H9/$H$12*100</f>
        <v>7.8271348827361354E-3</v>
      </c>
    </row>
    <row r="10" spans="1:10" ht="21.75" customHeight="1">
      <c r="A10" s="39"/>
      <c r="B10" s="39" t="s">
        <v>183</v>
      </c>
      <c r="D10" s="56">
        <v>24635</v>
      </c>
      <c r="E10" s="55"/>
      <c r="F10" s="71">
        <f>D10/$D$12*100</f>
        <v>1.6522247402301639E-3</v>
      </c>
      <c r="G10" s="55"/>
      <c r="H10" s="143">
        <v>49166</v>
      </c>
      <c r="I10" s="55"/>
      <c r="J10" s="71">
        <f>H10/$H$12*100</f>
        <v>8.1272922531394761E-4</v>
      </c>
    </row>
    <row r="11" spans="1:10" ht="21.75" customHeight="1">
      <c r="A11" s="39"/>
      <c r="B11" s="39" t="s">
        <v>185</v>
      </c>
      <c r="D11" s="56">
        <v>1489178056</v>
      </c>
      <c r="E11" s="55"/>
      <c r="F11" s="71">
        <f>D11/$D$12*100</f>
        <v>99.876469524297164</v>
      </c>
      <c r="G11" s="55"/>
      <c r="H11" s="143">
        <v>6047191677</v>
      </c>
      <c r="I11" s="55"/>
      <c r="J11" s="71">
        <f>H11/$H$12*100</f>
        <v>99.96195352424769</v>
      </c>
    </row>
    <row r="12" spans="1:10" ht="21.75" customHeight="1" thickBot="1">
      <c r="A12" s="129"/>
      <c r="B12" s="129"/>
      <c r="D12" s="69">
        <f>SUM(D8:D11)</f>
        <v>1491019920</v>
      </c>
      <c r="E12" s="55"/>
      <c r="F12" s="69">
        <f>SUM(F8:F11)</f>
        <v>100</v>
      </c>
      <c r="G12" s="55"/>
      <c r="H12" s="144">
        <f>SUM(H8:H11)</f>
        <v>6049493296</v>
      </c>
      <c r="I12" s="55"/>
      <c r="J12" s="69">
        <f>SUM(J8:J11)</f>
        <v>100</v>
      </c>
    </row>
    <row r="13" spans="1:10" ht="13.5" thickTop="1"/>
    <row r="15" spans="1:10">
      <c r="H15" s="76"/>
    </row>
    <row r="16" spans="1:10">
      <c r="H16" s="76"/>
    </row>
  </sheetData>
  <mergeCells count="8">
    <mergeCell ref="A12:B12"/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98" zoomScaleNormal="100" zoomScaleSheetLayoutView="98" workbookViewId="0">
      <selection activeCell="D12" sqref="D12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13" t="s">
        <v>0</v>
      </c>
      <c r="B1" s="113"/>
      <c r="C1" s="113"/>
      <c r="D1" s="113"/>
      <c r="E1" s="113"/>
      <c r="F1" s="113"/>
    </row>
    <row r="2" spans="1:6" ht="21.75" customHeight="1">
      <c r="A2" s="113" t="s">
        <v>112</v>
      </c>
      <c r="B2" s="113"/>
      <c r="C2" s="113"/>
      <c r="D2" s="113"/>
      <c r="E2" s="113"/>
      <c r="F2" s="113"/>
    </row>
    <row r="3" spans="1:6" ht="21.75" customHeight="1">
      <c r="A3" s="113" t="s">
        <v>2</v>
      </c>
      <c r="B3" s="113"/>
      <c r="C3" s="113"/>
      <c r="D3" s="113"/>
      <c r="E3" s="113"/>
      <c r="F3" s="113"/>
    </row>
    <row r="4" spans="1:6" ht="14.45" customHeight="1"/>
    <row r="5" spans="1:6" ht="29.1" customHeight="1">
      <c r="A5" s="48" t="s">
        <v>142</v>
      </c>
      <c r="B5" s="114" t="s">
        <v>126</v>
      </c>
      <c r="C5" s="114"/>
      <c r="D5" s="114"/>
      <c r="E5" s="114"/>
      <c r="F5" s="114"/>
    </row>
    <row r="6" spans="1:6" ht="14.45" customHeight="1">
      <c r="D6" s="2" t="s">
        <v>129</v>
      </c>
      <c r="F6" s="2" t="s">
        <v>5</v>
      </c>
    </row>
    <row r="7" spans="1:6" ht="14.45" customHeight="1">
      <c r="A7" s="111" t="s">
        <v>126</v>
      </c>
      <c r="B7" s="111"/>
      <c r="D7" s="4" t="s">
        <v>109</v>
      </c>
      <c r="F7" s="4" t="s">
        <v>109</v>
      </c>
    </row>
    <row r="8" spans="1:6" ht="21.75" customHeight="1">
      <c r="A8" s="132" t="s">
        <v>126</v>
      </c>
      <c r="B8" s="132"/>
      <c r="C8" s="55"/>
      <c r="D8" s="54">
        <v>13480348</v>
      </c>
      <c r="E8" s="55"/>
      <c r="F8" s="54">
        <v>30412648</v>
      </c>
    </row>
    <row r="9" spans="1:6" ht="21.75" customHeight="1">
      <c r="A9" s="133" t="s">
        <v>147</v>
      </c>
      <c r="B9" s="133"/>
      <c r="C9" s="55"/>
      <c r="D9" s="56">
        <v>0</v>
      </c>
      <c r="E9" s="55"/>
      <c r="F9" s="56">
        <v>14410186</v>
      </c>
    </row>
    <row r="10" spans="1:6" ht="21.75" customHeight="1">
      <c r="A10" s="133" t="s">
        <v>148</v>
      </c>
      <c r="B10" s="133"/>
      <c r="C10" s="55"/>
      <c r="D10" s="68">
        <v>130801591</v>
      </c>
      <c r="E10" s="55"/>
      <c r="F10" s="68">
        <v>185148463</v>
      </c>
    </row>
    <row r="11" spans="1:6" ht="21.75" customHeight="1">
      <c r="A11" s="127"/>
      <c r="B11" s="127"/>
      <c r="D11" s="69">
        <f>SUM(D8:D10)</f>
        <v>144281939</v>
      </c>
      <c r="E11" s="55"/>
      <c r="F11" s="69">
        <f>SUM(F8:F10)</f>
        <v>229971297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15"/>
  <sheetViews>
    <sheetView rightToLeft="1" view="pageBreakPreview" zoomScale="112" zoomScaleNormal="100" zoomScaleSheetLayoutView="112" workbookViewId="0">
      <selection activeCell="U16" sqref="U16"/>
    </sheetView>
  </sheetViews>
  <sheetFormatPr defaultRowHeight="12.75"/>
  <cols>
    <col min="1" max="1" width="24" style="40" bestFit="1" customWidth="1"/>
    <col min="2" max="2" width="1.28515625" style="40" customWidth="1"/>
    <col min="3" max="3" width="16.85546875" style="40" customWidth="1"/>
    <col min="4" max="4" width="1.28515625" style="40" customWidth="1"/>
    <col min="5" max="5" width="28.140625" style="40" bestFit="1" customWidth="1"/>
    <col min="6" max="6" width="1.28515625" style="40" customWidth="1"/>
    <col min="7" max="7" width="18.85546875" style="40" bestFit="1" customWidth="1"/>
    <col min="8" max="8" width="1.28515625" style="40" customWidth="1"/>
    <col min="9" max="9" width="19.140625" style="40" bestFit="1" customWidth="1"/>
    <col min="10" max="10" width="1.28515625" style="40" customWidth="1"/>
    <col min="11" max="11" width="15.140625" style="40" bestFit="1" customWidth="1"/>
    <col min="12" max="12" width="1.28515625" style="40" customWidth="1"/>
    <col min="13" max="13" width="20.140625" style="40" bestFit="1" customWidth="1"/>
    <col min="14" max="14" width="1.28515625" style="40" customWidth="1"/>
    <col min="15" max="15" width="19.140625" style="40" bestFit="1" customWidth="1"/>
    <col min="16" max="16" width="1.28515625" style="40" customWidth="1"/>
    <col min="17" max="17" width="15.140625" style="40" bestFit="1" customWidth="1"/>
    <col min="18" max="18" width="1.28515625" style="40" customWidth="1"/>
    <col min="19" max="19" width="20.140625" style="40" bestFit="1" customWidth="1"/>
    <col min="20" max="20" width="0.28515625" style="40" customWidth="1"/>
    <col min="21" max="21" width="11.5703125" style="40" bestFit="1" customWidth="1"/>
    <col min="22" max="16384" width="9.140625" style="40"/>
  </cols>
  <sheetData>
    <row r="1" spans="1:21" ht="29.1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21" ht="21.75" customHeight="1">
      <c r="A2" s="113" t="s">
        <v>112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21" ht="21.75" customHeight="1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4" spans="1:21" ht="14.45" customHeight="1"/>
    <row r="5" spans="1:21" ht="14.45" customHeight="1">
      <c r="A5" s="114" t="s">
        <v>132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</row>
    <row r="6" spans="1:21" ht="14.45" customHeight="1">
      <c r="A6" s="111" t="s">
        <v>34</v>
      </c>
      <c r="C6" s="111" t="s">
        <v>149</v>
      </c>
      <c r="D6" s="111"/>
      <c r="E6" s="111"/>
      <c r="F6" s="111"/>
      <c r="G6" s="111"/>
      <c r="I6" s="111" t="s">
        <v>129</v>
      </c>
      <c r="J6" s="111"/>
      <c r="K6" s="111"/>
      <c r="L6" s="111"/>
      <c r="M6" s="111"/>
      <c r="O6" s="111" t="s">
        <v>130</v>
      </c>
      <c r="P6" s="111"/>
      <c r="Q6" s="111"/>
      <c r="R6" s="111"/>
      <c r="S6" s="111"/>
    </row>
    <row r="7" spans="1:21" ht="29.1" customHeight="1">
      <c r="A7" s="111"/>
      <c r="C7" s="12" t="s">
        <v>150</v>
      </c>
      <c r="D7" s="41"/>
      <c r="E7" s="12" t="s">
        <v>151</v>
      </c>
      <c r="F7" s="41"/>
      <c r="G7" s="12" t="s">
        <v>152</v>
      </c>
      <c r="I7" s="12" t="s">
        <v>153</v>
      </c>
      <c r="J7" s="41"/>
      <c r="K7" s="12" t="s">
        <v>154</v>
      </c>
      <c r="L7" s="41"/>
      <c r="M7" s="12" t="s">
        <v>155</v>
      </c>
      <c r="O7" s="12" t="s">
        <v>153</v>
      </c>
      <c r="P7" s="41"/>
      <c r="Q7" s="12" t="s">
        <v>154</v>
      </c>
      <c r="R7" s="41"/>
      <c r="S7" s="12" t="s">
        <v>155</v>
      </c>
    </row>
    <row r="8" spans="1:21" ht="21.75" customHeight="1">
      <c r="A8" s="30" t="s">
        <v>30</v>
      </c>
      <c r="C8" s="30" t="s">
        <v>156</v>
      </c>
      <c r="E8" s="18">
        <v>529962599</v>
      </c>
      <c r="G8" s="18">
        <v>40</v>
      </c>
      <c r="I8" s="49">
        <v>21198503960</v>
      </c>
      <c r="J8" s="50"/>
      <c r="K8" s="49">
        <v>-1396958354</v>
      </c>
      <c r="L8" s="50"/>
      <c r="M8" s="51">
        <f>I8+K8</f>
        <v>19801545606</v>
      </c>
      <c r="N8" s="50"/>
      <c r="O8" s="49">
        <v>21198503960</v>
      </c>
      <c r="P8" s="50"/>
      <c r="Q8" s="49">
        <v>-1396958354</v>
      </c>
      <c r="R8" s="50"/>
      <c r="S8" s="51">
        <f>O8+Q8</f>
        <v>19801545606</v>
      </c>
    </row>
    <row r="9" spans="1:21" ht="21.75" customHeight="1">
      <c r="A9" s="32" t="s">
        <v>28</v>
      </c>
      <c r="C9" s="32" t="s">
        <v>5</v>
      </c>
      <c r="E9" s="19">
        <v>32800000</v>
      </c>
      <c r="G9" s="19">
        <v>115</v>
      </c>
      <c r="I9" s="51">
        <v>3772000000</v>
      </c>
      <c r="J9" s="50"/>
      <c r="K9" s="51">
        <v>-538224310</v>
      </c>
      <c r="L9" s="50"/>
      <c r="M9" s="51">
        <f t="shared" ref="M9:M14" si="0">I9+K9</f>
        <v>3233775690</v>
      </c>
      <c r="N9" s="50"/>
      <c r="O9" s="51">
        <v>3772000000</v>
      </c>
      <c r="P9" s="50"/>
      <c r="Q9" s="51">
        <v>-538224310</v>
      </c>
      <c r="R9" s="50"/>
      <c r="S9" s="51">
        <f>O9+Q9</f>
        <v>3233775690</v>
      </c>
    </row>
    <row r="10" spans="1:21" ht="21.75" customHeight="1">
      <c r="A10" s="32" t="s">
        <v>29</v>
      </c>
      <c r="C10" s="32" t="s">
        <v>157</v>
      </c>
      <c r="E10" s="19">
        <v>39714000</v>
      </c>
      <c r="G10" s="19">
        <v>7</v>
      </c>
      <c r="I10" s="51">
        <v>277998000</v>
      </c>
      <c r="J10" s="50"/>
      <c r="K10" s="51">
        <v>-20951084</v>
      </c>
      <c r="L10" s="50"/>
      <c r="M10" s="51">
        <f t="shared" si="0"/>
        <v>257046916</v>
      </c>
      <c r="N10" s="50"/>
      <c r="O10" s="51">
        <v>277998000</v>
      </c>
      <c r="P10" s="50"/>
      <c r="Q10" s="51">
        <v>-20951084</v>
      </c>
      <c r="R10" s="50"/>
      <c r="S10" s="51">
        <f t="shared" ref="S10:S14" si="1">O10+Q10</f>
        <v>257046916</v>
      </c>
    </row>
    <row r="11" spans="1:21" ht="21.75" customHeight="1">
      <c r="A11" s="32" t="s">
        <v>19</v>
      </c>
      <c r="C11" s="32" t="s">
        <v>5</v>
      </c>
      <c r="E11" s="19">
        <v>193670541</v>
      </c>
      <c r="G11" s="19">
        <v>11</v>
      </c>
      <c r="I11" s="51">
        <v>2130375951</v>
      </c>
      <c r="J11" s="50"/>
      <c r="K11" s="51">
        <v>-303982006</v>
      </c>
      <c r="L11" s="50"/>
      <c r="M11" s="51">
        <f t="shared" si="0"/>
        <v>1826393945</v>
      </c>
      <c r="N11" s="50"/>
      <c r="O11" s="51">
        <v>2130375951</v>
      </c>
      <c r="P11" s="50"/>
      <c r="Q11" s="51">
        <v>-303982006</v>
      </c>
      <c r="R11" s="50"/>
      <c r="S11" s="51">
        <f t="shared" si="1"/>
        <v>1826393945</v>
      </c>
    </row>
    <row r="12" spans="1:21" ht="21.75" customHeight="1">
      <c r="A12" s="32" t="s">
        <v>20</v>
      </c>
      <c r="C12" s="32" t="s">
        <v>5</v>
      </c>
      <c r="E12" s="19">
        <v>422262499</v>
      </c>
      <c r="G12" s="19">
        <v>15</v>
      </c>
      <c r="I12" s="51">
        <v>6333937485</v>
      </c>
      <c r="J12" s="50"/>
      <c r="K12" s="51">
        <v>-903785560</v>
      </c>
      <c r="L12" s="50"/>
      <c r="M12" s="51">
        <f t="shared" si="0"/>
        <v>5430151925</v>
      </c>
      <c r="N12" s="50"/>
      <c r="O12" s="51">
        <v>6333937485</v>
      </c>
      <c r="P12" s="50"/>
      <c r="Q12" s="51">
        <v>-903785560</v>
      </c>
      <c r="R12" s="50"/>
      <c r="S12" s="51">
        <f t="shared" si="1"/>
        <v>5430151925</v>
      </c>
    </row>
    <row r="13" spans="1:21" ht="21.75" customHeight="1">
      <c r="A13" s="32" t="s">
        <v>17</v>
      </c>
      <c r="C13" s="32" t="s">
        <v>158</v>
      </c>
      <c r="E13" s="19">
        <v>79752284</v>
      </c>
      <c r="G13" s="19">
        <v>7</v>
      </c>
      <c r="I13" s="51">
        <v>558265988</v>
      </c>
      <c r="J13" s="50"/>
      <c r="K13" s="51">
        <v>-39774676</v>
      </c>
      <c r="L13" s="50"/>
      <c r="M13" s="51">
        <f t="shared" si="0"/>
        <v>518491312</v>
      </c>
      <c r="N13" s="50"/>
      <c r="O13" s="51">
        <v>558265988</v>
      </c>
      <c r="P13" s="50"/>
      <c r="Q13" s="51">
        <v>-39774676</v>
      </c>
      <c r="R13" s="50"/>
      <c r="S13" s="51">
        <f t="shared" si="1"/>
        <v>518491312</v>
      </c>
    </row>
    <row r="14" spans="1:21" ht="21.75" customHeight="1">
      <c r="A14" s="32" t="s">
        <v>22</v>
      </c>
      <c r="C14" s="32" t="s">
        <v>159</v>
      </c>
      <c r="E14" s="19">
        <v>100000</v>
      </c>
      <c r="G14" s="19">
        <v>2350</v>
      </c>
      <c r="I14" s="52">
        <v>235000000</v>
      </c>
      <c r="J14" s="50"/>
      <c r="K14" s="52">
        <v>-642077</v>
      </c>
      <c r="L14" s="50"/>
      <c r="M14" s="51">
        <f t="shared" si="0"/>
        <v>234357923</v>
      </c>
      <c r="N14" s="50"/>
      <c r="O14" s="52">
        <v>235000000</v>
      </c>
      <c r="P14" s="50"/>
      <c r="Q14" s="52">
        <v>-642077</v>
      </c>
      <c r="R14" s="50"/>
      <c r="S14" s="51">
        <f t="shared" si="1"/>
        <v>234357923</v>
      </c>
    </row>
    <row r="15" spans="1:21" ht="21.75" customHeight="1">
      <c r="A15" s="36"/>
      <c r="C15" s="19"/>
      <c r="E15" s="19"/>
      <c r="G15" s="19"/>
      <c r="I15" s="53">
        <f>SUM(I8:I14)</f>
        <v>34506081384</v>
      </c>
      <c r="J15" s="50"/>
      <c r="K15" s="53">
        <f>SUM(K8:K14)</f>
        <v>-3204318067</v>
      </c>
      <c r="L15" s="50"/>
      <c r="M15" s="53">
        <f>SUM(M8:M14)</f>
        <v>31301763317</v>
      </c>
      <c r="N15" s="50"/>
      <c r="O15" s="53">
        <f>SUM(O8:O14)</f>
        <v>34506081384</v>
      </c>
      <c r="P15" s="50"/>
      <c r="Q15" s="53">
        <f>SUM(Q8:Q14)</f>
        <v>-3204318067</v>
      </c>
      <c r="R15" s="50"/>
      <c r="S15" s="53">
        <f>SUM(S8:S14)</f>
        <v>31301763317</v>
      </c>
      <c r="U15" s="5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14"/>
  <sheetViews>
    <sheetView rightToLeft="1" view="pageBreakPreview" zoomScale="118" zoomScaleNormal="100" zoomScaleSheetLayoutView="118" workbookViewId="0">
      <selection activeCell="K15" sqref="K15"/>
    </sheetView>
  </sheetViews>
  <sheetFormatPr defaultRowHeight="12.75"/>
  <cols>
    <col min="1" max="1" width="29.7109375" style="40" bestFit="1" customWidth="1"/>
    <col min="2" max="2" width="1.28515625" style="40" customWidth="1"/>
    <col min="3" max="3" width="13.5703125" style="40" customWidth="1"/>
    <col min="4" max="4" width="1.28515625" style="40" customWidth="1"/>
    <col min="5" max="5" width="18.7109375" style="40" bestFit="1" customWidth="1"/>
    <col min="6" max="6" width="1.28515625" style="40" customWidth="1"/>
    <col min="7" max="7" width="13.7109375" style="40" bestFit="1" customWidth="1"/>
    <col min="8" max="8" width="1.28515625" style="40" customWidth="1"/>
    <col min="9" max="9" width="10.7109375" style="40" bestFit="1" customWidth="1"/>
    <col min="10" max="10" width="1.28515625" style="40" customWidth="1"/>
    <col min="11" max="11" width="13.7109375" style="40" bestFit="1" customWidth="1"/>
    <col min="12" max="12" width="1.28515625" style="40" customWidth="1"/>
    <col min="13" max="13" width="15" style="40" bestFit="1" customWidth="1"/>
    <col min="14" max="14" width="1.28515625" style="40" customWidth="1"/>
    <col min="15" max="15" width="10.7109375" style="40" bestFit="1" customWidth="1"/>
    <col min="16" max="16" width="1.28515625" style="40" customWidth="1"/>
    <col min="17" max="17" width="15" style="40" bestFit="1" customWidth="1"/>
    <col min="18" max="18" width="0.28515625" style="40" customWidth="1"/>
    <col min="19" max="16384" width="9.140625" style="40"/>
  </cols>
  <sheetData>
    <row r="1" spans="1:19" ht="29.1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9" ht="21.75" customHeight="1">
      <c r="A2" s="113" t="s">
        <v>112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9" ht="21.75" customHeight="1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19" ht="14.45" customHeight="1"/>
    <row r="5" spans="1:19" ht="14.45" customHeight="1">
      <c r="A5" s="114" t="s">
        <v>160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19" ht="14.45" customHeight="1">
      <c r="A6" s="111" t="s">
        <v>115</v>
      </c>
      <c r="G6" s="111" t="s">
        <v>129</v>
      </c>
      <c r="H6" s="111"/>
      <c r="I6" s="111"/>
      <c r="J6" s="111"/>
      <c r="K6" s="111"/>
      <c r="M6" s="111" t="s">
        <v>130</v>
      </c>
      <c r="N6" s="111"/>
      <c r="O6" s="111"/>
      <c r="P6" s="111"/>
      <c r="Q6" s="111"/>
    </row>
    <row r="7" spans="1:19" ht="29.1" customHeight="1">
      <c r="A7" s="111"/>
      <c r="C7" s="11" t="s">
        <v>78</v>
      </c>
      <c r="E7" s="11" t="s">
        <v>161</v>
      </c>
      <c r="G7" s="12" t="s">
        <v>162</v>
      </c>
      <c r="H7" s="41"/>
      <c r="I7" s="12" t="s">
        <v>154</v>
      </c>
      <c r="J7" s="41"/>
      <c r="K7" s="12" t="s">
        <v>163</v>
      </c>
      <c r="M7" s="12" t="s">
        <v>162</v>
      </c>
      <c r="N7" s="41"/>
      <c r="O7" s="12" t="s">
        <v>154</v>
      </c>
      <c r="P7" s="41"/>
      <c r="Q7" s="12" t="s">
        <v>163</v>
      </c>
    </row>
    <row r="8" spans="1:19" ht="21.75" customHeight="1">
      <c r="A8" s="30" t="s">
        <v>141</v>
      </c>
      <c r="C8" s="30" t="s">
        <v>164</v>
      </c>
      <c r="E8" s="31">
        <v>23</v>
      </c>
      <c r="G8" s="18">
        <v>0</v>
      </c>
      <c r="I8" s="18">
        <v>0</v>
      </c>
      <c r="K8" s="18">
        <v>0</v>
      </c>
      <c r="M8" s="18">
        <v>4305270</v>
      </c>
      <c r="O8" s="18">
        <v>0</v>
      </c>
      <c r="Q8" s="18">
        <v>4305270</v>
      </c>
    </row>
    <row r="9" spans="1:19" ht="21.75" customHeight="1">
      <c r="A9" s="32" t="s">
        <v>87</v>
      </c>
      <c r="C9" s="32" t="s">
        <v>89</v>
      </c>
      <c r="E9" s="33">
        <v>23</v>
      </c>
      <c r="G9" s="19">
        <v>192700857</v>
      </c>
      <c r="I9" s="19">
        <v>0</v>
      </c>
      <c r="K9" s="19">
        <v>192700857</v>
      </c>
      <c r="M9" s="19">
        <v>722028063</v>
      </c>
      <c r="O9" s="19">
        <v>0</v>
      </c>
      <c r="Q9" s="19">
        <v>722028063</v>
      </c>
    </row>
    <row r="10" spans="1:19" ht="21.75" customHeight="1">
      <c r="A10" s="32" t="s">
        <v>80</v>
      </c>
      <c r="C10" s="32" t="s">
        <v>83</v>
      </c>
      <c r="E10" s="33">
        <v>23</v>
      </c>
      <c r="G10" s="19">
        <v>387499051</v>
      </c>
      <c r="I10" s="19">
        <v>0</v>
      </c>
      <c r="K10" s="19">
        <v>387499051</v>
      </c>
      <c r="M10" s="19">
        <v>900630588</v>
      </c>
      <c r="O10" s="19">
        <v>0</v>
      </c>
      <c r="Q10" s="19">
        <v>900630588</v>
      </c>
    </row>
    <row r="11" spans="1:19" ht="21.75" customHeight="1">
      <c r="A11" s="32" t="s">
        <v>84</v>
      </c>
      <c r="C11" s="32" t="s">
        <v>86</v>
      </c>
      <c r="E11" s="33">
        <v>23</v>
      </c>
      <c r="G11" s="19">
        <v>3273807644</v>
      </c>
      <c r="I11" s="19">
        <v>0</v>
      </c>
      <c r="K11" s="19">
        <v>3273807644</v>
      </c>
      <c r="M11" s="19">
        <v>8616434563</v>
      </c>
      <c r="O11" s="19">
        <v>0</v>
      </c>
      <c r="Q11" s="19">
        <v>8616434563</v>
      </c>
    </row>
    <row r="12" spans="1:19" ht="21.75" customHeight="1">
      <c r="A12" s="43" t="s">
        <v>90</v>
      </c>
      <c r="C12" s="43" t="s">
        <v>92</v>
      </c>
      <c r="E12" s="34">
        <v>23</v>
      </c>
      <c r="G12" s="20">
        <v>5762600392</v>
      </c>
      <c r="I12" s="20">
        <v>0</v>
      </c>
      <c r="K12" s="20">
        <v>5762600392</v>
      </c>
      <c r="M12" s="20">
        <v>11515084890</v>
      </c>
      <c r="O12" s="20">
        <v>0</v>
      </c>
      <c r="Q12" s="20">
        <v>11515084890</v>
      </c>
    </row>
    <row r="13" spans="1:19" ht="21.75" customHeight="1" thickBot="1">
      <c r="A13" s="9" t="s">
        <v>33</v>
      </c>
      <c r="C13" s="35"/>
      <c r="E13" s="35"/>
      <c r="G13" s="35">
        <f>SUM(G8:G12)</f>
        <v>9616607944</v>
      </c>
      <c r="I13" s="35">
        <v>0</v>
      </c>
      <c r="K13" s="35">
        <f>SUM(K8:K12)</f>
        <v>9616607944</v>
      </c>
      <c r="M13" s="35">
        <f>SUM(M8:M12)</f>
        <v>21758483374</v>
      </c>
      <c r="O13" s="35">
        <v>0</v>
      </c>
      <c r="Q13" s="35">
        <f>SUM(Q8:Q12)</f>
        <v>21758483374</v>
      </c>
      <c r="S13" s="63"/>
    </row>
    <row r="14" spans="1:19">
      <c r="K14" s="63"/>
    </row>
  </sheetData>
  <mergeCells count="7">
    <mergeCell ref="A1:Q1"/>
    <mergeCell ref="A2:Q2"/>
    <mergeCell ref="A3:Q3"/>
    <mergeCell ref="A5:Q5"/>
    <mergeCell ref="A6:A7"/>
    <mergeCell ref="G6:K6"/>
    <mergeCell ref="M6:Q6"/>
  </mergeCells>
  <pageMargins left="0.39" right="0.39" top="0.39" bottom="0.39" header="0" footer="0"/>
  <pageSetup scale="8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3"/>
  <sheetViews>
    <sheetView rightToLeft="1" view="pageBreakPreview" zoomScale="148" zoomScaleNormal="100" zoomScaleSheetLayoutView="148" workbookViewId="0">
      <selection activeCell="G22" sqref="G22:G23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1.85546875" bestFit="1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  <col min="15" max="15" width="10.140625" bestFit="1" customWidth="1"/>
  </cols>
  <sheetData>
    <row r="1" spans="1:15" ht="29.1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5" ht="21.75" customHeight="1">
      <c r="A2" s="113" t="s">
        <v>112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5" ht="21.75" customHeight="1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5" ht="14.45" customHeight="1"/>
    <row r="5" spans="1:15" ht="14.45" customHeight="1">
      <c r="A5" s="114" t="s">
        <v>165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</row>
    <row r="6" spans="1:15" ht="14.45" customHeight="1">
      <c r="A6" s="111" t="s">
        <v>115</v>
      </c>
      <c r="C6" s="111" t="s">
        <v>129</v>
      </c>
      <c r="D6" s="111"/>
      <c r="E6" s="111"/>
      <c r="F6" s="111"/>
      <c r="G6" s="111"/>
      <c r="I6" s="111" t="s">
        <v>130</v>
      </c>
      <c r="J6" s="111"/>
      <c r="K6" s="111"/>
      <c r="L6" s="111"/>
      <c r="M6" s="111"/>
    </row>
    <row r="7" spans="1:15" ht="29.1" customHeight="1">
      <c r="A7" s="111"/>
      <c r="C7" s="12" t="s">
        <v>162</v>
      </c>
      <c r="D7" s="3"/>
      <c r="E7" s="12" t="s">
        <v>154</v>
      </c>
      <c r="F7" s="3"/>
      <c r="G7" s="12" t="s">
        <v>163</v>
      </c>
      <c r="I7" s="12" t="s">
        <v>162</v>
      </c>
      <c r="J7" s="3"/>
      <c r="K7" s="12" t="s">
        <v>154</v>
      </c>
      <c r="L7" s="3"/>
      <c r="M7" s="12" t="s">
        <v>163</v>
      </c>
    </row>
    <row r="8" spans="1:15" ht="21.75" customHeight="1">
      <c r="A8" s="5" t="s">
        <v>181</v>
      </c>
      <c r="C8" s="54">
        <v>1580478</v>
      </c>
      <c r="D8" s="55"/>
      <c r="E8" s="54">
        <v>0</v>
      </c>
      <c r="F8" s="55"/>
      <c r="G8" s="56">
        <f>C8+E8</f>
        <v>1580478</v>
      </c>
      <c r="H8" s="55"/>
      <c r="I8" s="54">
        <v>1778951</v>
      </c>
      <c r="J8" s="55"/>
      <c r="K8" s="54">
        <v>0</v>
      </c>
      <c r="L8" s="55"/>
      <c r="M8" s="56">
        <f>I8+K8</f>
        <v>1778951</v>
      </c>
    </row>
    <row r="9" spans="1:15" ht="21.75" customHeight="1">
      <c r="A9" s="6" t="s">
        <v>184</v>
      </c>
      <c r="C9" s="56">
        <v>236751</v>
      </c>
      <c r="D9" s="55"/>
      <c r="E9" s="56">
        <v>0</v>
      </c>
      <c r="F9" s="55"/>
      <c r="G9" s="56">
        <f>C9+E9</f>
        <v>236751</v>
      </c>
      <c r="H9" s="55"/>
      <c r="I9" s="56">
        <v>473502</v>
      </c>
      <c r="J9" s="55"/>
      <c r="K9" s="56">
        <v>0</v>
      </c>
      <c r="L9" s="55"/>
      <c r="M9" s="56">
        <f>I9+K9</f>
        <v>473502</v>
      </c>
    </row>
    <row r="10" spans="1:15" ht="21.75" customHeight="1">
      <c r="A10" s="6" t="s">
        <v>183</v>
      </c>
      <c r="C10" s="56">
        <v>24635</v>
      </c>
      <c r="D10" s="56">
        <v>0</v>
      </c>
      <c r="E10" s="56">
        <v>0</v>
      </c>
      <c r="F10" s="56">
        <v>0</v>
      </c>
      <c r="G10" s="56">
        <f>C10+E10</f>
        <v>24635</v>
      </c>
      <c r="H10" s="56">
        <v>0</v>
      </c>
      <c r="I10" s="56">
        <v>49166</v>
      </c>
      <c r="J10" s="56">
        <v>0</v>
      </c>
      <c r="K10" s="56">
        <v>0</v>
      </c>
      <c r="L10" s="56">
        <v>0</v>
      </c>
      <c r="M10" s="56">
        <f>I10+K10</f>
        <v>49166</v>
      </c>
    </row>
    <row r="11" spans="1:15" ht="21.75" customHeight="1">
      <c r="A11" s="6" t="s">
        <v>185</v>
      </c>
      <c r="C11" s="56">
        <v>1489178056</v>
      </c>
      <c r="D11" s="55">
        <v>0</v>
      </c>
      <c r="E11" s="56">
        <v>-65374123</v>
      </c>
      <c r="F11" s="55">
        <v>0</v>
      </c>
      <c r="G11" s="56">
        <f>C11+E11</f>
        <v>1423803933</v>
      </c>
      <c r="H11" s="55">
        <v>0</v>
      </c>
      <c r="I11" s="56">
        <v>6047191677</v>
      </c>
      <c r="J11" s="55">
        <v>0</v>
      </c>
      <c r="K11" s="56">
        <v>2667619</v>
      </c>
      <c r="L11" s="55">
        <v>0</v>
      </c>
      <c r="M11" s="56">
        <f>I11+K11</f>
        <v>6049859296</v>
      </c>
    </row>
    <row r="12" spans="1:15" ht="21.75" customHeight="1" thickBot="1">
      <c r="A12" s="36"/>
      <c r="C12" s="57">
        <f>SUM(C8:C11)</f>
        <v>1491019920</v>
      </c>
      <c r="D12" s="55"/>
      <c r="E12" s="57">
        <f>SUM(E8:E11)</f>
        <v>-65374123</v>
      </c>
      <c r="F12" s="55"/>
      <c r="G12" s="57">
        <f>SUM(G8:G11)</f>
        <v>1425645797</v>
      </c>
      <c r="H12" s="55"/>
      <c r="I12" s="57">
        <f>SUM(I8:I11)</f>
        <v>6049493296</v>
      </c>
      <c r="J12" s="55"/>
      <c r="K12" s="57">
        <f>SUM(K8:K11)</f>
        <v>2667619</v>
      </c>
      <c r="L12" s="55"/>
      <c r="M12" s="57">
        <f>SUM(M8:M11)</f>
        <v>6052160915</v>
      </c>
      <c r="O12" s="76"/>
    </row>
    <row r="13" spans="1:15" ht="13.5" thickTop="1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6"/>
  <sheetViews>
    <sheetView rightToLeft="1" view="pageBreakPreview" zoomScaleNormal="100" zoomScaleSheetLayoutView="100" workbookViewId="0">
      <selection activeCell="A3" sqref="A1:Q3"/>
    </sheetView>
  </sheetViews>
  <sheetFormatPr defaultRowHeight="12.75"/>
  <cols>
    <col min="1" max="1" width="29.7109375" bestFit="1" customWidth="1"/>
    <col min="2" max="2" width="1.28515625" customWidth="1"/>
    <col min="3" max="3" width="14.5703125" bestFit="1" customWidth="1"/>
    <col min="4" max="4" width="1.28515625" customWidth="1"/>
    <col min="5" max="5" width="16.85546875" bestFit="1" customWidth="1"/>
    <col min="6" max="6" width="1.28515625" customWidth="1"/>
    <col min="7" max="7" width="18.42578125" bestFit="1" customWidth="1"/>
    <col min="8" max="8" width="1.28515625" customWidth="1"/>
    <col min="9" max="9" width="22" bestFit="1" customWidth="1"/>
    <col min="10" max="10" width="1.28515625" customWidth="1"/>
    <col min="11" max="11" width="14.5703125" bestFit="1" customWidth="1"/>
    <col min="12" max="12" width="1.28515625" customWidth="1"/>
    <col min="13" max="13" width="16.7109375" bestFit="1" customWidth="1"/>
    <col min="14" max="14" width="1.28515625" customWidth="1"/>
    <col min="15" max="15" width="18.28515625" bestFit="1" customWidth="1"/>
    <col min="16" max="16" width="1.28515625" customWidth="1"/>
    <col min="17" max="17" width="31" customWidth="1"/>
    <col min="18" max="18" width="17" bestFit="1" customWidth="1"/>
    <col min="19" max="19" width="12.5703125" bestFit="1" customWidth="1"/>
  </cols>
  <sheetData>
    <row r="1" spans="1:18" ht="29.1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8" ht="21.75" customHeight="1">
      <c r="A2" s="113" t="s">
        <v>112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8" ht="21.75" customHeight="1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18" ht="14.45" customHeight="1"/>
    <row r="5" spans="1:18" ht="14.45" customHeight="1">
      <c r="A5" s="114" t="s">
        <v>166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18" ht="14.45" customHeight="1">
      <c r="A6" s="111" t="s">
        <v>115</v>
      </c>
      <c r="C6" s="111" t="s">
        <v>129</v>
      </c>
      <c r="D6" s="111"/>
      <c r="E6" s="111"/>
      <c r="F6" s="111"/>
      <c r="G6" s="111"/>
      <c r="H6" s="111"/>
      <c r="I6" s="111"/>
      <c r="K6" s="111" t="s">
        <v>130</v>
      </c>
      <c r="L6" s="111"/>
      <c r="M6" s="111"/>
      <c r="N6" s="111"/>
      <c r="O6" s="111"/>
      <c r="P6" s="111"/>
      <c r="Q6" s="111"/>
    </row>
    <row r="7" spans="1:18" ht="29.1" customHeight="1">
      <c r="A7" s="111"/>
      <c r="C7" s="12" t="s">
        <v>9</v>
      </c>
      <c r="D7" s="3"/>
      <c r="E7" s="12" t="s">
        <v>167</v>
      </c>
      <c r="F7" s="3"/>
      <c r="G7" s="12" t="s">
        <v>168</v>
      </c>
      <c r="H7" s="3"/>
      <c r="I7" s="87" t="s">
        <v>169</v>
      </c>
      <c r="K7" s="12" t="s">
        <v>9</v>
      </c>
      <c r="L7" s="3"/>
      <c r="M7" s="12" t="s">
        <v>167</v>
      </c>
      <c r="N7" s="3"/>
      <c r="O7" s="12" t="s">
        <v>168</v>
      </c>
      <c r="P7" s="3"/>
      <c r="Q7" s="12" t="s">
        <v>169</v>
      </c>
    </row>
    <row r="8" spans="1:18" ht="21.75" customHeight="1">
      <c r="A8" s="5" t="s">
        <v>23</v>
      </c>
      <c r="C8" s="60">
        <v>203179426</v>
      </c>
      <c r="D8" s="58"/>
      <c r="E8" s="60">
        <v>75629659637</v>
      </c>
      <c r="F8" s="58"/>
      <c r="G8" s="22">
        <v>99926655381</v>
      </c>
      <c r="H8" s="58"/>
      <c r="I8" s="22">
        <v>-24296995744</v>
      </c>
      <c r="J8" s="58"/>
      <c r="K8" s="60">
        <v>203179426</v>
      </c>
      <c r="L8" s="58"/>
      <c r="M8" s="60">
        <v>75629659637</v>
      </c>
      <c r="N8" s="58"/>
      <c r="O8" s="60">
        <v>99926655381</v>
      </c>
      <c r="P8" s="58"/>
      <c r="Q8" s="60">
        <v>-24296995744</v>
      </c>
      <c r="R8" s="59"/>
    </row>
    <row r="9" spans="1:18" ht="21.75" customHeight="1">
      <c r="A9" s="6" t="s">
        <v>30</v>
      </c>
      <c r="C9" s="22">
        <v>35600000</v>
      </c>
      <c r="D9" s="58"/>
      <c r="E9" s="22">
        <v>19686166545</v>
      </c>
      <c r="F9" s="58"/>
      <c r="G9" s="22">
        <v>24600691664</v>
      </c>
      <c r="H9" s="58"/>
      <c r="I9" s="22">
        <v>-4914525119</v>
      </c>
      <c r="J9" s="58"/>
      <c r="K9" s="22">
        <v>35600000</v>
      </c>
      <c r="L9" s="58"/>
      <c r="M9" s="22">
        <v>19686166545</v>
      </c>
      <c r="N9" s="58"/>
      <c r="O9" s="22">
        <v>24600691664</v>
      </c>
      <c r="P9" s="58"/>
      <c r="Q9" s="22">
        <v>-4914525119</v>
      </c>
      <c r="R9" s="59"/>
    </row>
    <row r="10" spans="1:18" ht="21.75" customHeight="1">
      <c r="A10" s="6" t="s">
        <v>21</v>
      </c>
      <c r="C10" s="22">
        <v>65993008</v>
      </c>
      <c r="D10" s="58"/>
      <c r="E10" s="22">
        <v>157537167911</v>
      </c>
      <c r="F10" s="58"/>
      <c r="G10" s="22">
        <v>168793592887</v>
      </c>
      <c r="H10" s="58"/>
      <c r="I10" s="22">
        <v>-11256424976</v>
      </c>
      <c r="J10" s="58"/>
      <c r="K10" s="22">
        <v>65993008</v>
      </c>
      <c r="L10" s="58"/>
      <c r="M10" s="22">
        <v>157537167911</v>
      </c>
      <c r="N10" s="58"/>
      <c r="O10" s="22">
        <v>168793592887</v>
      </c>
      <c r="P10" s="58"/>
      <c r="Q10" s="22">
        <v>-11256424976</v>
      </c>
      <c r="R10" s="59"/>
    </row>
    <row r="11" spans="1:18" ht="21.75" customHeight="1">
      <c r="A11" s="6" t="s">
        <v>20</v>
      </c>
      <c r="C11" s="22">
        <v>244800000</v>
      </c>
      <c r="D11" s="58"/>
      <c r="E11" s="22">
        <v>145980490261</v>
      </c>
      <c r="F11" s="58"/>
      <c r="G11" s="22">
        <v>160170758359</v>
      </c>
      <c r="H11" s="58"/>
      <c r="I11" s="22">
        <v>-14190268098</v>
      </c>
      <c r="J11" s="58"/>
      <c r="K11" s="22">
        <v>244800000</v>
      </c>
      <c r="L11" s="58"/>
      <c r="M11" s="22">
        <v>145980490261</v>
      </c>
      <c r="N11" s="58"/>
      <c r="O11" s="22">
        <v>160170758359</v>
      </c>
      <c r="P11" s="58"/>
      <c r="Q11" s="22">
        <v>-14190268098</v>
      </c>
      <c r="R11" s="59"/>
    </row>
    <row r="12" spans="1:18" ht="21.75" customHeight="1">
      <c r="A12" s="6" t="s">
        <v>26</v>
      </c>
      <c r="C12" s="22">
        <v>118000000</v>
      </c>
      <c r="D12" s="58"/>
      <c r="E12" s="22">
        <v>150074116007</v>
      </c>
      <c r="F12" s="58"/>
      <c r="G12" s="22">
        <v>190086382468</v>
      </c>
      <c r="H12" s="58"/>
      <c r="I12" s="22">
        <v>-40012266461</v>
      </c>
      <c r="J12" s="58"/>
      <c r="K12" s="22">
        <v>118000000</v>
      </c>
      <c r="L12" s="58"/>
      <c r="M12" s="22">
        <v>150074116007</v>
      </c>
      <c r="N12" s="58"/>
      <c r="O12" s="22">
        <v>190086382468</v>
      </c>
      <c r="P12" s="58"/>
      <c r="Q12" s="22">
        <v>-40012266461</v>
      </c>
      <c r="R12" s="59"/>
    </row>
    <row r="13" spans="1:18" ht="21.75" customHeight="1">
      <c r="A13" s="6" t="s">
        <v>22</v>
      </c>
      <c r="C13" s="22">
        <v>100000</v>
      </c>
      <c r="D13" s="58"/>
      <c r="E13" s="22">
        <v>3121317127</v>
      </c>
      <c r="F13" s="58"/>
      <c r="G13" s="22">
        <v>2510411461</v>
      </c>
      <c r="H13" s="58"/>
      <c r="I13" s="22">
        <v>610905666</v>
      </c>
      <c r="J13" s="58"/>
      <c r="K13" s="22">
        <v>100000</v>
      </c>
      <c r="L13" s="58"/>
      <c r="M13" s="22">
        <v>3121317127</v>
      </c>
      <c r="N13" s="58"/>
      <c r="O13" s="22">
        <v>2510411461</v>
      </c>
      <c r="P13" s="58"/>
      <c r="Q13" s="22">
        <v>610905666</v>
      </c>
      <c r="R13" s="59"/>
    </row>
    <row r="14" spans="1:18" ht="21.75" customHeight="1">
      <c r="A14" s="6" t="s">
        <v>19</v>
      </c>
      <c r="C14" s="22">
        <v>163208677</v>
      </c>
      <c r="D14" s="58"/>
      <c r="E14" s="22">
        <v>76708781826</v>
      </c>
      <c r="F14" s="58"/>
      <c r="G14" s="22">
        <v>92827462643</v>
      </c>
      <c r="H14" s="58"/>
      <c r="I14" s="22">
        <v>-16118680817</v>
      </c>
      <c r="J14" s="58"/>
      <c r="K14" s="22">
        <v>163208677</v>
      </c>
      <c r="L14" s="58"/>
      <c r="M14" s="22">
        <v>76708781826</v>
      </c>
      <c r="N14" s="58"/>
      <c r="O14" s="22">
        <v>92827462643</v>
      </c>
      <c r="P14" s="58"/>
      <c r="Q14" s="22">
        <v>-16118680817</v>
      </c>
      <c r="R14" s="59"/>
    </row>
    <row r="15" spans="1:18" ht="21.75" customHeight="1">
      <c r="A15" s="6" t="s">
        <v>24</v>
      </c>
      <c r="C15" s="22">
        <v>299035412</v>
      </c>
      <c r="D15" s="58"/>
      <c r="E15" s="22">
        <v>122794627814</v>
      </c>
      <c r="F15" s="58"/>
      <c r="G15" s="22">
        <v>160377836705</v>
      </c>
      <c r="H15" s="58"/>
      <c r="I15" s="22">
        <v>-37583208891</v>
      </c>
      <c r="J15" s="58"/>
      <c r="K15" s="22">
        <v>299035412</v>
      </c>
      <c r="L15" s="58"/>
      <c r="M15" s="22">
        <v>122794627814</v>
      </c>
      <c r="N15" s="58"/>
      <c r="O15" s="22">
        <v>160377836705</v>
      </c>
      <c r="P15" s="58"/>
      <c r="Q15" s="22">
        <v>-37583208891</v>
      </c>
      <c r="R15" s="59"/>
    </row>
    <row r="16" spans="1:18" ht="21.75" customHeight="1">
      <c r="A16" s="6" t="s">
        <v>17</v>
      </c>
      <c r="C16" s="22">
        <v>28000000</v>
      </c>
      <c r="D16" s="58"/>
      <c r="E16" s="22">
        <v>36595001899</v>
      </c>
      <c r="F16" s="58"/>
      <c r="G16" s="22">
        <v>47663324671</v>
      </c>
      <c r="H16" s="58"/>
      <c r="I16" s="22">
        <v>-11068322772</v>
      </c>
      <c r="J16" s="58"/>
      <c r="K16" s="22">
        <v>28000000</v>
      </c>
      <c r="L16" s="58"/>
      <c r="M16" s="22">
        <v>36595001899</v>
      </c>
      <c r="N16" s="58"/>
      <c r="O16" s="22">
        <v>47663324671</v>
      </c>
      <c r="P16" s="58"/>
      <c r="Q16" s="22">
        <v>-11068322772</v>
      </c>
      <c r="R16" s="59"/>
    </row>
    <row r="17" spans="1:18" ht="21.75" customHeight="1">
      <c r="A17" s="6" t="s">
        <v>135</v>
      </c>
      <c r="C17" s="22">
        <v>0</v>
      </c>
      <c r="D17" s="58"/>
      <c r="E17" s="22">
        <v>0</v>
      </c>
      <c r="F17" s="58"/>
      <c r="G17" s="22">
        <v>0</v>
      </c>
      <c r="H17" s="58"/>
      <c r="I17" s="22">
        <f>E17-G17</f>
        <v>0</v>
      </c>
      <c r="J17" s="58"/>
      <c r="K17" s="22">
        <v>1760000</v>
      </c>
      <c r="L17" s="58"/>
      <c r="M17" s="22">
        <v>6641208337</v>
      </c>
      <c r="N17" s="58"/>
      <c r="O17" s="22">
        <v>6073099169</v>
      </c>
      <c r="P17" s="58"/>
      <c r="Q17" s="22">
        <v>568109168</v>
      </c>
      <c r="R17" s="59"/>
    </row>
    <row r="18" spans="1:18" ht="21.75" customHeight="1">
      <c r="A18" s="6" t="s">
        <v>84</v>
      </c>
      <c r="C18" s="22">
        <v>100000</v>
      </c>
      <c r="D18" s="58"/>
      <c r="E18" s="22">
        <v>99981875000</v>
      </c>
      <c r="F18" s="58"/>
      <c r="G18" s="22">
        <v>99963750000</v>
      </c>
      <c r="H18" s="58"/>
      <c r="I18" s="22">
        <v>18125000</v>
      </c>
      <c r="J18" s="58"/>
      <c r="K18" s="22">
        <v>100000</v>
      </c>
      <c r="L18" s="58"/>
      <c r="M18" s="22">
        <v>99981875000</v>
      </c>
      <c r="N18" s="58"/>
      <c r="O18" s="22">
        <v>99963750000</v>
      </c>
      <c r="P18" s="58"/>
      <c r="Q18" s="22">
        <v>18125000</v>
      </c>
      <c r="R18" s="59"/>
    </row>
    <row r="19" spans="1:18" ht="21.75" customHeight="1">
      <c r="A19" s="6" t="s">
        <v>87</v>
      </c>
      <c r="C19" s="22">
        <v>10000</v>
      </c>
      <c r="D19" s="58"/>
      <c r="E19" s="22">
        <v>9998187500</v>
      </c>
      <c r="F19" s="58"/>
      <c r="G19" s="22">
        <v>9996375000</v>
      </c>
      <c r="H19" s="58"/>
      <c r="I19" s="22">
        <v>1812500</v>
      </c>
      <c r="J19" s="58"/>
      <c r="K19" s="22">
        <v>10000</v>
      </c>
      <c r="L19" s="58"/>
      <c r="M19" s="22">
        <v>9998187500</v>
      </c>
      <c r="N19" s="58"/>
      <c r="O19" s="22">
        <v>9996375000</v>
      </c>
      <c r="P19" s="58"/>
      <c r="Q19" s="22">
        <v>1812500</v>
      </c>
      <c r="R19" s="59"/>
    </row>
    <row r="20" spans="1:18" ht="21.75" customHeight="1">
      <c r="A20" s="6" t="s">
        <v>80</v>
      </c>
      <c r="C20" s="22">
        <v>21000</v>
      </c>
      <c r="D20" s="58"/>
      <c r="E20" s="22">
        <v>20996193750</v>
      </c>
      <c r="F20" s="58"/>
      <c r="G20" s="22">
        <v>20992387500</v>
      </c>
      <c r="H20" s="58"/>
      <c r="I20" s="22">
        <v>3806250</v>
      </c>
      <c r="J20" s="58"/>
      <c r="K20" s="22">
        <v>21000</v>
      </c>
      <c r="L20" s="58"/>
      <c r="M20" s="22">
        <v>20996193750</v>
      </c>
      <c r="N20" s="58"/>
      <c r="O20" s="22">
        <v>20992387500</v>
      </c>
      <c r="P20" s="58"/>
      <c r="Q20" s="22">
        <v>3806250</v>
      </c>
      <c r="R20" s="59"/>
    </row>
    <row r="21" spans="1:18" ht="21.75" customHeight="1">
      <c r="A21" s="8" t="s">
        <v>141</v>
      </c>
      <c r="C21" s="61">
        <v>0</v>
      </c>
      <c r="D21" s="58"/>
      <c r="E21" s="61">
        <v>0</v>
      </c>
      <c r="F21" s="58"/>
      <c r="G21" s="61">
        <v>0</v>
      </c>
      <c r="H21" s="58"/>
      <c r="I21" s="61">
        <v>0</v>
      </c>
      <c r="J21" s="58"/>
      <c r="K21" s="61">
        <v>400</v>
      </c>
      <c r="L21" s="58"/>
      <c r="M21" s="61">
        <v>399927500</v>
      </c>
      <c r="N21" s="58"/>
      <c r="O21" s="61">
        <v>398924768</v>
      </c>
      <c r="P21" s="58"/>
      <c r="Q21" s="61">
        <v>1002732</v>
      </c>
      <c r="R21" s="59"/>
    </row>
    <row r="22" spans="1:18" ht="21.75" customHeight="1" thickBot="1">
      <c r="A22" s="9" t="s">
        <v>33</v>
      </c>
      <c r="C22" s="27">
        <f>SUM(C8:C21)</f>
        <v>1158047523</v>
      </c>
      <c r="D22" s="58"/>
      <c r="E22" s="27">
        <f>SUM(E8:E21)</f>
        <v>919103585277</v>
      </c>
      <c r="F22" s="58"/>
      <c r="G22" s="27">
        <f>SUM(G8:G21)</f>
        <v>1077909628739</v>
      </c>
      <c r="H22" s="58"/>
      <c r="I22" s="27">
        <f>SUM(I8:I21)</f>
        <v>-158806043462</v>
      </c>
      <c r="J22" s="58"/>
      <c r="K22" s="27">
        <f>SUM(K8:K21)</f>
        <v>1159807923</v>
      </c>
      <c r="L22" s="58"/>
      <c r="M22" s="27">
        <f>SUM(M8:M21)</f>
        <v>926144721114</v>
      </c>
      <c r="N22" s="58"/>
      <c r="O22" s="27">
        <f>SUM(O8:O21)</f>
        <v>1084381652676</v>
      </c>
      <c r="P22" s="58"/>
      <c r="Q22" s="27">
        <f>SUM(Q8:Q21)</f>
        <v>-158236931562</v>
      </c>
      <c r="R22" s="59"/>
    </row>
    <row r="23" spans="1:18">
      <c r="R23" s="76"/>
    </row>
    <row r="24" spans="1:18">
      <c r="G24" s="59"/>
      <c r="R24" s="59"/>
    </row>
    <row r="25" spans="1:18">
      <c r="R25" s="59"/>
    </row>
    <row r="26" spans="1:18">
      <c r="R26" s="59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Q52"/>
  <sheetViews>
    <sheetView rightToLeft="1" view="pageBreakPreview" zoomScaleNormal="100" zoomScaleSheetLayoutView="100" workbookViewId="0">
      <selection activeCell="A3" sqref="A3:O3"/>
    </sheetView>
  </sheetViews>
  <sheetFormatPr defaultRowHeight="12.75"/>
  <cols>
    <col min="1" max="1" width="53.85546875" customWidth="1"/>
    <col min="2" max="2" width="1" customWidth="1"/>
    <col min="3" max="3" width="11" bestFit="1" customWidth="1"/>
    <col min="4" max="4" width="1.28515625" customWidth="1"/>
    <col min="5" max="5" width="11.85546875" bestFit="1" customWidth="1"/>
    <col min="6" max="6" width="1.28515625" customWidth="1"/>
    <col min="7" max="7" width="10.7109375" bestFit="1" customWidth="1"/>
    <col min="8" max="8" width="1.28515625" customWidth="1"/>
    <col min="9" max="9" width="12.42578125" bestFit="1" customWidth="1"/>
    <col min="10" max="10" width="1.28515625" customWidth="1"/>
    <col min="11" max="11" width="12.140625" bestFit="1" customWidth="1"/>
    <col min="12" max="12" width="1.28515625" customWidth="1"/>
    <col min="13" max="13" width="16.28515625" bestFit="1" customWidth="1"/>
    <col min="14" max="14" width="1.28515625" customWidth="1"/>
    <col min="15" max="15" width="17" bestFit="1" customWidth="1"/>
    <col min="16" max="16" width="0.28515625" customWidth="1"/>
    <col min="17" max="17" width="11.42578125" bestFit="1" customWidth="1"/>
    <col min="18" max="18" width="25.140625" bestFit="1" customWidth="1"/>
  </cols>
  <sheetData>
    <row r="1" spans="1:17" ht="29.1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41"/>
      <c r="Q1" s="141"/>
    </row>
    <row r="2" spans="1:17" ht="21.75" customHeight="1">
      <c r="A2" s="113" t="s">
        <v>112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41"/>
      <c r="Q2" s="141"/>
    </row>
    <row r="3" spans="1:17" ht="21.75" customHeight="1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41"/>
      <c r="Q3" s="141"/>
    </row>
    <row r="4" spans="1:17" ht="7.35" customHeight="1"/>
    <row r="5" spans="1:17" ht="14.45" customHeight="1">
      <c r="A5" s="44" t="s">
        <v>170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7" ht="7.35" customHeight="1"/>
    <row r="7" spans="1:17" ht="14.45" customHeight="1">
      <c r="C7" s="111" t="s">
        <v>129</v>
      </c>
      <c r="D7" s="111"/>
      <c r="E7" s="111"/>
      <c r="F7" s="111"/>
      <c r="G7" s="111"/>
      <c r="H7" s="111"/>
      <c r="I7" s="111"/>
      <c r="J7" s="111"/>
      <c r="K7" s="111"/>
      <c r="L7" s="111"/>
      <c r="M7" s="111"/>
      <c r="O7" s="2" t="s">
        <v>130</v>
      </c>
    </row>
    <row r="8" spans="1:17" ht="29.1" customHeight="1">
      <c r="A8" s="2" t="s">
        <v>171</v>
      </c>
      <c r="C8" s="12" t="s">
        <v>36</v>
      </c>
      <c r="D8" s="3"/>
      <c r="E8" s="12" t="s">
        <v>9</v>
      </c>
      <c r="F8" s="3"/>
      <c r="G8" s="12" t="s">
        <v>35</v>
      </c>
      <c r="H8" s="3"/>
      <c r="I8" s="12" t="s">
        <v>172</v>
      </c>
      <c r="J8" s="3"/>
      <c r="K8" s="12" t="s">
        <v>173</v>
      </c>
      <c r="L8" s="3"/>
      <c r="M8" s="12" t="s">
        <v>174</v>
      </c>
      <c r="O8" s="12" t="s">
        <v>174</v>
      </c>
    </row>
    <row r="9" spans="1:17" ht="21.75" customHeight="1">
      <c r="A9" s="6" t="s">
        <v>60</v>
      </c>
      <c r="C9" s="39" t="s">
        <v>54</v>
      </c>
      <c r="D9" s="38"/>
      <c r="E9" s="42">
        <v>31168000</v>
      </c>
      <c r="F9" s="38"/>
      <c r="G9" s="22">
        <v>338</v>
      </c>
      <c r="H9" s="64"/>
      <c r="I9" s="22">
        <v>-2799893</v>
      </c>
      <c r="J9" s="22"/>
      <c r="K9" s="22">
        <v>0</v>
      </c>
      <c r="L9" s="22"/>
      <c r="M9" s="22">
        <v>-2862444083</v>
      </c>
      <c r="N9" s="22"/>
      <c r="O9" s="22">
        <v>-2862444083</v>
      </c>
      <c r="Q9" s="6"/>
    </row>
    <row r="10" spans="1:17" ht="21.75" customHeight="1">
      <c r="A10" s="6" t="s">
        <v>214</v>
      </c>
      <c r="C10" s="39" t="s">
        <v>215</v>
      </c>
      <c r="D10" s="38"/>
      <c r="E10" s="56">
        <v>0</v>
      </c>
      <c r="F10" s="38"/>
      <c r="G10" s="22">
        <v>362</v>
      </c>
      <c r="H10" s="64"/>
      <c r="I10" s="22">
        <v>-11813206</v>
      </c>
      <c r="J10" s="22"/>
      <c r="K10" s="22">
        <v>0</v>
      </c>
      <c r="L10" s="22"/>
      <c r="M10" s="22">
        <v>-12020883635</v>
      </c>
      <c r="N10" s="22"/>
      <c r="O10" s="22">
        <v>-11020887990</v>
      </c>
      <c r="Q10" s="6"/>
    </row>
    <row r="11" spans="1:17" ht="21.75" customHeight="1">
      <c r="A11" s="6" t="s">
        <v>53</v>
      </c>
      <c r="C11" s="39" t="s">
        <v>215</v>
      </c>
      <c r="D11" s="38"/>
      <c r="E11" s="42">
        <v>155356896</v>
      </c>
      <c r="F11" s="38"/>
      <c r="G11" s="22">
        <v>392</v>
      </c>
      <c r="H11" s="64"/>
      <c r="I11" s="22">
        <v>-2372839</v>
      </c>
      <c r="J11" s="22"/>
      <c r="K11" s="22">
        <v>0</v>
      </c>
      <c r="L11" s="22"/>
      <c r="M11" s="22">
        <v>-152377745</v>
      </c>
      <c r="N11" s="22"/>
      <c r="O11" s="22">
        <v>-152377745</v>
      </c>
      <c r="Q11" s="6"/>
    </row>
    <row r="12" spans="1:17" ht="21.75" customHeight="1">
      <c r="A12" s="6" t="s">
        <v>16</v>
      </c>
      <c r="C12" s="39" t="s">
        <v>215</v>
      </c>
      <c r="D12" s="38"/>
      <c r="E12" s="42">
        <v>77744640</v>
      </c>
      <c r="F12" s="38"/>
      <c r="G12" s="22">
        <v>422</v>
      </c>
      <c r="H12" s="64"/>
      <c r="I12" s="22">
        <v>-425156</v>
      </c>
      <c r="J12" s="22"/>
      <c r="K12" s="22">
        <v>0</v>
      </c>
      <c r="L12" s="22"/>
      <c r="M12" s="22">
        <v>-1387926353</v>
      </c>
      <c r="N12" s="22"/>
      <c r="O12" s="22">
        <v>-907558772</v>
      </c>
      <c r="Q12" s="6"/>
    </row>
    <row r="13" spans="1:17" ht="21.75" customHeight="1">
      <c r="A13" s="6" t="s">
        <v>51</v>
      </c>
      <c r="C13" s="39" t="s">
        <v>52</v>
      </c>
      <c r="D13" s="38"/>
      <c r="E13" s="42">
        <v>23028000</v>
      </c>
      <c r="F13" s="38"/>
      <c r="G13" s="22">
        <v>1100</v>
      </c>
      <c r="H13" s="64"/>
      <c r="I13" s="22">
        <v>-12145650</v>
      </c>
      <c r="J13" s="22"/>
      <c r="K13" s="22">
        <v>0</v>
      </c>
      <c r="L13" s="22"/>
      <c r="M13" s="22">
        <v>2040585771</v>
      </c>
      <c r="N13" s="22"/>
      <c r="O13" s="22">
        <v>2040585771</v>
      </c>
      <c r="Q13" s="6"/>
    </row>
    <row r="14" spans="1:17" ht="21.75" customHeight="1">
      <c r="A14" s="6" t="s">
        <v>63</v>
      </c>
      <c r="C14" s="39" t="s">
        <v>52</v>
      </c>
      <c r="D14" s="38"/>
      <c r="E14" s="42">
        <v>13101000</v>
      </c>
      <c r="F14" s="38"/>
      <c r="G14" s="22">
        <v>1200</v>
      </c>
      <c r="H14" s="64"/>
      <c r="I14" s="22">
        <v>-7807800</v>
      </c>
      <c r="J14" s="22"/>
      <c r="K14" s="22">
        <v>0</v>
      </c>
      <c r="L14" s="22"/>
      <c r="M14" s="22">
        <v>1233665205</v>
      </c>
      <c r="N14" s="22"/>
      <c r="O14" s="22">
        <v>1233665205</v>
      </c>
      <c r="Q14" s="6"/>
    </row>
    <row r="15" spans="1:17" ht="21.75" customHeight="1">
      <c r="A15" s="6" t="s">
        <v>59</v>
      </c>
      <c r="C15" s="39" t="s">
        <v>52</v>
      </c>
      <c r="D15" s="38"/>
      <c r="E15" s="42">
        <v>180000</v>
      </c>
      <c r="F15" s="38"/>
      <c r="G15" s="22">
        <v>2200</v>
      </c>
      <c r="H15" s="64"/>
      <c r="I15" s="22">
        <v>0</v>
      </c>
      <c r="J15" s="22"/>
      <c r="K15" s="22">
        <v>0</v>
      </c>
      <c r="L15" s="22"/>
      <c r="M15" s="22">
        <v>4498842</v>
      </c>
      <c r="N15" s="22"/>
      <c r="O15" s="22">
        <v>4498842</v>
      </c>
      <c r="Q15" s="6"/>
    </row>
    <row r="16" spans="1:17" ht="21.75" customHeight="1">
      <c r="A16" s="6" t="s">
        <v>58</v>
      </c>
      <c r="C16" s="39" t="s">
        <v>54</v>
      </c>
      <c r="D16" s="38"/>
      <c r="E16" s="42">
        <v>3000000</v>
      </c>
      <c r="F16" s="38"/>
      <c r="G16" s="22">
        <v>6500</v>
      </c>
      <c r="H16" s="64"/>
      <c r="I16" s="22">
        <v>0</v>
      </c>
      <c r="J16" s="22"/>
      <c r="K16" s="22">
        <v>0</v>
      </c>
      <c r="L16" s="22"/>
      <c r="M16" s="22">
        <v>650832368</v>
      </c>
      <c r="N16" s="22"/>
      <c r="O16" s="22">
        <v>650832368</v>
      </c>
      <c r="Q16" s="6"/>
    </row>
    <row r="17" spans="1:17" ht="21.75" customHeight="1">
      <c r="A17" s="6" t="s">
        <v>66</v>
      </c>
      <c r="C17" s="39" t="s">
        <v>54</v>
      </c>
      <c r="D17" s="38"/>
      <c r="E17" s="42">
        <v>22780000</v>
      </c>
      <c r="F17" s="38"/>
      <c r="G17" s="22">
        <v>5500</v>
      </c>
      <c r="H17" s="64"/>
      <c r="I17" s="22">
        <v>-60500</v>
      </c>
      <c r="J17" s="22"/>
      <c r="K17" s="22">
        <v>0</v>
      </c>
      <c r="L17" s="22"/>
      <c r="M17" s="22">
        <v>15618090011</v>
      </c>
      <c r="N17" s="22"/>
      <c r="O17" s="22">
        <v>15618090011</v>
      </c>
      <c r="Q17" s="6"/>
    </row>
    <row r="18" spans="1:17" ht="21.75" customHeight="1">
      <c r="A18" s="6" t="s">
        <v>61</v>
      </c>
      <c r="C18" s="39" t="s">
        <v>62</v>
      </c>
      <c r="D18" s="38"/>
      <c r="E18" s="42">
        <v>48932000</v>
      </c>
      <c r="F18" s="38"/>
      <c r="G18" s="22">
        <v>400</v>
      </c>
      <c r="H18" s="64"/>
      <c r="I18" s="22">
        <v>0</v>
      </c>
      <c r="J18" s="22"/>
      <c r="K18" s="22">
        <v>0</v>
      </c>
      <c r="L18" s="22"/>
      <c r="M18" s="22">
        <v>5772262622</v>
      </c>
      <c r="N18" s="22"/>
      <c r="O18" s="22">
        <v>5772262622</v>
      </c>
      <c r="Q18" s="6"/>
    </row>
    <row r="19" spans="1:17" ht="21.75" customHeight="1">
      <c r="A19" s="6" t="s">
        <v>65</v>
      </c>
      <c r="C19" s="39" t="s">
        <v>62</v>
      </c>
      <c r="D19" s="38"/>
      <c r="E19" s="42">
        <v>19776000</v>
      </c>
      <c r="F19" s="38"/>
      <c r="G19" s="22">
        <v>500</v>
      </c>
      <c r="H19" s="64"/>
      <c r="I19" s="22">
        <v>0</v>
      </c>
      <c r="J19" s="22"/>
      <c r="K19" s="22">
        <v>0</v>
      </c>
      <c r="L19" s="22"/>
      <c r="M19" s="22">
        <v>1310772435</v>
      </c>
      <c r="N19" s="22"/>
      <c r="O19" s="22">
        <v>1310772435</v>
      </c>
      <c r="Q19" s="6"/>
    </row>
    <row r="20" spans="1:17" ht="21.75" customHeight="1">
      <c r="A20" s="6" t="s">
        <v>64</v>
      </c>
      <c r="C20" s="39" t="s">
        <v>49</v>
      </c>
      <c r="D20" s="38"/>
      <c r="E20" s="42">
        <v>1050000</v>
      </c>
      <c r="F20" s="38"/>
      <c r="G20" s="22">
        <v>700</v>
      </c>
      <c r="H20" s="64"/>
      <c r="I20" s="22">
        <v>0</v>
      </c>
      <c r="J20" s="22"/>
      <c r="K20" s="22">
        <v>0</v>
      </c>
      <c r="L20" s="22"/>
      <c r="M20" s="22">
        <v>91269441</v>
      </c>
      <c r="N20" s="22"/>
      <c r="O20" s="22">
        <v>91269441</v>
      </c>
      <c r="Q20" s="6"/>
    </row>
    <row r="21" spans="1:17" ht="21.75" customHeight="1">
      <c r="A21" s="6" t="s">
        <v>55</v>
      </c>
      <c r="C21" s="39" t="s">
        <v>56</v>
      </c>
      <c r="D21" s="38"/>
      <c r="E21" s="42">
        <v>15171000</v>
      </c>
      <c r="F21" s="38"/>
      <c r="G21" s="22">
        <v>600</v>
      </c>
      <c r="H21" s="64"/>
      <c r="I21" s="22">
        <v>-600</v>
      </c>
      <c r="J21" s="22"/>
      <c r="K21" s="22">
        <v>0</v>
      </c>
      <c r="L21" s="22"/>
      <c r="M21" s="22">
        <v>985917917</v>
      </c>
      <c r="N21" s="22"/>
      <c r="O21" s="22">
        <v>985917917</v>
      </c>
      <c r="Q21" s="6"/>
    </row>
    <row r="22" spans="1:17" ht="18.75">
      <c r="A22" s="6" t="s">
        <v>57</v>
      </c>
      <c r="C22" s="39" t="s">
        <v>56</v>
      </c>
      <c r="D22" s="38"/>
      <c r="E22" s="42">
        <v>49586000</v>
      </c>
      <c r="F22" s="38"/>
      <c r="G22" s="22">
        <v>700</v>
      </c>
      <c r="H22" s="64"/>
      <c r="I22" s="22">
        <v>-700</v>
      </c>
      <c r="J22" s="22"/>
      <c r="K22" s="22">
        <v>0</v>
      </c>
      <c r="L22" s="22"/>
      <c r="M22" s="22">
        <v>1586600253</v>
      </c>
      <c r="N22" s="22"/>
      <c r="O22" s="22">
        <v>1586600253</v>
      </c>
      <c r="Q22" s="6"/>
    </row>
    <row r="23" spans="1:17" ht="21.75" customHeight="1">
      <c r="A23" s="6" t="s">
        <v>186</v>
      </c>
      <c r="C23" s="65" t="s">
        <v>46</v>
      </c>
      <c r="E23" s="56" t="s">
        <v>46</v>
      </c>
      <c r="G23" s="22" t="s">
        <v>46</v>
      </c>
      <c r="H23" s="59"/>
      <c r="I23" s="22">
        <v>0</v>
      </c>
      <c r="J23" s="22"/>
      <c r="K23" s="22">
        <v>0</v>
      </c>
      <c r="L23" s="22"/>
      <c r="M23" s="22">
        <v>0</v>
      </c>
      <c r="N23" s="22"/>
      <c r="O23" s="22">
        <v>27273238</v>
      </c>
      <c r="Q23" s="6"/>
    </row>
    <row r="24" spans="1:17" ht="21.75" customHeight="1">
      <c r="A24" s="6" t="s">
        <v>187</v>
      </c>
      <c r="C24" s="65" t="s">
        <v>46</v>
      </c>
      <c r="E24" s="56" t="s">
        <v>46</v>
      </c>
      <c r="G24" s="22" t="s">
        <v>46</v>
      </c>
      <c r="H24" s="59"/>
      <c r="I24" s="22">
        <v>0</v>
      </c>
      <c r="J24" s="22"/>
      <c r="K24" s="22">
        <v>0</v>
      </c>
      <c r="L24" s="22"/>
      <c r="M24" s="22">
        <v>0</v>
      </c>
      <c r="N24" s="22"/>
      <c r="O24" s="22">
        <v>1579347</v>
      </c>
      <c r="Q24" s="6"/>
    </row>
    <row r="25" spans="1:17" ht="21.75" customHeight="1">
      <c r="A25" s="6" t="s">
        <v>188</v>
      </c>
      <c r="C25" s="65" t="s">
        <v>46</v>
      </c>
      <c r="E25" s="56" t="s">
        <v>46</v>
      </c>
      <c r="G25" s="22" t="s">
        <v>46</v>
      </c>
      <c r="H25" s="59"/>
      <c r="I25" s="22">
        <v>0</v>
      </c>
      <c r="J25" s="22"/>
      <c r="K25" s="22">
        <v>0</v>
      </c>
      <c r="L25" s="22"/>
      <c r="M25" s="22">
        <v>0</v>
      </c>
      <c r="N25" s="22"/>
      <c r="O25" s="22">
        <v>272542104</v>
      </c>
      <c r="Q25" s="6"/>
    </row>
    <row r="26" spans="1:17" ht="21.75" customHeight="1">
      <c r="A26" s="6" t="s">
        <v>189</v>
      </c>
      <c r="C26" s="65" t="s">
        <v>46</v>
      </c>
      <c r="E26" s="56" t="s">
        <v>46</v>
      </c>
      <c r="G26" s="22" t="s">
        <v>46</v>
      </c>
      <c r="H26" s="59"/>
      <c r="I26" s="22">
        <v>0</v>
      </c>
      <c r="J26" s="22"/>
      <c r="K26" s="22">
        <v>0</v>
      </c>
      <c r="L26" s="22"/>
      <c r="M26" s="22">
        <v>0</v>
      </c>
      <c r="N26" s="22"/>
      <c r="O26" s="22">
        <v>-315900181</v>
      </c>
      <c r="Q26" s="6"/>
    </row>
    <row r="27" spans="1:17" ht="21.75" customHeight="1">
      <c r="A27" s="6" t="s">
        <v>190</v>
      </c>
      <c r="C27" s="65" t="s">
        <v>46</v>
      </c>
      <c r="E27" s="56" t="s">
        <v>46</v>
      </c>
      <c r="G27" s="22" t="s">
        <v>46</v>
      </c>
      <c r="H27" s="59"/>
      <c r="I27" s="22">
        <v>0</v>
      </c>
      <c r="J27" s="22"/>
      <c r="K27" s="22">
        <v>0</v>
      </c>
      <c r="L27" s="22"/>
      <c r="M27" s="22">
        <v>0</v>
      </c>
      <c r="N27" s="22"/>
      <c r="O27" s="22">
        <v>1320857</v>
      </c>
      <c r="Q27" s="6"/>
    </row>
    <row r="28" spans="1:17" ht="21.75" customHeight="1">
      <c r="A28" s="6" t="s">
        <v>191</v>
      </c>
      <c r="C28" s="65" t="s">
        <v>46</v>
      </c>
      <c r="E28" s="56" t="s">
        <v>46</v>
      </c>
      <c r="G28" s="22" t="s">
        <v>46</v>
      </c>
      <c r="H28" s="59"/>
      <c r="I28" s="22">
        <v>0</v>
      </c>
      <c r="J28" s="22"/>
      <c r="K28" s="22">
        <v>0</v>
      </c>
      <c r="L28" s="22"/>
      <c r="M28" s="22">
        <v>0</v>
      </c>
      <c r="N28" s="22"/>
      <c r="O28" s="22">
        <v>-2738400270</v>
      </c>
      <c r="Q28" s="6"/>
    </row>
    <row r="29" spans="1:17" ht="21.75" customHeight="1">
      <c r="A29" s="6" t="s">
        <v>193</v>
      </c>
      <c r="C29" s="65" t="s">
        <v>46</v>
      </c>
      <c r="E29" s="56" t="s">
        <v>46</v>
      </c>
      <c r="G29" s="22" t="s">
        <v>46</v>
      </c>
      <c r="H29" s="59"/>
      <c r="I29" s="22">
        <v>0</v>
      </c>
      <c r="J29" s="22"/>
      <c r="K29" s="22">
        <v>0</v>
      </c>
      <c r="L29" s="22"/>
      <c r="M29" s="22">
        <v>0</v>
      </c>
      <c r="N29" s="22"/>
      <c r="O29" s="22">
        <v>-3574301763</v>
      </c>
      <c r="Q29" s="6"/>
    </row>
    <row r="30" spans="1:17" ht="21.75" customHeight="1">
      <c r="A30" s="6" t="s">
        <v>194</v>
      </c>
      <c r="C30" s="65" t="s">
        <v>46</v>
      </c>
      <c r="E30" s="56" t="s">
        <v>46</v>
      </c>
      <c r="G30" s="22" t="s">
        <v>46</v>
      </c>
      <c r="H30" s="59"/>
      <c r="I30" s="22">
        <v>0</v>
      </c>
      <c r="J30" s="22"/>
      <c r="K30" s="22">
        <v>0</v>
      </c>
      <c r="L30" s="22"/>
      <c r="M30" s="22">
        <v>0</v>
      </c>
      <c r="N30" s="22"/>
      <c r="O30" s="22">
        <v>14480025363</v>
      </c>
      <c r="Q30" s="6"/>
    </row>
    <row r="31" spans="1:17" ht="21.75" customHeight="1">
      <c r="A31" s="6" t="s">
        <v>195</v>
      </c>
      <c r="C31" s="65" t="s">
        <v>46</v>
      </c>
      <c r="E31" s="56" t="s">
        <v>46</v>
      </c>
      <c r="G31" s="22" t="s">
        <v>46</v>
      </c>
      <c r="H31" s="59"/>
      <c r="I31" s="22">
        <v>0</v>
      </c>
      <c r="J31" s="22"/>
      <c r="K31" s="22">
        <v>0</v>
      </c>
      <c r="L31" s="22"/>
      <c r="M31" s="22">
        <v>0</v>
      </c>
      <c r="N31" s="22"/>
      <c r="O31" s="22">
        <v>62249557</v>
      </c>
      <c r="Q31" s="6"/>
    </row>
    <row r="32" spans="1:17" ht="21.75" customHeight="1">
      <c r="A32" s="6" t="s">
        <v>192</v>
      </c>
      <c r="C32" s="65" t="s">
        <v>46</v>
      </c>
      <c r="E32" s="56" t="s">
        <v>46</v>
      </c>
      <c r="G32" s="22" t="s">
        <v>46</v>
      </c>
      <c r="H32" s="59"/>
      <c r="I32" s="22">
        <v>0</v>
      </c>
      <c r="J32" s="22"/>
      <c r="K32" s="22">
        <v>0</v>
      </c>
      <c r="L32" s="22"/>
      <c r="M32" s="22">
        <v>0</v>
      </c>
      <c r="N32" s="22"/>
      <c r="O32" s="22">
        <v>-3376034963</v>
      </c>
      <c r="Q32" s="6"/>
    </row>
    <row r="33" spans="1:17" ht="21.75" customHeight="1">
      <c r="A33" s="6" t="s">
        <v>206</v>
      </c>
      <c r="C33" s="65" t="s">
        <v>46</v>
      </c>
      <c r="E33" s="56" t="s">
        <v>46</v>
      </c>
      <c r="G33" s="22" t="s">
        <v>46</v>
      </c>
      <c r="H33" s="59"/>
      <c r="I33" s="22">
        <v>0</v>
      </c>
      <c r="J33" s="22"/>
      <c r="K33" s="22">
        <v>0</v>
      </c>
      <c r="L33" s="22"/>
      <c r="M33" s="22">
        <v>0</v>
      </c>
      <c r="N33" s="22"/>
      <c r="O33" s="22">
        <v>2013469473</v>
      </c>
      <c r="Q33" s="6"/>
    </row>
    <row r="34" spans="1:17" ht="21.75" customHeight="1">
      <c r="A34" s="6" t="s">
        <v>207</v>
      </c>
      <c r="C34" s="65" t="s">
        <v>46</v>
      </c>
      <c r="E34" s="56" t="s">
        <v>46</v>
      </c>
      <c r="G34" s="22" t="s">
        <v>46</v>
      </c>
      <c r="H34" s="59"/>
      <c r="I34" s="22">
        <v>0</v>
      </c>
      <c r="J34" s="22"/>
      <c r="K34" s="22">
        <v>0</v>
      </c>
      <c r="L34" s="22"/>
      <c r="M34" s="22">
        <v>0</v>
      </c>
      <c r="N34" s="22"/>
      <c r="O34" s="22">
        <v>37250519</v>
      </c>
      <c r="Q34" s="6"/>
    </row>
    <row r="35" spans="1:17" ht="21.75" customHeight="1">
      <c r="A35" s="6" t="s">
        <v>208</v>
      </c>
      <c r="C35" s="65" t="s">
        <v>46</v>
      </c>
      <c r="E35" s="56" t="s">
        <v>46</v>
      </c>
      <c r="G35" s="22" t="s">
        <v>46</v>
      </c>
      <c r="H35" s="59"/>
      <c r="I35" s="22">
        <v>0</v>
      </c>
      <c r="J35" s="22"/>
      <c r="K35" s="22">
        <v>0</v>
      </c>
      <c r="L35" s="22"/>
      <c r="M35" s="22">
        <v>0</v>
      </c>
      <c r="N35" s="22"/>
      <c r="O35" s="22">
        <v>377748882</v>
      </c>
      <c r="Q35" s="6"/>
    </row>
    <row r="36" spans="1:17" ht="21.75" customHeight="1">
      <c r="A36" s="6" t="s">
        <v>209</v>
      </c>
      <c r="C36" s="65" t="s">
        <v>46</v>
      </c>
      <c r="E36" s="56" t="s">
        <v>46</v>
      </c>
      <c r="G36" s="22" t="s">
        <v>46</v>
      </c>
      <c r="H36" s="59"/>
      <c r="I36" s="22">
        <v>0</v>
      </c>
      <c r="J36" s="22"/>
      <c r="K36" s="22">
        <v>0</v>
      </c>
      <c r="L36" s="22"/>
      <c r="M36" s="22">
        <v>0</v>
      </c>
      <c r="N36" s="22"/>
      <c r="O36" s="22">
        <v>380497906</v>
      </c>
      <c r="Q36" s="6"/>
    </row>
    <row r="37" spans="1:17" ht="21.75" customHeight="1">
      <c r="A37" s="6" t="s">
        <v>210</v>
      </c>
      <c r="C37" s="65" t="s">
        <v>46</v>
      </c>
      <c r="E37" s="56" t="s">
        <v>46</v>
      </c>
      <c r="G37" s="22" t="s">
        <v>46</v>
      </c>
      <c r="H37" s="59"/>
      <c r="I37" s="22">
        <v>0</v>
      </c>
      <c r="J37" s="22"/>
      <c r="K37" s="22">
        <v>0</v>
      </c>
      <c r="L37" s="22"/>
      <c r="M37" s="22">
        <v>0</v>
      </c>
      <c r="N37" s="22"/>
      <c r="O37" s="22">
        <v>4909214122</v>
      </c>
      <c r="Q37" s="6"/>
    </row>
    <row r="38" spans="1:17" ht="21.75" customHeight="1">
      <c r="A38" s="6" t="s">
        <v>211</v>
      </c>
      <c r="C38" s="65" t="s">
        <v>46</v>
      </c>
      <c r="E38" s="56" t="s">
        <v>46</v>
      </c>
      <c r="G38" s="22" t="s">
        <v>46</v>
      </c>
      <c r="H38" s="59"/>
      <c r="I38" s="22">
        <v>0</v>
      </c>
      <c r="J38" s="22"/>
      <c r="K38" s="22">
        <v>0</v>
      </c>
      <c r="L38" s="22"/>
      <c r="M38" s="22">
        <v>0</v>
      </c>
      <c r="N38" s="22"/>
      <c r="O38" s="22">
        <v>1149458553</v>
      </c>
      <c r="Q38" s="6"/>
    </row>
    <row r="39" spans="1:17" ht="21.75" customHeight="1">
      <c r="A39" s="6" t="s">
        <v>196</v>
      </c>
      <c r="C39" s="65" t="s">
        <v>46</v>
      </c>
      <c r="E39" s="56" t="s">
        <v>46</v>
      </c>
      <c r="G39" s="22" t="s">
        <v>46</v>
      </c>
      <c r="H39" s="59"/>
      <c r="I39" s="22">
        <v>0</v>
      </c>
      <c r="J39" s="22"/>
      <c r="K39" s="22">
        <v>0</v>
      </c>
      <c r="L39" s="22"/>
      <c r="M39" s="22">
        <v>0</v>
      </c>
      <c r="N39" s="22"/>
      <c r="O39" s="22">
        <v>1854122</v>
      </c>
      <c r="Q39" s="6"/>
    </row>
    <row r="40" spans="1:17" ht="21.75" customHeight="1">
      <c r="A40" s="6" t="s">
        <v>197</v>
      </c>
      <c r="C40" s="65" t="s">
        <v>46</v>
      </c>
      <c r="E40" s="56" t="s">
        <v>46</v>
      </c>
      <c r="G40" s="22" t="s">
        <v>46</v>
      </c>
      <c r="H40" s="59"/>
      <c r="I40" s="22">
        <v>0</v>
      </c>
      <c r="J40" s="22"/>
      <c r="K40" s="22">
        <v>0</v>
      </c>
      <c r="L40" s="22"/>
      <c r="M40" s="22">
        <v>0</v>
      </c>
      <c r="N40" s="22"/>
      <c r="O40" s="22">
        <v>9070235704</v>
      </c>
      <c r="Q40" s="6"/>
    </row>
    <row r="41" spans="1:17" ht="21.75" customHeight="1">
      <c r="A41" s="6" t="s">
        <v>198</v>
      </c>
      <c r="C41" s="65" t="s">
        <v>46</v>
      </c>
      <c r="E41" s="56" t="s">
        <v>46</v>
      </c>
      <c r="G41" s="22" t="s">
        <v>46</v>
      </c>
      <c r="H41" s="59"/>
      <c r="I41" s="22">
        <v>0</v>
      </c>
      <c r="J41" s="22"/>
      <c r="K41" s="22">
        <v>0</v>
      </c>
      <c r="L41" s="22"/>
      <c r="M41" s="22">
        <v>0</v>
      </c>
      <c r="N41" s="22"/>
      <c r="O41" s="22">
        <v>5105614928</v>
      </c>
      <c r="Q41" s="6"/>
    </row>
    <row r="42" spans="1:17" ht="21.75" customHeight="1">
      <c r="A42" s="6" t="s">
        <v>213</v>
      </c>
      <c r="C42" s="65" t="s">
        <v>46</v>
      </c>
      <c r="E42" s="56" t="s">
        <v>46</v>
      </c>
      <c r="G42" s="22" t="s">
        <v>46</v>
      </c>
      <c r="H42" s="59"/>
      <c r="I42" s="22">
        <v>0</v>
      </c>
      <c r="J42" s="22"/>
      <c r="K42" s="22">
        <v>0</v>
      </c>
      <c r="L42" s="22"/>
      <c r="M42" s="22">
        <v>0</v>
      </c>
      <c r="N42" s="22"/>
      <c r="O42" s="22">
        <v>-3725960341</v>
      </c>
      <c r="Q42" s="6"/>
    </row>
    <row r="43" spans="1:17" ht="21.75" customHeight="1">
      <c r="A43" s="6" t="s">
        <v>199</v>
      </c>
      <c r="C43" s="65" t="s">
        <v>46</v>
      </c>
      <c r="E43" s="56" t="s">
        <v>46</v>
      </c>
      <c r="G43" s="22" t="s">
        <v>46</v>
      </c>
      <c r="H43" s="59"/>
      <c r="I43" s="22">
        <v>0</v>
      </c>
      <c r="J43" s="22"/>
      <c r="K43" s="22">
        <v>0</v>
      </c>
      <c r="L43" s="22"/>
      <c r="M43" s="22">
        <v>0</v>
      </c>
      <c r="N43" s="22"/>
      <c r="O43" s="22">
        <v>1155093458</v>
      </c>
      <c r="Q43" s="6"/>
    </row>
    <row r="44" spans="1:17" ht="21.75" customHeight="1">
      <c r="A44" s="6" t="s">
        <v>200</v>
      </c>
      <c r="C44" s="65" t="s">
        <v>46</v>
      </c>
      <c r="E44" s="56" t="s">
        <v>46</v>
      </c>
      <c r="G44" s="22" t="s">
        <v>46</v>
      </c>
      <c r="H44" s="59"/>
      <c r="I44" s="22">
        <v>0</v>
      </c>
      <c r="J44" s="22"/>
      <c r="K44" s="22">
        <v>0</v>
      </c>
      <c r="L44" s="22"/>
      <c r="M44" s="22">
        <v>0</v>
      </c>
      <c r="N44" s="22"/>
      <c r="O44" s="22">
        <v>44985935</v>
      </c>
      <c r="Q44" s="6"/>
    </row>
    <row r="45" spans="1:17" ht="21.75" customHeight="1">
      <c r="A45" s="6" t="s">
        <v>202</v>
      </c>
      <c r="C45" s="65" t="s">
        <v>46</v>
      </c>
      <c r="E45" s="56" t="s">
        <v>46</v>
      </c>
      <c r="G45" s="22" t="s">
        <v>46</v>
      </c>
      <c r="H45" s="59"/>
      <c r="I45" s="22">
        <v>0</v>
      </c>
      <c r="J45" s="22"/>
      <c r="K45" s="22">
        <v>0</v>
      </c>
      <c r="L45" s="22"/>
      <c r="M45" s="22">
        <v>0</v>
      </c>
      <c r="N45" s="22"/>
      <c r="O45" s="22">
        <v>7973607616</v>
      </c>
      <c r="Q45" s="6"/>
    </row>
    <row r="46" spans="1:17" ht="21.75" customHeight="1">
      <c r="A46" s="6" t="s">
        <v>204</v>
      </c>
      <c r="C46" s="65" t="s">
        <v>46</v>
      </c>
      <c r="E46" s="56" t="s">
        <v>46</v>
      </c>
      <c r="G46" s="22" t="s">
        <v>46</v>
      </c>
      <c r="H46" s="59"/>
      <c r="I46" s="22">
        <v>0</v>
      </c>
      <c r="J46" s="22"/>
      <c r="K46" s="22">
        <v>0</v>
      </c>
      <c r="L46" s="22"/>
      <c r="M46" s="22">
        <v>0</v>
      </c>
      <c r="N46" s="22"/>
      <c r="O46" s="22">
        <v>77600036</v>
      </c>
      <c r="Q46" s="6"/>
    </row>
    <row r="47" spans="1:17" ht="21.75" customHeight="1">
      <c r="A47" s="6" t="s">
        <v>212</v>
      </c>
      <c r="C47" s="65" t="s">
        <v>46</v>
      </c>
      <c r="E47" s="56" t="s">
        <v>46</v>
      </c>
      <c r="G47" s="22" t="s">
        <v>46</v>
      </c>
      <c r="H47" s="59"/>
      <c r="I47" s="22">
        <v>0</v>
      </c>
      <c r="J47" s="22"/>
      <c r="K47" s="22">
        <v>0</v>
      </c>
      <c r="L47" s="22"/>
      <c r="M47" s="22">
        <v>0</v>
      </c>
      <c r="N47" s="22"/>
      <c r="O47" s="22">
        <v>-59205077</v>
      </c>
      <c r="Q47" s="6"/>
    </row>
    <row r="48" spans="1:17" ht="21.75" customHeight="1">
      <c r="A48" s="6" t="s">
        <v>201</v>
      </c>
      <c r="C48" s="65" t="s">
        <v>46</v>
      </c>
      <c r="E48" s="56" t="s">
        <v>46</v>
      </c>
      <c r="G48" s="22" t="s">
        <v>46</v>
      </c>
      <c r="H48" s="59"/>
      <c r="I48" s="22">
        <v>0</v>
      </c>
      <c r="J48" s="22"/>
      <c r="K48" s="22">
        <v>0</v>
      </c>
      <c r="L48" s="22"/>
      <c r="M48" s="22">
        <v>0</v>
      </c>
      <c r="N48" s="22"/>
      <c r="O48" s="22">
        <v>2881308401</v>
      </c>
      <c r="Q48" s="6"/>
    </row>
    <row r="49" spans="1:17" ht="21.75" customHeight="1">
      <c r="A49" s="6" t="s">
        <v>203</v>
      </c>
      <c r="C49" s="65" t="s">
        <v>46</v>
      </c>
      <c r="E49" s="56" t="s">
        <v>46</v>
      </c>
      <c r="G49" s="22" t="s">
        <v>46</v>
      </c>
      <c r="H49" s="59"/>
      <c r="I49" s="22">
        <v>0</v>
      </c>
      <c r="J49" s="22"/>
      <c r="K49" s="22">
        <v>0</v>
      </c>
      <c r="L49" s="22"/>
      <c r="M49" s="22">
        <v>0</v>
      </c>
      <c r="N49" s="22"/>
      <c r="O49" s="22">
        <v>5415096038</v>
      </c>
      <c r="Q49" s="6"/>
    </row>
    <row r="50" spans="1:17" ht="18.75">
      <c r="A50" s="6" t="s">
        <v>205</v>
      </c>
      <c r="C50" s="65" t="s">
        <v>46</v>
      </c>
      <c r="E50" s="65" t="s">
        <v>46</v>
      </c>
      <c r="G50" s="22" t="s">
        <v>46</v>
      </c>
      <c r="H50" s="59"/>
      <c r="I50" s="22">
        <v>0</v>
      </c>
      <c r="J50" s="22"/>
      <c r="K50" s="22">
        <v>0</v>
      </c>
      <c r="L50" s="22"/>
      <c r="M50" s="22">
        <v>0</v>
      </c>
      <c r="N50" s="22"/>
      <c r="O50" s="22">
        <v>39976842</v>
      </c>
    </row>
    <row r="51" spans="1:17" ht="16.5" thickBot="1">
      <c r="G51" s="59"/>
      <c r="H51" s="59"/>
      <c r="I51" s="108">
        <f>SUM(I9:I50)</f>
        <v>-37426344</v>
      </c>
      <c r="J51" s="21"/>
      <c r="K51" s="108">
        <v>0</v>
      </c>
      <c r="L51" s="21"/>
      <c r="M51" s="86">
        <v>12870863049</v>
      </c>
      <c r="N51" s="21"/>
      <c r="O51" s="86">
        <v>56039426681</v>
      </c>
    </row>
    <row r="52" spans="1:17" ht="13.5" thickTop="1"/>
  </sheetData>
  <mergeCells count="4">
    <mergeCell ref="A1:O1"/>
    <mergeCell ref="A2:O2"/>
    <mergeCell ref="A3:O3"/>
    <mergeCell ref="C7:M7"/>
  </mergeCells>
  <pageMargins left="0.39" right="0.39" top="0.39" bottom="0.39" header="0" footer="0"/>
  <pageSetup scale="86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7"/>
  <sheetViews>
    <sheetView rightToLeft="1" view="pageBreakPreview" zoomScale="86" zoomScaleNormal="100" zoomScaleSheetLayoutView="86" workbookViewId="0">
      <selection activeCell="R8" sqref="R8"/>
    </sheetView>
  </sheetViews>
  <sheetFormatPr defaultRowHeight="12.75"/>
  <cols>
    <col min="1" max="1" width="29.7109375" style="40" bestFit="1" customWidth="1"/>
    <col min="2" max="2" width="1.28515625" style="40" customWidth="1"/>
    <col min="3" max="3" width="14.5703125" style="40" bestFit="1" customWidth="1"/>
    <col min="4" max="4" width="1.28515625" style="40" customWidth="1"/>
    <col min="5" max="5" width="18.28515625" style="40" bestFit="1" customWidth="1"/>
    <col min="6" max="6" width="1.28515625" style="40" customWidth="1"/>
    <col min="7" max="7" width="18.42578125" style="40" bestFit="1" customWidth="1"/>
    <col min="8" max="8" width="1.28515625" style="40" customWidth="1"/>
    <col min="9" max="9" width="26.42578125" style="40" bestFit="1" customWidth="1"/>
    <col min="10" max="10" width="1.28515625" style="40" customWidth="1"/>
    <col min="11" max="11" width="14.5703125" style="40" bestFit="1" customWidth="1"/>
    <col min="12" max="12" width="1.28515625" style="40" customWidth="1"/>
    <col min="13" max="13" width="18.5703125" style="40" bestFit="1" customWidth="1"/>
    <col min="14" max="14" width="1.28515625" style="40" customWidth="1"/>
    <col min="15" max="15" width="19.140625" style="40" customWidth="1"/>
    <col min="16" max="16" width="1.28515625" style="40" customWidth="1"/>
    <col min="17" max="17" width="26.42578125" style="40" bestFit="1" customWidth="1"/>
    <col min="18" max="18" width="19.42578125" style="40" bestFit="1" customWidth="1"/>
    <col min="19" max="19" width="11" style="40" bestFit="1" customWidth="1"/>
    <col min="20" max="16384" width="9.140625" style="40"/>
  </cols>
  <sheetData>
    <row r="1" spans="1:18" ht="29.1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8" ht="21.75" customHeight="1">
      <c r="A2" s="113" t="s">
        <v>112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8" ht="21.75" customHeight="1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18" ht="14.45" customHeight="1"/>
    <row r="5" spans="1:18" ht="14.45" customHeight="1">
      <c r="A5" s="114" t="s">
        <v>175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18" ht="14.45" customHeight="1">
      <c r="A6" s="111" t="s">
        <v>115</v>
      </c>
      <c r="C6" s="111" t="s">
        <v>129</v>
      </c>
      <c r="D6" s="111"/>
      <c r="E6" s="111"/>
      <c r="F6" s="111"/>
      <c r="G6" s="111"/>
      <c r="H6" s="111"/>
      <c r="I6" s="111"/>
      <c r="K6" s="111" t="s">
        <v>130</v>
      </c>
      <c r="L6" s="111"/>
      <c r="M6" s="111"/>
      <c r="N6" s="111"/>
      <c r="O6" s="111"/>
      <c r="P6" s="111"/>
      <c r="Q6" s="111"/>
    </row>
    <row r="7" spans="1:18" ht="29.1" customHeight="1">
      <c r="A7" s="111"/>
      <c r="C7" s="12" t="s">
        <v>9</v>
      </c>
      <c r="D7" s="41"/>
      <c r="E7" s="12" t="s">
        <v>11</v>
      </c>
      <c r="F7" s="41"/>
      <c r="G7" s="12" t="s">
        <v>168</v>
      </c>
      <c r="H7" s="41"/>
      <c r="I7" s="12" t="s">
        <v>176</v>
      </c>
      <c r="K7" s="12" t="s">
        <v>9</v>
      </c>
      <c r="L7" s="41"/>
      <c r="M7" s="12" t="s">
        <v>11</v>
      </c>
      <c r="N7" s="41"/>
      <c r="O7" s="12" t="s">
        <v>168</v>
      </c>
      <c r="P7" s="41"/>
      <c r="Q7" s="12" t="s">
        <v>176</v>
      </c>
    </row>
    <row r="8" spans="1:18" ht="21.75" customHeight="1">
      <c r="A8" s="30" t="s">
        <v>23</v>
      </c>
      <c r="C8" s="49">
        <v>641653574</v>
      </c>
      <c r="D8" s="50"/>
      <c r="E8" s="49">
        <v>240464072183</v>
      </c>
      <c r="F8" s="50"/>
      <c r="G8" s="49">
        <v>256538310861</v>
      </c>
      <c r="H8" s="50"/>
      <c r="I8" s="49">
        <v>-16074238678</v>
      </c>
      <c r="J8" s="50"/>
      <c r="K8" s="49">
        <v>641653574</v>
      </c>
      <c r="L8" s="50"/>
      <c r="M8" s="49">
        <v>240464072183</v>
      </c>
      <c r="N8" s="50"/>
      <c r="O8" s="49">
        <v>317004360412</v>
      </c>
      <c r="P8" s="50"/>
      <c r="Q8" s="49">
        <v>-76540288229</v>
      </c>
      <c r="R8" s="50"/>
    </row>
    <row r="9" spans="1:18" ht="21.75" customHeight="1">
      <c r="A9" s="32" t="s">
        <v>30</v>
      </c>
      <c r="C9" s="51">
        <v>494362599</v>
      </c>
      <c r="D9" s="50"/>
      <c r="E9" s="51">
        <v>270281627844</v>
      </c>
      <c r="F9" s="50"/>
      <c r="G9" s="51">
        <v>330350957596</v>
      </c>
      <c r="H9" s="50"/>
      <c r="I9" s="51">
        <v>-60069329752</v>
      </c>
      <c r="J9" s="50"/>
      <c r="K9" s="51">
        <v>494362599</v>
      </c>
      <c r="L9" s="50"/>
      <c r="M9" s="51">
        <v>270281627844</v>
      </c>
      <c r="N9" s="50"/>
      <c r="O9" s="51">
        <v>343256020435</v>
      </c>
      <c r="P9" s="50"/>
      <c r="Q9" s="51">
        <v>-72974392590</v>
      </c>
    </row>
    <row r="10" spans="1:18" ht="21.75" customHeight="1">
      <c r="A10" s="32" t="s">
        <v>22</v>
      </c>
      <c r="C10" s="51">
        <v>100000</v>
      </c>
      <c r="D10" s="50"/>
      <c r="E10" s="51">
        <v>3504026250</v>
      </c>
      <c r="F10" s="50"/>
      <c r="G10" s="51">
        <v>3504789166</v>
      </c>
      <c r="H10" s="50"/>
      <c r="I10" s="51">
        <v>-762916</v>
      </c>
      <c r="J10" s="50"/>
      <c r="K10" s="51">
        <v>100000</v>
      </c>
      <c r="L10" s="50"/>
      <c r="M10" s="51">
        <v>3504026250</v>
      </c>
      <c r="N10" s="50"/>
      <c r="O10" s="51">
        <v>2529094334</v>
      </c>
      <c r="P10" s="50"/>
      <c r="Q10" s="51">
        <v>974931916</v>
      </c>
    </row>
    <row r="11" spans="1:18" ht="21.75" customHeight="1">
      <c r="A11" s="32" t="s">
        <v>26</v>
      </c>
      <c r="C11" s="51">
        <v>1568062</v>
      </c>
      <c r="D11" s="50"/>
      <c r="E11" s="51">
        <v>2026351640</v>
      </c>
      <c r="F11" s="50"/>
      <c r="G11" s="51">
        <v>-23629561995</v>
      </c>
      <c r="H11" s="50"/>
      <c r="I11" s="51">
        <v>25655913635</v>
      </c>
      <c r="J11" s="50"/>
      <c r="K11" s="51">
        <v>1568062</v>
      </c>
      <c r="L11" s="50"/>
      <c r="M11" s="51">
        <v>2026351640</v>
      </c>
      <c r="N11" s="50"/>
      <c r="O11" s="51">
        <v>2537930774</v>
      </c>
      <c r="P11" s="50"/>
      <c r="Q11" s="51">
        <v>-511579133</v>
      </c>
    </row>
    <row r="12" spans="1:18" ht="21.75" customHeight="1">
      <c r="A12" s="32" t="s">
        <v>17</v>
      </c>
      <c r="C12" s="51">
        <v>79752284</v>
      </c>
      <c r="D12" s="50"/>
      <c r="E12" s="51">
        <v>102109752188</v>
      </c>
      <c r="F12" s="50"/>
      <c r="G12" s="51">
        <v>119318149503</v>
      </c>
      <c r="H12" s="50"/>
      <c r="I12" s="51">
        <v>-17208397315</v>
      </c>
      <c r="J12" s="50"/>
      <c r="K12" s="51">
        <v>79752284</v>
      </c>
      <c r="L12" s="50"/>
      <c r="M12" s="51">
        <v>102109752188</v>
      </c>
      <c r="N12" s="50"/>
      <c r="O12" s="51">
        <v>136383150417</v>
      </c>
      <c r="P12" s="50"/>
      <c r="Q12" s="51">
        <v>-34273398228</v>
      </c>
    </row>
    <row r="13" spans="1:18" ht="21.75" customHeight="1">
      <c r="A13" s="32" t="s">
        <v>25</v>
      </c>
      <c r="C13" s="51">
        <v>3250000</v>
      </c>
      <c r="D13" s="50"/>
      <c r="E13" s="51">
        <v>3883256325</v>
      </c>
      <c r="F13" s="50"/>
      <c r="G13" s="51">
        <v>4332318412</v>
      </c>
      <c r="H13" s="50"/>
      <c r="I13" s="51">
        <v>-449062087</v>
      </c>
      <c r="J13" s="50"/>
      <c r="K13" s="51">
        <v>3250000</v>
      </c>
      <c r="L13" s="50"/>
      <c r="M13" s="51">
        <v>3883256325</v>
      </c>
      <c r="N13" s="50"/>
      <c r="O13" s="51">
        <v>4387239675</v>
      </c>
      <c r="P13" s="50"/>
      <c r="Q13" s="51">
        <v>-503983350</v>
      </c>
    </row>
    <row r="14" spans="1:18" ht="21.75" customHeight="1">
      <c r="A14" s="32" t="s">
        <v>20</v>
      </c>
      <c r="C14" s="51">
        <v>422262499</v>
      </c>
      <c r="D14" s="50"/>
      <c r="E14" s="51">
        <v>246813021832</v>
      </c>
      <c r="F14" s="50"/>
      <c r="G14" s="51">
        <v>262672192788</v>
      </c>
      <c r="H14" s="50"/>
      <c r="I14" s="51">
        <v>-15859170956</v>
      </c>
      <c r="J14" s="50"/>
      <c r="K14" s="51">
        <v>422262499</v>
      </c>
      <c r="L14" s="50"/>
      <c r="M14" s="51">
        <v>246813021832</v>
      </c>
      <c r="N14" s="50"/>
      <c r="O14" s="51">
        <v>277790316906</v>
      </c>
      <c r="P14" s="50"/>
      <c r="Q14" s="51">
        <v>-30977295073</v>
      </c>
    </row>
    <row r="15" spans="1:18" ht="21.75" customHeight="1">
      <c r="A15" s="32" t="s">
        <v>18</v>
      </c>
      <c r="C15" s="51">
        <v>1010279210</v>
      </c>
      <c r="D15" s="50"/>
      <c r="E15" s="51">
        <v>493095611911</v>
      </c>
      <c r="F15" s="50"/>
      <c r="G15" s="51">
        <v>575445591905</v>
      </c>
      <c r="H15" s="50"/>
      <c r="I15" s="51">
        <v>-82349979994</v>
      </c>
      <c r="J15" s="50"/>
      <c r="K15" s="51">
        <v>1010279210</v>
      </c>
      <c r="L15" s="50"/>
      <c r="M15" s="51">
        <v>493095611911</v>
      </c>
      <c r="N15" s="50"/>
      <c r="O15" s="51">
        <v>601534910813</v>
      </c>
      <c r="P15" s="50"/>
      <c r="Q15" s="51">
        <v>-108439298901</v>
      </c>
    </row>
    <row r="16" spans="1:18" ht="21.75" customHeight="1">
      <c r="A16" s="32" t="s">
        <v>28</v>
      </c>
      <c r="C16" s="51">
        <v>32800000</v>
      </c>
      <c r="D16" s="50"/>
      <c r="E16" s="51">
        <v>63709857360</v>
      </c>
      <c r="F16" s="50"/>
      <c r="G16" s="51">
        <v>75186761040</v>
      </c>
      <c r="H16" s="50"/>
      <c r="I16" s="51">
        <v>-11476903680</v>
      </c>
      <c r="J16" s="50"/>
      <c r="K16" s="51">
        <v>32800000</v>
      </c>
      <c r="L16" s="50"/>
      <c r="M16" s="51">
        <v>63709857360</v>
      </c>
      <c r="N16" s="50"/>
      <c r="O16" s="51">
        <v>74402793857</v>
      </c>
      <c r="P16" s="50"/>
      <c r="Q16" s="51">
        <v>-10692936497</v>
      </c>
    </row>
    <row r="17" spans="1:18" ht="21.75" customHeight="1">
      <c r="A17" s="32" t="s">
        <v>19</v>
      </c>
      <c r="C17" s="51">
        <v>193670541</v>
      </c>
      <c r="D17" s="50"/>
      <c r="E17" s="51">
        <v>88750890790</v>
      </c>
      <c r="F17" s="50"/>
      <c r="G17" s="51">
        <v>89767140119</v>
      </c>
      <c r="H17" s="50"/>
      <c r="I17" s="51">
        <v>-1016249329</v>
      </c>
      <c r="J17" s="50"/>
      <c r="K17" s="51">
        <v>193670541</v>
      </c>
      <c r="L17" s="50"/>
      <c r="M17" s="51">
        <v>88750890790</v>
      </c>
      <c r="N17" s="50"/>
      <c r="O17" s="51">
        <v>110697966127</v>
      </c>
      <c r="P17" s="50"/>
      <c r="Q17" s="51">
        <v>-21947075336</v>
      </c>
    </row>
    <row r="18" spans="1:18" ht="21.75" customHeight="1">
      <c r="A18" s="32" t="s">
        <v>29</v>
      </c>
      <c r="C18" s="51">
        <v>39714000</v>
      </c>
      <c r="D18" s="50"/>
      <c r="E18" s="51">
        <v>159489914868</v>
      </c>
      <c r="F18" s="50"/>
      <c r="G18" s="51">
        <v>198556875108</v>
      </c>
      <c r="H18" s="50"/>
      <c r="I18" s="51">
        <v>-39066960240</v>
      </c>
      <c r="J18" s="50"/>
      <c r="K18" s="51">
        <v>39714000</v>
      </c>
      <c r="L18" s="50"/>
      <c r="M18" s="51">
        <v>159489914868</v>
      </c>
      <c r="N18" s="50"/>
      <c r="O18" s="51">
        <v>227391561792</v>
      </c>
      <c r="P18" s="50"/>
      <c r="Q18" s="51">
        <v>-67901646924</v>
      </c>
    </row>
    <row r="19" spans="1:18" ht="21.75" customHeight="1">
      <c r="A19" s="32" t="s">
        <v>27</v>
      </c>
      <c r="C19" s="51">
        <v>206882</v>
      </c>
      <c r="D19" s="50"/>
      <c r="E19" s="51">
        <v>983834633</v>
      </c>
      <c r="F19" s="50"/>
      <c r="G19" s="51">
        <v>1295601628</v>
      </c>
      <c r="H19" s="50"/>
      <c r="I19" s="51">
        <v>-311766995</v>
      </c>
      <c r="J19" s="50"/>
      <c r="K19" s="51">
        <v>206882</v>
      </c>
      <c r="L19" s="50"/>
      <c r="M19" s="51">
        <v>983834633</v>
      </c>
      <c r="N19" s="50"/>
      <c r="O19" s="51">
        <v>1295601628</v>
      </c>
      <c r="P19" s="50"/>
      <c r="Q19" s="51">
        <v>-311766994</v>
      </c>
    </row>
    <row r="20" spans="1:18" ht="21.75" customHeight="1">
      <c r="A20" s="32" t="s">
        <v>24</v>
      </c>
      <c r="C20" s="51">
        <v>203590517</v>
      </c>
      <c r="D20" s="50"/>
      <c r="E20" s="51">
        <v>83582590364</v>
      </c>
      <c r="F20" s="50"/>
      <c r="G20" s="51">
        <v>74583356730</v>
      </c>
      <c r="H20" s="50"/>
      <c r="I20" s="51">
        <v>8999233634</v>
      </c>
      <c r="J20" s="50"/>
      <c r="K20" s="51">
        <v>203590517</v>
      </c>
      <c r="L20" s="50"/>
      <c r="M20" s="51">
        <v>83582590364</v>
      </c>
      <c r="N20" s="50"/>
      <c r="O20" s="51">
        <v>109689501113</v>
      </c>
      <c r="P20" s="50"/>
      <c r="Q20" s="51">
        <v>-26106910748</v>
      </c>
    </row>
    <row r="21" spans="1:18" ht="21.75" customHeight="1">
      <c r="A21" s="32" t="s">
        <v>21</v>
      </c>
      <c r="C21" s="51">
        <v>65993008</v>
      </c>
      <c r="D21" s="50"/>
      <c r="E21" s="51">
        <v>156594212233</v>
      </c>
      <c r="F21" s="50"/>
      <c r="G21" s="51">
        <v>149743331730</v>
      </c>
      <c r="H21" s="50"/>
      <c r="I21" s="51">
        <v>6850880503</v>
      </c>
      <c r="J21" s="50"/>
      <c r="K21" s="51">
        <v>0</v>
      </c>
      <c r="L21" s="50"/>
      <c r="M21" s="51">
        <v>0</v>
      </c>
      <c r="N21" s="50"/>
      <c r="O21" s="51">
        <v>0</v>
      </c>
      <c r="P21" s="50"/>
      <c r="Q21" s="51">
        <v>0</v>
      </c>
      <c r="R21" s="63"/>
    </row>
    <row r="22" spans="1:18" ht="18.75">
      <c r="A22" s="32" t="s">
        <v>84</v>
      </c>
      <c r="C22" s="51">
        <v>100000</v>
      </c>
      <c r="D22" s="50"/>
      <c r="E22" s="51">
        <v>89983687500</v>
      </c>
      <c r="F22" s="50"/>
      <c r="G22" s="51">
        <v>99981875000</v>
      </c>
      <c r="H22" s="50"/>
      <c r="I22" s="51">
        <v>-9998187500</v>
      </c>
      <c r="J22" s="50"/>
      <c r="K22" s="51">
        <v>100000</v>
      </c>
      <c r="L22" s="50"/>
      <c r="M22" s="51">
        <v>89983687500</v>
      </c>
      <c r="N22" s="50"/>
      <c r="O22" s="51">
        <v>99981875000</v>
      </c>
      <c r="P22" s="50"/>
      <c r="Q22" s="51">
        <v>-9998187500</v>
      </c>
    </row>
    <row r="23" spans="1:18" ht="21.75" customHeight="1">
      <c r="A23" s="32" t="s">
        <v>90</v>
      </c>
      <c r="C23" s="51">
        <v>250000</v>
      </c>
      <c r="D23" s="50"/>
      <c r="E23" s="51">
        <v>249954687500</v>
      </c>
      <c r="F23" s="50"/>
      <c r="G23" s="51">
        <v>249954687500</v>
      </c>
      <c r="H23" s="50"/>
      <c r="I23" s="51">
        <v>0</v>
      </c>
      <c r="J23" s="50"/>
      <c r="K23" s="51">
        <v>250000</v>
      </c>
      <c r="L23" s="50"/>
      <c r="M23" s="51">
        <v>249954687500</v>
      </c>
      <c r="N23" s="50"/>
      <c r="O23" s="51">
        <v>249954687500</v>
      </c>
      <c r="P23" s="50"/>
      <c r="Q23" s="51">
        <v>0</v>
      </c>
    </row>
    <row r="24" spans="1:18" ht="21.75" customHeight="1">
      <c r="A24" s="32" t="s">
        <v>43</v>
      </c>
      <c r="C24" s="51">
        <v>17799000</v>
      </c>
      <c r="D24" s="50"/>
      <c r="E24" s="51">
        <v>889720837</v>
      </c>
      <c r="F24" s="50"/>
      <c r="G24" s="51">
        <v>6904233701</v>
      </c>
      <c r="H24" s="50"/>
      <c r="I24" s="51">
        <v>6014512864</v>
      </c>
      <c r="J24" s="50"/>
      <c r="K24" s="51">
        <v>17799000</v>
      </c>
      <c r="L24" s="50"/>
      <c r="M24" s="51">
        <v>889720837</v>
      </c>
      <c r="N24" s="50"/>
      <c r="O24" s="51">
        <v>8559114459</v>
      </c>
      <c r="P24" s="50"/>
      <c r="Q24" s="51">
        <v>7669393622</v>
      </c>
      <c r="R24" s="50"/>
    </row>
    <row r="25" spans="1:18" ht="21.75" customHeight="1">
      <c r="A25" s="32" t="s">
        <v>48</v>
      </c>
      <c r="C25" s="51">
        <v>51000000</v>
      </c>
      <c r="D25" s="50"/>
      <c r="E25" s="51">
        <v>5302634220</v>
      </c>
      <c r="F25" s="50"/>
      <c r="G25" s="51">
        <v>8565793740</v>
      </c>
      <c r="H25" s="50"/>
      <c r="I25" s="51">
        <v>3263159520</v>
      </c>
      <c r="J25" s="50"/>
      <c r="K25" s="51">
        <v>51000000</v>
      </c>
      <c r="L25" s="50"/>
      <c r="M25" s="51">
        <v>5302634220</v>
      </c>
      <c r="N25" s="50"/>
      <c r="O25" s="51">
        <v>10809215910</v>
      </c>
      <c r="P25" s="50"/>
      <c r="Q25" s="51">
        <v>5506581690</v>
      </c>
      <c r="R25" s="50"/>
    </row>
    <row r="26" spans="1:18" ht="21.75" customHeight="1">
      <c r="A26" s="32" t="s">
        <v>50</v>
      </c>
      <c r="C26" s="51">
        <v>90500000</v>
      </c>
      <c r="D26" s="50"/>
      <c r="E26" s="51">
        <v>1809533925</v>
      </c>
      <c r="F26" s="50"/>
      <c r="G26" s="51">
        <v>7961949270</v>
      </c>
      <c r="H26" s="50"/>
      <c r="I26" s="51">
        <v>6152415345</v>
      </c>
      <c r="J26" s="50"/>
      <c r="K26" s="51">
        <v>90500000</v>
      </c>
      <c r="L26" s="50"/>
      <c r="M26" s="51">
        <v>1809533925</v>
      </c>
      <c r="N26" s="50"/>
      <c r="O26" s="51">
        <v>12340161578</v>
      </c>
      <c r="P26" s="50"/>
      <c r="Q26" s="51">
        <v>10530627653</v>
      </c>
      <c r="R26" s="50"/>
    </row>
    <row r="27" spans="1:18" ht="21.75" customHeight="1">
      <c r="A27" s="32" t="s">
        <v>67</v>
      </c>
      <c r="C27" s="51">
        <v>31945000</v>
      </c>
      <c r="D27" s="50"/>
      <c r="E27" s="51">
        <v>702609031</v>
      </c>
      <c r="F27" s="50"/>
      <c r="G27" s="51">
        <v>1269400999</v>
      </c>
      <c r="H27" s="50"/>
      <c r="I27" s="51">
        <v>566791968</v>
      </c>
      <c r="J27" s="50"/>
      <c r="K27" s="51">
        <v>31945000</v>
      </c>
      <c r="L27" s="50"/>
      <c r="M27" s="51">
        <v>702609031</v>
      </c>
      <c r="N27" s="50"/>
      <c r="O27" s="51">
        <v>1269400999</v>
      </c>
      <c r="P27" s="50"/>
      <c r="Q27" s="51">
        <v>566791968</v>
      </c>
      <c r="R27" s="50"/>
    </row>
    <row r="28" spans="1:18" ht="21.75" customHeight="1">
      <c r="A28" s="32" t="s">
        <v>32</v>
      </c>
      <c r="C28" s="51">
        <v>150000</v>
      </c>
      <c r="D28" s="50"/>
      <c r="E28" s="51">
        <v>773500772</v>
      </c>
      <c r="F28" s="50"/>
      <c r="G28" s="51">
        <v>1223418243</v>
      </c>
      <c r="H28" s="50"/>
      <c r="I28" s="51">
        <v>449917471</v>
      </c>
      <c r="J28" s="50"/>
      <c r="K28" s="51">
        <v>150000</v>
      </c>
      <c r="L28" s="50"/>
      <c r="M28" s="51">
        <v>773500772</v>
      </c>
      <c r="N28" s="50"/>
      <c r="O28" s="51">
        <v>1223418243</v>
      </c>
      <c r="P28" s="50"/>
      <c r="Q28" s="51">
        <v>449917471</v>
      </c>
      <c r="R28" s="50"/>
    </row>
    <row r="29" spans="1:18" ht="21.75" customHeight="1">
      <c r="A29" s="32" t="s">
        <v>31</v>
      </c>
      <c r="C29" s="51">
        <v>2000000</v>
      </c>
      <c r="D29" s="50"/>
      <c r="E29" s="51">
        <v>799794000</v>
      </c>
      <c r="F29" s="50"/>
      <c r="G29" s="51">
        <v>899407750</v>
      </c>
      <c r="H29" s="50"/>
      <c r="I29" s="51">
        <v>99613750</v>
      </c>
      <c r="J29" s="50"/>
      <c r="K29" s="51">
        <v>2000000</v>
      </c>
      <c r="L29" s="50"/>
      <c r="M29" s="51">
        <v>799794000</v>
      </c>
      <c r="N29" s="50"/>
      <c r="O29" s="51">
        <v>899407750</v>
      </c>
      <c r="P29" s="50"/>
      <c r="Q29" s="51">
        <v>99613750</v>
      </c>
      <c r="R29" s="50"/>
    </row>
    <row r="30" spans="1:18" ht="21.75" customHeight="1">
      <c r="A30" s="32" t="s">
        <v>216</v>
      </c>
      <c r="C30" s="51">
        <v>31168000</v>
      </c>
      <c r="D30" s="50"/>
      <c r="E30" s="51">
        <v>0</v>
      </c>
      <c r="F30" s="50"/>
      <c r="G30" s="51">
        <v>-183952620</v>
      </c>
      <c r="H30" s="50"/>
      <c r="I30" s="51">
        <v>-183952620</v>
      </c>
      <c r="J30" s="50"/>
      <c r="K30" s="51">
        <v>0</v>
      </c>
      <c r="L30" s="50"/>
      <c r="M30" s="51">
        <v>0</v>
      </c>
      <c r="N30" s="50"/>
      <c r="O30" s="51">
        <v>0</v>
      </c>
      <c r="P30" s="50"/>
      <c r="Q30" s="51">
        <v>0</v>
      </c>
      <c r="R30" s="50"/>
    </row>
    <row r="31" spans="1:18" ht="21.75" customHeight="1">
      <c r="A31" s="32" t="s">
        <v>217</v>
      </c>
      <c r="C31" s="51">
        <v>153472104</v>
      </c>
      <c r="D31" s="50"/>
      <c r="E31" s="51">
        <v>0</v>
      </c>
      <c r="F31" s="50"/>
      <c r="G31" s="51">
        <v>12744731</v>
      </c>
      <c r="H31" s="50"/>
      <c r="I31" s="51">
        <v>12744731</v>
      </c>
      <c r="J31" s="50"/>
      <c r="K31" s="51">
        <v>0</v>
      </c>
      <c r="L31" s="50"/>
      <c r="M31" s="51">
        <v>0</v>
      </c>
      <c r="N31" s="50"/>
      <c r="O31" s="51">
        <v>0</v>
      </c>
      <c r="P31" s="50"/>
      <c r="Q31" s="51">
        <v>0</v>
      </c>
      <c r="R31" s="50"/>
    </row>
    <row r="32" spans="1:18" ht="21.75" customHeight="1">
      <c r="A32" s="32" t="s">
        <v>218</v>
      </c>
      <c r="C32" s="51">
        <v>155356896</v>
      </c>
      <c r="D32" s="50"/>
      <c r="E32" s="51">
        <v>0</v>
      </c>
      <c r="F32" s="50"/>
      <c r="G32" s="51">
        <v>-737516042</v>
      </c>
      <c r="H32" s="50"/>
      <c r="I32" s="51">
        <v>-737516042</v>
      </c>
      <c r="J32" s="50"/>
      <c r="K32" s="51">
        <v>0</v>
      </c>
      <c r="L32" s="50"/>
      <c r="M32" s="51">
        <v>0</v>
      </c>
      <c r="N32" s="50"/>
      <c r="O32" s="51">
        <v>0</v>
      </c>
      <c r="P32" s="50"/>
      <c r="Q32" s="51">
        <v>0</v>
      </c>
      <c r="R32" s="50"/>
    </row>
    <row r="33" spans="1:18" ht="21.75" customHeight="1">
      <c r="A33" s="32" t="s">
        <v>219</v>
      </c>
      <c r="C33" s="51">
        <v>77744640</v>
      </c>
      <c r="D33" s="50"/>
      <c r="E33" s="51">
        <v>0</v>
      </c>
      <c r="F33" s="50"/>
      <c r="G33" s="51">
        <v>201742585</v>
      </c>
      <c r="H33" s="50"/>
      <c r="I33" s="51">
        <v>201742585</v>
      </c>
      <c r="J33" s="50"/>
      <c r="K33" s="51">
        <v>0</v>
      </c>
      <c r="L33" s="50"/>
      <c r="M33" s="51">
        <v>0</v>
      </c>
      <c r="N33" s="50"/>
      <c r="O33" s="51">
        <v>0</v>
      </c>
      <c r="P33" s="50"/>
      <c r="Q33" s="51">
        <v>0</v>
      </c>
      <c r="R33" s="50"/>
    </row>
    <row r="34" spans="1:18" ht="21.75" customHeight="1">
      <c r="A34" s="32" t="s">
        <v>51</v>
      </c>
      <c r="C34" s="51">
        <v>23028000</v>
      </c>
      <c r="D34" s="50"/>
      <c r="E34" s="51">
        <v>0</v>
      </c>
      <c r="F34" s="50"/>
      <c r="G34" s="51">
        <v>-4949745112</v>
      </c>
      <c r="H34" s="50"/>
      <c r="I34" s="51">
        <v>-4949745112</v>
      </c>
      <c r="J34" s="50"/>
      <c r="K34" s="51">
        <v>0</v>
      </c>
      <c r="L34" s="50"/>
      <c r="M34" s="51">
        <v>0</v>
      </c>
      <c r="N34" s="50"/>
      <c r="O34" s="51">
        <v>0</v>
      </c>
      <c r="P34" s="50"/>
      <c r="Q34" s="51">
        <v>0</v>
      </c>
      <c r="R34" s="50"/>
    </row>
    <row r="35" spans="1:18" ht="21.75" customHeight="1">
      <c r="A35" s="32" t="s">
        <v>63</v>
      </c>
      <c r="C35" s="51">
        <v>13101000</v>
      </c>
      <c r="D35" s="50"/>
      <c r="E35" s="51">
        <v>0</v>
      </c>
      <c r="F35" s="50"/>
      <c r="G35" s="51">
        <v>-3038649346</v>
      </c>
      <c r="H35" s="50"/>
      <c r="I35" s="51">
        <v>-3038649346</v>
      </c>
      <c r="J35" s="50"/>
      <c r="K35" s="51">
        <v>0</v>
      </c>
      <c r="L35" s="50"/>
      <c r="M35" s="51">
        <v>0</v>
      </c>
      <c r="N35" s="50"/>
      <c r="O35" s="51">
        <v>0</v>
      </c>
      <c r="P35" s="50"/>
      <c r="Q35" s="51">
        <v>0</v>
      </c>
      <c r="R35" s="50"/>
    </row>
    <row r="36" spans="1:18" ht="21.75" customHeight="1">
      <c r="A36" s="32" t="s">
        <v>59</v>
      </c>
      <c r="C36" s="51">
        <v>180000</v>
      </c>
      <c r="D36" s="50"/>
      <c r="E36" s="51">
        <v>0</v>
      </c>
      <c r="F36" s="50"/>
      <c r="G36" s="51">
        <v>-3958981</v>
      </c>
      <c r="H36" s="50"/>
      <c r="I36" s="51">
        <v>-3958981</v>
      </c>
      <c r="J36" s="50"/>
      <c r="K36" s="51">
        <v>0</v>
      </c>
      <c r="L36" s="50"/>
      <c r="M36" s="51">
        <v>0</v>
      </c>
      <c r="N36" s="50"/>
      <c r="O36" s="51">
        <v>0</v>
      </c>
      <c r="P36" s="50"/>
      <c r="Q36" s="51">
        <v>0</v>
      </c>
      <c r="R36" s="50"/>
    </row>
    <row r="37" spans="1:18" ht="21.75" customHeight="1">
      <c r="A37" s="32" t="s">
        <v>220</v>
      </c>
      <c r="C37" s="51">
        <v>3000000</v>
      </c>
      <c r="D37" s="50"/>
      <c r="E37" s="51">
        <v>0</v>
      </c>
      <c r="F37" s="50"/>
      <c r="G37" s="51">
        <v>-647833140</v>
      </c>
      <c r="H37" s="50"/>
      <c r="I37" s="51">
        <v>-647833140</v>
      </c>
      <c r="J37" s="50"/>
      <c r="K37" s="51">
        <v>0</v>
      </c>
      <c r="L37" s="50"/>
      <c r="M37" s="51">
        <v>0</v>
      </c>
      <c r="N37" s="50"/>
      <c r="O37" s="51">
        <v>0</v>
      </c>
      <c r="P37" s="50"/>
      <c r="Q37" s="51">
        <v>0</v>
      </c>
      <c r="R37" s="50"/>
    </row>
    <row r="38" spans="1:18" ht="21.75" customHeight="1">
      <c r="A38" s="32" t="s">
        <v>221</v>
      </c>
      <c r="C38" s="51">
        <v>22780000</v>
      </c>
      <c r="D38" s="50"/>
      <c r="E38" s="51">
        <v>0</v>
      </c>
      <c r="F38" s="50"/>
      <c r="G38" s="51">
        <v>-14894283734</v>
      </c>
      <c r="H38" s="50"/>
      <c r="I38" s="51">
        <v>-14894283734</v>
      </c>
      <c r="J38" s="50"/>
      <c r="K38" s="51">
        <v>0</v>
      </c>
      <c r="L38" s="50"/>
      <c r="M38" s="51">
        <v>0</v>
      </c>
      <c r="N38" s="50"/>
      <c r="O38" s="51">
        <v>0</v>
      </c>
      <c r="P38" s="50"/>
      <c r="Q38" s="51">
        <v>0</v>
      </c>
      <c r="R38" s="50"/>
    </row>
    <row r="39" spans="1:18" ht="21.75" customHeight="1">
      <c r="A39" s="32" t="s">
        <v>61</v>
      </c>
      <c r="C39" s="51">
        <v>48932000</v>
      </c>
      <c r="D39" s="50"/>
      <c r="E39" s="51">
        <v>440388000</v>
      </c>
      <c r="F39" s="50"/>
      <c r="G39" s="51">
        <v>-3619922201</v>
      </c>
      <c r="H39" s="50"/>
      <c r="I39" s="51">
        <v>-4060310201</v>
      </c>
      <c r="J39" s="50"/>
      <c r="K39" s="51">
        <v>0</v>
      </c>
      <c r="L39" s="50"/>
      <c r="M39" s="51">
        <v>0</v>
      </c>
      <c r="N39" s="50"/>
      <c r="O39" s="51">
        <v>0</v>
      </c>
      <c r="P39" s="50"/>
      <c r="Q39" s="51">
        <v>0</v>
      </c>
      <c r="R39" s="50"/>
    </row>
    <row r="40" spans="1:18" ht="21.75" customHeight="1">
      <c r="A40" s="32" t="s">
        <v>65</v>
      </c>
      <c r="C40" s="51">
        <v>19776000</v>
      </c>
      <c r="D40" s="50"/>
      <c r="E40" s="51">
        <v>0</v>
      </c>
      <c r="F40" s="50"/>
      <c r="G40" s="51">
        <v>-1151839072</v>
      </c>
      <c r="H40" s="50"/>
      <c r="I40" s="51">
        <v>-1151839072</v>
      </c>
      <c r="J40" s="50"/>
      <c r="K40" s="51">
        <v>0</v>
      </c>
      <c r="L40" s="50"/>
      <c r="M40" s="51">
        <v>0</v>
      </c>
      <c r="N40" s="50"/>
      <c r="O40" s="51">
        <v>0</v>
      </c>
      <c r="P40" s="50"/>
      <c r="Q40" s="51">
        <v>0</v>
      </c>
      <c r="R40" s="50"/>
    </row>
    <row r="41" spans="1:18" ht="21.75" customHeight="1">
      <c r="A41" s="32" t="s">
        <v>64</v>
      </c>
      <c r="C41" s="51">
        <v>19000000</v>
      </c>
      <c r="D41" s="50"/>
      <c r="E41" s="51">
        <v>0</v>
      </c>
      <c r="F41" s="50"/>
      <c r="G41" s="51">
        <v>-57735129</v>
      </c>
      <c r="H41" s="50"/>
      <c r="I41" s="51">
        <v>-57735129</v>
      </c>
      <c r="J41" s="50"/>
      <c r="K41" s="51">
        <v>0</v>
      </c>
      <c r="L41" s="50"/>
      <c r="M41" s="51">
        <v>0</v>
      </c>
      <c r="N41" s="50"/>
      <c r="O41" s="51">
        <v>0</v>
      </c>
      <c r="P41" s="50"/>
      <c r="Q41" s="51">
        <v>0</v>
      </c>
      <c r="R41" s="50"/>
    </row>
    <row r="42" spans="1:18" ht="21.75" customHeight="1">
      <c r="A42" s="32" t="s">
        <v>55</v>
      </c>
      <c r="C42" s="51">
        <v>15171000</v>
      </c>
      <c r="D42" s="50"/>
      <c r="E42" s="51">
        <v>0</v>
      </c>
      <c r="F42" s="50"/>
      <c r="G42" s="51">
        <v>-773521766</v>
      </c>
      <c r="H42" s="50"/>
      <c r="I42" s="51">
        <v>-773521766</v>
      </c>
      <c r="J42" s="50"/>
      <c r="K42" s="51">
        <v>0</v>
      </c>
      <c r="L42" s="50"/>
      <c r="M42" s="51">
        <v>0</v>
      </c>
      <c r="N42" s="50"/>
      <c r="O42" s="51">
        <v>0</v>
      </c>
      <c r="P42" s="50"/>
      <c r="Q42" s="51">
        <v>0</v>
      </c>
      <c r="R42" s="50"/>
    </row>
    <row r="43" spans="1:18" ht="21.75" customHeight="1">
      <c r="A43" s="32" t="s">
        <v>57</v>
      </c>
      <c r="C43" s="51">
        <v>49586000</v>
      </c>
      <c r="D43" s="50"/>
      <c r="E43" s="51">
        <v>0</v>
      </c>
      <c r="F43" s="50"/>
      <c r="G43" s="51">
        <v>-1437623716</v>
      </c>
      <c r="H43" s="50"/>
      <c r="I43" s="51">
        <v>-1437623716</v>
      </c>
      <c r="J43" s="50"/>
      <c r="K43" s="51">
        <v>0</v>
      </c>
      <c r="L43" s="50"/>
      <c r="M43" s="51">
        <v>0</v>
      </c>
      <c r="N43" s="50"/>
      <c r="O43" s="51">
        <v>0</v>
      </c>
      <c r="P43" s="50"/>
      <c r="Q43" s="51">
        <v>0</v>
      </c>
      <c r="R43" s="50"/>
    </row>
    <row r="44" spans="1:18" ht="21.75" customHeight="1" thickBot="1">
      <c r="A44" s="9" t="s">
        <v>33</v>
      </c>
      <c r="C44" s="53">
        <f>SUM(C8:C43)</f>
        <v>4015242816</v>
      </c>
      <c r="D44" s="50"/>
      <c r="E44" s="53">
        <f>SUM(E8:E43)</f>
        <v>2265945576206</v>
      </c>
      <c r="F44" s="50"/>
      <c r="G44" s="53">
        <f>SUM(G8:G43)</f>
        <v>2463144487251</v>
      </c>
      <c r="H44" s="50"/>
      <c r="I44" s="53">
        <f>SUM(I8:I43)</f>
        <v>-227551052295</v>
      </c>
      <c r="J44" s="50"/>
      <c r="K44" s="53">
        <f>SUM(K8:K43)</f>
        <v>3316954168</v>
      </c>
      <c r="L44" s="50"/>
      <c r="M44" s="53">
        <f>SUM(M8:M43)</f>
        <v>2108910975973</v>
      </c>
      <c r="N44" s="50"/>
      <c r="O44" s="53">
        <f>SUM(O8:O43)</f>
        <v>2593937729722</v>
      </c>
      <c r="P44" s="50"/>
      <c r="Q44" s="53">
        <f>SUM(Q8:Q43)</f>
        <v>-435380901433</v>
      </c>
      <c r="R44" s="88">
        <v>-425382713933</v>
      </c>
    </row>
    <row r="45" spans="1:18" ht="13.5" thickTop="1">
      <c r="R45" s="89">
        <f>R44-Q44</f>
        <v>9998187500</v>
      </c>
    </row>
    <row r="46" spans="1:18" ht="18.75">
      <c r="I46" s="19"/>
      <c r="R46" s="89">
        <f>R45+'2-2'!N14</f>
        <v>0</v>
      </c>
    </row>
    <row r="47" spans="1:18">
      <c r="I47" s="63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C1D9-F9B1-4C1F-85B9-F06A9B7FA3A6}">
  <dimension ref="A1:Q14"/>
  <sheetViews>
    <sheetView rightToLeft="1" view="pageBreakPreview" zoomScaleNormal="100" zoomScaleSheetLayoutView="100" workbookViewId="0">
      <selection activeCell="H26" sqref="H26"/>
    </sheetView>
  </sheetViews>
  <sheetFormatPr defaultRowHeight="15"/>
  <cols>
    <col min="1" max="2" width="9.140625" style="90"/>
    <col min="3" max="3" width="39.28515625" style="90" bestFit="1" customWidth="1"/>
    <col min="4" max="4" width="12.42578125" style="90" bestFit="1" customWidth="1"/>
    <col min="5" max="5" width="17.42578125" style="90" bestFit="1" customWidth="1"/>
    <col min="6" max="6" width="16.5703125" style="90" bestFit="1" customWidth="1"/>
    <col min="7" max="7" width="9.42578125" style="90" bestFit="1" customWidth="1"/>
    <col min="8" max="8" width="15" style="90" customWidth="1"/>
    <col min="9" max="11" width="9.140625" style="90"/>
    <col min="12" max="12" width="15.28515625" style="90" bestFit="1" customWidth="1"/>
    <col min="13" max="13" width="9.140625" style="90"/>
    <col min="14" max="14" width="15.28515625" style="90" bestFit="1" customWidth="1"/>
    <col min="15" max="16384" width="9.140625" style="90"/>
  </cols>
  <sheetData>
    <row r="1" spans="1:17" ht="26.25" customHeight="1">
      <c r="A1" s="134" t="s">
        <v>0</v>
      </c>
      <c r="B1" s="134"/>
      <c r="C1" s="134"/>
      <c r="D1" s="134"/>
      <c r="E1" s="134"/>
      <c r="F1" s="134"/>
      <c r="G1" s="134"/>
      <c r="H1" s="134"/>
      <c r="I1" s="104"/>
      <c r="J1" s="104"/>
      <c r="K1" s="104"/>
      <c r="L1" s="104"/>
      <c r="M1" s="104"/>
      <c r="N1" s="104"/>
      <c r="O1" s="104"/>
      <c r="P1" s="104"/>
      <c r="Q1" s="104"/>
    </row>
    <row r="2" spans="1:17" ht="26.25" customHeight="1">
      <c r="A2" s="134" t="s">
        <v>112</v>
      </c>
      <c r="B2" s="134"/>
      <c r="C2" s="134"/>
      <c r="D2" s="134"/>
      <c r="E2" s="134"/>
      <c r="F2" s="134"/>
      <c r="G2" s="134"/>
      <c r="H2" s="134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25.5">
      <c r="A3" s="134" t="s">
        <v>2</v>
      </c>
      <c r="B3" s="134"/>
      <c r="C3" s="134"/>
      <c r="D3" s="134"/>
      <c r="E3" s="134"/>
      <c r="F3" s="134"/>
      <c r="G3" s="134"/>
      <c r="H3" s="134"/>
      <c r="I3" s="104"/>
      <c r="J3" s="104"/>
      <c r="K3" s="104"/>
      <c r="L3" s="104"/>
      <c r="M3" s="104"/>
      <c r="N3" s="104"/>
      <c r="O3" s="104"/>
      <c r="P3" s="104"/>
      <c r="Q3" s="104"/>
    </row>
    <row r="6" spans="1:17" ht="21">
      <c r="A6" s="135" t="s">
        <v>234</v>
      </c>
      <c r="B6" s="136"/>
      <c r="C6" s="136"/>
      <c r="D6" s="136"/>
      <c r="E6" s="136"/>
      <c r="F6" s="136"/>
      <c r="G6" s="136"/>
      <c r="H6" s="96"/>
    </row>
    <row r="7" spans="1:17" ht="15.75" thickBot="1">
      <c r="A7" s="96"/>
      <c r="B7" s="96"/>
      <c r="C7" s="96"/>
      <c r="D7" s="96"/>
      <c r="E7" s="96"/>
      <c r="F7" s="96"/>
      <c r="G7" s="96"/>
      <c r="H7" s="96"/>
    </row>
    <row r="8" spans="1:17" ht="51.75">
      <c r="A8" s="103" t="s">
        <v>233</v>
      </c>
      <c r="B8" s="102" t="s">
        <v>232</v>
      </c>
      <c r="C8" s="102" t="s">
        <v>231</v>
      </c>
      <c r="D8" s="102" t="s">
        <v>42</v>
      </c>
      <c r="E8" s="102" t="s">
        <v>230</v>
      </c>
      <c r="F8" s="101" t="s">
        <v>229</v>
      </c>
      <c r="G8" s="101" t="s">
        <v>235</v>
      </c>
      <c r="H8" s="101" t="s">
        <v>236</v>
      </c>
    </row>
    <row r="9" spans="1:17" ht="36">
      <c r="A9" s="137"/>
      <c r="B9" s="139"/>
      <c r="C9" s="100" t="s">
        <v>228</v>
      </c>
      <c r="D9" s="98">
        <v>100000</v>
      </c>
      <c r="E9" s="98">
        <f>D9*1000000</f>
        <v>100000000000</v>
      </c>
      <c r="F9" s="98">
        <v>854094527</v>
      </c>
      <c r="G9" s="98">
        <v>23</v>
      </c>
      <c r="H9" s="97" t="s">
        <v>227</v>
      </c>
    </row>
    <row r="10" spans="1:17" ht="18.75" customHeight="1">
      <c r="A10" s="138"/>
      <c r="B10" s="140"/>
      <c r="C10" s="100" t="s">
        <v>226</v>
      </c>
      <c r="D10" s="99">
        <v>250000</v>
      </c>
      <c r="E10" s="98">
        <f>D10*1000000</f>
        <v>250000000000</v>
      </c>
      <c r="F10" s="98">
        <v>1213736379</v>
      </c>
      <c r="G10" s="98">
        <v>23</v>
      </c>
      <c r="H10" s="97" t="s">
        <v>225</v>
      </c>
    </row>
    <row r="11" spans="1:17" ht="18.75" thickBot="1">
      <c r="A11" s="96"/>
      <c r="B11" s="96"/>
      <c r="C11" s="96"/>
      <c r="D11" s="95">
        <f>SUM(D9:D10)</f>
        <v>350000</v>
      </c>
      <c r="E11" s="94">
        <f>SUM(E9:E10)</f>
        <v>350000000000</v>
      </c>
      <c r="F11" s="94">
        <f>SUM(F9:F10)</f>
        <v>2067830906</v>
      </c>
      <c r="G11" s="93"/>
      <c r="H11" s="92"/>
    </row>
    <row r="12" spans="1:17" ht="15.75" thickTop="1"/>
    <row r="14" spans="1:17">
      <c r="G14" s="91"/>
    </row>
  </sheetData>
  <mergeCells count="6">
    <mergeCell ref="A1:H1"/>
    <mergeCell ref="A2:H2"/>
    <mergeCell ref="A3:H3"/>
    <mergeCell ref="A6:G6"/>
    <mergeCell ref="A9:A10"/>
    <mergeCell ref="B9:B10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2"/>
  <sheetViews>
    <sheetView rightToLeft="1" view="pageBreakPreview" topLeftCell="A4" zoomScale="90" zoomScaleNormal="90" zoomScaleSheetLayoutView="90" workbookViewId="0">
      <selection activeCell="Z27" sqref="Z27"/>
    </sheetView>
  </sheetViews>
  <sheetFormatPr defaultRowHeight="15.75"/>
  <cols>
    <col min="1" max="1" width="39.42578125" style="13" bestFit="1" customWidth="1"/>
    <col min="2" max="2" width="1.28515625" style="13" customWidth="1"/>
    <col min="3" max="3" width="15.140625" style="13" bestFit="1" customWidth="1"/>
    <col min="4" max="4" width="1.28515625" style="13" customWidth="1"/>
    <col min="5" max="5" width="19.85546875" style="13" bestFit="1" customWidth="1"/>
    <col min="6" max="6" width="1.28515625" style="13" customWidth="1"/>
    <col min="7" max="7" width="20.140625" style="13" bestFit="1" customWidth="1"/>
    <col min="8" max="8" width="1.28515625" style="13" customWidth="1"/>
    <col min="9" max="9" width="14.28515625" style="13" customWidth="1"/>
    <col min="10" max="10" width="1.28515625" style="13" customWidth="1"/>
    <col min="11" max="11" width="15.5703125" style="13" bestFit="1" customWidth="1"/>
    <col min="12" max="12" width="1.28515625" style="13" customWidth="1"/>
    <col min="13" max="13" width="15.85546875" style="13" bestFit="1" customWidth="1"/>
    <col min="14" max="14" width="1.28515625" style="13" customWidth="1"/>
    <col min="15" max="15" width="18.42578125" style="13" bestFit="1" customWidth="1"/>
    <col min="16" max="16" width="1.28515625" style="13" customWidth="1"/>
    <col min="17" max="17" width="15.5703125" style="13" customWidth="1"/>
    <col min="18" max="18" width="1.28515625" style="13" customWidth="1"/>
    <col min="19" max="19" width="15.5703125" style="13" customWidth="1"/>
    <col min="20" max="20" width="1.28515625" style="13" customWidth="1"/>
    <col min="21" max="21" width="19.85546875" style="13" bestFit="1" customWidth="1"/>
    <col min="22" max="22" width="1.28515625" style="13" customWidth="1"/>
    <col min="23" max="23" width="19.85546875" style="13" bestFit="1" customWidth="1"/>
    <col min="24" max="24" width="1.28515625" style="13" customWidth="1"/>
    <col min="25" max="25" width="18.28515625" style="13" bestFit="1" customWidth="1"/>
    <col min="26" max="26" width="13.28515625" style="13" bestFit="1" customWidth="1"/>
    <col min="27" max="27" width="13.5703125" style="13" bestFit="1" customWidth="1"/>
    <col min="28" max="16384" width="9.140625" style="13"/>
  </cols>
  <sheetData>
    <row r="1" spans="1:28" ht="29.1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</row>
    <row r="2" spans="1:28" ht="21.75" customHeight="1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1:28" ht="21.75" customHeight="1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</row>
    <row r="4" spans="1:28" ht="14.45" customHeight="1">
      <c r="A4" s="15" t="s">
        <v>177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8" ht="14.45" customHeight="1">
      <c r="A5" s="15" t="s">
        <v>178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</row>
    <row r="6" spans="1:28" ht="14.45" customHeight="1">
      <c r="B6" s="115" t="s">
        <v>3</v>
      </c>
      <c r="C6" s="115"/>
      <c r="D6" s="115"/>
      <c r="E6" s="115"/>
      <c r="F6" s="115"/>
      <c r="G6" s="115"/>
      <c r="I6" s="111" t="s">
        <v>4</v>
      </c>
      <c r="J6" s="111"/>
      <c r="K6" s="111"/>
      <c r="L6" s="111"/>
      <c r="M6" s="111"/>
      <c r="N6" s="111"/>
      <c r="O6" s="111"/>
      <c r="Q6" s="111" t="s">
        <v>5</v>
      </c>
      <c r="R6" s="111"/>
      <c r="S6" s="111"/>
      <c r="T6" s="111"/>
      <c r="U6" s="111"/>
      <c r="V6" s="111"/>
      <c r="W6" s="111"/>
      <c r="X6" s="111"/>
      <c r="Y6" s="111"/>
    </row>
    <row r="7" spans="1:28" ht="14.45" customHeight="1">
      <c r="B7" s="116"/>
      <c r="C7" s="116"/>
      <c r="D7" s="116"/>
      <c r="E7" s="116"/>
      <c r="F7" s="116"/>
      <c r="G7" s="116"/>
      <c r="I7" s="112" t="s">
        <v>6</v>
      </c>
      <c r="J7" s="112"/>
      <c r="K7" s="112"/>
      <c r="L7" s="14"/>
      <c r="M7" s="112" t="s">
        <v>7</v>
      </c>
      <c r="N7" s="112"/>
      <c r="O7" s="112"/>
      <c r="Q7" s="14"/>
      <c r="R7" s="14"/>
      <c r="S7" s="14"/>
      <c r="T7" s="14"/>
      <c r="U7" s="14"/>
      <c r="V7" s="14"/>
      <c r="W7" s="14"/>
      <c r="X7" s="14"/>
      <c r="Y7" s="14"/>
    </row>
    <row r="8" spans="1:28" ht="14.45" customHeight="1">
      <c r="A8" s="2" t="s">
        <v>8</v>
      </c>
      <c r="B8" s="111" t="s">
        <v>9</v>
      </c>
      <c r="C8" s="111"/>
      <c r="E8" s="2" t="s">
        <v>10</v>
      </c>
      <c r="G8" s="2" t="s">
        <v>11</v>
      </c>
      <c r="I8" s="4" t="s">
        <v>9</v>
      </c>
      <c r="J8" s="14"/>
      <c r="K8" s="4" t="s">
        <v>10</v>
      </c>
      <c r="M8" s="4" t="s">
        <v>9</v>
      </c>
      <c r="N8" s="14"/>
      <c r="O8" s="4" t="s">
        <v>12</v>
      </c>
      <c r="Q8" s="2" t="s">
        <v>9</v>
      </c>
      <c r="S8" s="2" t="s">
        <v>13</v>
      </c>
      <c r="U8" s="2" t="s">
        <v>10</v>
      </c>
      <c r="W8" s="2" t="s">
        <v>11</v>
      </c>
      <c r="Y8" s="2" t="s">
        <v>14</v>
      </c>
    </row>
    <row r="9" spans="1:28" ht="21.75" customHeight="1">
      <c r="A9" s="6" t="s">
        <v>17</v>
      </c>
      <c r="B9" s="117">
        <v>107752284</v>
      </c>
      <c r="C9" s="117"/>
      <c r="D9" s="21"/>
      <c r="E9" s="22">
        <v>183228866217</v>
      </c>
      <c r="F9" s="21"/>
      <c r="G9" s="22">
        <v>167200517497</v>
      </c>
      <c r="H9" s="21"/>
      <c r="I9" s="22">
        <v>0</v>
      </c>
      <c r="J9" s="21"/>
      <c r="K9" s="22">
        <v>0</v>
      </c>
      <c r="L9" s="21"/>
      <c r="M9" s="22">
        <v>28000000</v>
      </c>
      <c r="N9" s="21"/>
      <c r="O9" s="22">
        <v>36595001899</v>
      </c>
      <c r="P9" s="21"/>
      <c r="Q9" s="22">
        <v>79752284</v>
      </c>
      <c r="R9" s="21"/>
      <c r="S9" s="22">
        <v>1288</v>
      </c>
      <c r="T9" s="21"/>
      <c r="U9" s="22">
        <v>135615877767</v>
      </c>
      <c r="V9" s="21"/>
      <c r="W9" s="22">
        <v>102109752188</v>
      </c>
      <c r="Y9" s="45">
        <f>(W9/2479627677382)*100</f>
        <v>4.1179469449948973</v>
      </c>
      <c r="Z9" s="23"/>
      <c r="AA9" s="23"/>
      <c r="AB9" s="23"/>
    </row>
    <row r="10" spans="1:28" ht="21.75" customHeight="1">
      <c r="A10" s="6" t="s">
        <v>18</v>
      </c>
      <c r="B10" s="117">
        <v>1010279210</v>
      </c>
      <c r="C10" s="117"/>
      <c r="D10" s="21"/>
      <c r="E10" s="22">
        <v>582362831057</v>
      </c>
      <c r="F10" s="21"/>
      <c r="G10" s="22">
        <v>575445591905</v>
      </c>
      <c r="H10" s="21"/>
      <c r="I10" s="22">
        <v>0</v>
      </c>
      <c r="J10" s="21"/>
      <c r="K10" s="22">
        <v>0</v>
      </c>
      <c r="L10" s="21"/>
      <c r="M10" s="22">
        <v>0</v>
      </c>
      <c r="N10" s="21"/>
      <c r="O10" s="22">
        <v>0</v>
      </c>
      <c r="P10" s="21"/>
      <c r="Q10" s="22">
        <v>1010279210</v>
      </c>
      <c r="R10" s="21"/>
      <c r="S10" s="22">
        <v>491</v>
      </c>
      <c r="T10" s="21"/>
      <c r="U10" s="22">
        <v>582362831057</v>
      </c>
      <c r="V10" s="21"/>
      <c r="W10" s="22">
        <v>493095611911</v>
      </c>
      <c r="Y10" s="45">
        <f t="shared" ref="Y10:Y26" si="0">(W10/2479627677382)*100</f>
        <v>19.885873044924718</v>
      </c>
      <c r="Z10" s="23"/>
      <c r="AA10" s="23"/>
      <c r="AB10" s="23"/>
    </row>
    <row r="11" spans="1:28" ht="21.75" customHeight="1">
      <c r="A11" s="6" t="s">
        <v>19</v>
      </c>
      <c r="B11" s="117">
        <v>356883218</v>
      </c>
      <c r="C11" s="117"/>
      <c r="D11" s="21"/>
      <c r="E11" s="22">
        <v>210035067365</v>
      </c>
      <c r="F11" s="21"/>
      <c r="G11" s="22">
        <v>183056037632</v>
      </c>
      <c r="H11" s="21"/>
      <c r="I11" s="22">
        <v>0</v>
      </c>
      <c r="J11" s="21"/>
      <c r="K11" s="22">
        <v>0</v>
      </c>
      <c r="L11" s="21"/>
      <c r="M11" s="22">
        <v>163212677</v>
      </c>
      <c r="N11" s="21"/>
      <c r="O11" s="22">
        <v>76708781826</v>
      </c>
      <c r="P11" s="21"/>
      <c r="Q11" s="22">
        <v>193670541</v>
      </c>
      <c r="R11" s="21"/>
      <c r="S11" s="22">
        <v>461</v>
      </c>
      <c r="T11" s="21"/>
      <c r="U11" s="22">
        <v>113980156886</v>
      </c>
      <c r="V11" s="21"/>
      <c r="W11" s="22">
        <v>88750890790</v>
      </c>
      <c r="Y11" s="45">
        <f>(W11/2479627677382)*100</f>
        <v>3.5792022971651747</v>
      </c>
      <c r="Z11" s="23"/>
      <c r="AA11" s="23"/>
      <c r="AB11" s="23"/>
    </row>
    <row r="12" spans="1:28" ht="21.75" customHeight="1">
      <c r="A12" s="6" t="s">
        <v>20</v>
      </c>
      <c r="B12" s="117">
        <v>667062499</v>
      </c>
      <c r="C12" s="117"/>
      <c r="D12" s="21"/>
      <c r="E12" s="22">
        <v>438673169440</v>
      </c>
      <c r="F12" s="21"/>
      <c r="G12" s="22">
        <v>423716731886</v>
      </c>
      <c r="H12" s="21"/>
      <c r="I12" s="22">
        <v>0</v>
      </c>
      <c r="J12" s="21"/>
      <c r="K12" s="22">
        <v>0</v>
      </c>
      <c r="L12" s="21"/>
      <c r="M12" s="22">
        <v>244800000</v>
      </c>
      <c r="N12" s="21"/>
      <c r="O12" s="22">
        <v>145980490261</v>
      </c>
      <c r="P12" s="21"/>
      <c r="Q12" s="22">
        <v>422262499</v>
      </c>
      <c r="R12" s="21"/>
      <c r="S12" s="22">
        <v>588</v>
      </c>
      <c r="T12" s="21"/>
      <c r="U12" s="22">
        <v>277687966303</v>
      </c>
      <c r="V12" s="21"/>
      <c r="W12" s="22">
        <v>246813021832</v>
      </c>
      <c r="Y12" s="45">
        <f t="shared" si="0"/>
        <v>9.9536323167914507</v>
      </c>
      <c r="Z12" s="23"/>
      <c r="AA12" s="23"/>
      <c r="AB12" s="23"/>
    </row>
    <row r="13" spans="1:28" ht="21.75" customHeight="1">
      <c r="A13" s="6" t="s">
        <v>21</v>
      </c>
      <c r="B13" s="117">
        <v>65993008</v>
      </c>
      <c r="C13" s="117"/>
      <c r="D13" s="21"/>
      <c r="E13" s="22">
        <v>130851649788</v>
      </c>
      <c r="F13" s="21"/>
      <c r="G13" s="22">
        <v>162885668062</v>
      </c>
      <c r="H13" s="21"/>
      <c r="I13" s="22">
        <v>0</v>
      </c>
      <c r="J13" s="21"/>
      <c r="K13" s="22">
        <v>0</v>
      </c>
      <c r="L13" s="21"/>
      <c r="M13" s="22">
        <v>65993008</v>
      </c>
      <c r="N13" s="21"/>
      <c r="O13" s="22">
        <v>157537167911</v>
      </c>
      <c r="P13" s="21"/>
      <c r="Q13" s="22">
        <v>0</v>
      </c>
      <c r="R13" s="21"/>
      <c r="S13" s="22">
        <v>0</v>
      </c>
      <c r="T13" s="21"/>
      <c r="U13" s="22">
        <v>0</v>
      </c>
      <c r="V13" s="21"/>
      <c r="W13" s="22">
        <v>0</v>
      </c>
      <c r="Y13" s="45">
        <f t="shared" si="0"/>
        <v>0</v>
      </c>
      <c r="Z13" s="23"/>
      <c r="AA13" s="23"/>
      <c r="AB13" s="23"/>
    </row>
    <row r="14" spans="1:28" ht="21.75" customHeight="1">
      <c r="A14" s="6" t="s">
        <v>22</v>
      </c>
      <c r="B14" s="117">
        <v>200000</v>
      </c>
      <c r="C14" s="117"/>
      <c r="D14" s="21"/>
      <c r="E14" s="22">
        <v>5058188668</v>
      </c>
      <c r="F14" s="21"/>
      <c r="G14" s="22">
        <v>6033883500</v>
      </c>
      <c r="H14" s="21"/>
      <c r="I14" s="22">
        <v>0</v>
      </c>
      <c r="J14" s="21"/>
      <c r="K14" s="22">
        <v>0</v>
      </c>
      <c r="L14" s="21"/>
      <c r="M14" s="22">
        <v>100000</v>
      </c>
      <c r="N14" s="21"/>
      <c r="O14" s="22">
        <v>3121317127</v>
      </c>
      <c r="P14" s="21"/>
      <c r="Q14" s="22">
        <v>100000</v>
      </c>
      <c r="R14" s="21"/>
      <c r="S14" s="22">
        <v>35250</v>
      </c>
      <c r="T14" s="21"/>
      <c r="U14" s="22">
        <v>2529094334</v>
      </c>
      <c r="V14" s="21"/>
      <c r="W14" s="22">
        <v>3504026250</v>
      </c>
      <c r="Y14" s="45">
        <f t="shared" si="0"/>
        <v>0.14131259632089457</v>
      </c>
      <c r="Z14" s="23"/>
      <c r="AA14" s="23"/>
      <c r="AB14" s="23"/>
    </row>
    <row r="15" spans="1:28" ht="21.75" customHeight="1">
      <c r="A15" s="6" t="s">
        <v>23</v>
      </c>
      <c r="B15" s="117">
        <v>844833000</v>
      </c>
      <c r="C15" s="117"/>
      <c r="D15" s="21"/>
      <c r="E15" s="22">
        <v>416419078884</v>
      </c>
      <c r="F15" s="21"/>
      <c r="G15" s="22">
        <v>356917653551</v>
      </c>
      <c r="H15" s="21"/>
      <c r="I15" s="22">
        <v>0</v>
      </c>
      <c r="J15" s="21"/>
      <c r="K15" s="22">
        <v>0</v>
      </c>
      <c r="L15" s="21"/>
      <c r="M15" s="22">
        <v>203179426</v>
      </c>
      <c r="N15" s="21"/>
      <c r="O15" s="22">
        <v>75629659637</v>
      </c>
      <c r="P15" s="21"/>
      <c r="Q15" s="22">
        <v>641653574</v>
      </c>
      <c r="R15" s="21"/>
      <c r="S15" s="22">
        <v>377</v>
      </c>
      <c r="T15" s="21"/>
      <c r="U15" s="22">
        <v>316271725004</v>
      </c>
      <c r="V15" s="21"/>
      <c r="W15" s="22">
        <v>240464072183</v>
      </c>
      <c r="Y15" s="45">
        <f t="shared" si="0"/>
        <v>9.6975878425781588</v>
      </c>
      <c r="Z15" s="23"/>
      <c r="AA15" s="23"/>
      <c r="AB15" s="23"/>
    </row>
    <row r="16" spans="1:28" ht="21.75" customHeight="1">
      <c r="A16" s="6" t="s">
        <v>24</v>
      </c>
      <c r="B16" s="117">
        <v>598580953</v>
      </c>
      <c r="C16" s="117"/>
      <c r="D16" s="21"/>
      <c r="E16" s="22">
        <v>267914533380</v>
      </c>
      <c r="F16" s="21"/>
      <c r="G16" s="22">
        <v>287394368427</v>
      </c>
      <c r="H16" s="21"/>
      <c r="I16" s="22">
        <v>0</v>
      </c>
      <c r="J16" s="21"/>
      <c r="K16" s="22">
        <v>0</v>
      </c>
      <c r="L16" s="21"/>
      <c r="M16" s="22">
        <v>394990436</v>
      </c>
      <c r="N16" s="21"/>
      <c r="O16" s="22">
        <v>122794627814</v>
      </c>
      <c r="P16" s="21"/>
      <c r="Q16" s="22">
        <v>203590517</v>
      </c>
      <c r="R16" s="21"/>
      <c r="S16" s="22">
        <v>413</v>
      </c>
      <c r="T16" s="21"/>
      <c r="U16" s="22">
        <v>91123611729</v>
      </c>
      <c r="V16" s="21"/>
      <c r="W16" s="22">
        <v>83582590364</v>
      </c>
      <c r="Y16" s="45">
        <f t="shared" si="0"/>
        <v>3.3707717947497184</v>
      </c>
      <c r="Z16" s="23"/>
      <c r="AA16" s="23"/>
      <c r="AB16" s="23"/>
    </row>
    <row r="17" spans="1:28" ht="21.75" customHeight="1">
      <c r="A17" s="6" t="s">
        <v>25</v>
      </c>
      <c r="B17" s="117">
        <v>3250000</v>
      </c>
      <c r="C17" s="117"/>
      <c r="D17" s="21"/>
      <c r="E17" s="22">
        <v>3848241032</v>
      </c>
      <c r="F17" s="21"/>
      <c r="G17" s="22">
        <v>4332318412</v>
      </c>
      <c r="H17" s="21"/>
      <c r="I17" s="22">
        <v>0</v>
      </c>
      <c r="J17" s="21"/>
      <c r="K17" s="22">
        <v>0</v>
      </c>
      <c r="L17" s="21"/>
      <c r="M17" s="22">
        <v>0</v>
      </c>
      <c r="N17" s="21"/>
      <c r="O17" s="22">
        <v>0</v>
      </c>
      <c r="P17" s="21"/>
      <c r="Q17" s="22">
        <v>3250000</v>
      </c>
      <c r="R17" s="21"/>
      <c r="S17" s="22">
        <v>1202</v>
      </c>
      <c r="T17" s="21"/>
      <c r="U17" s="22">
        <v>3848241032</v>
      </c>
      <c r="V17" s="21"/>
      <c r="W17" s="22">
        <v>3883256325</v>
      </c>
      <c r="Y17" s="45">
        <f t="shared" si="0"/>
        <v>0.15660642766739707</v>
      </c>
      <c r="Z17" s="23"/>
      <c r="AA17" s="23"/>
      <c r="AB17" s="23"/>
    </row>
    <row r="18" spans="1:28" ht="21.75" customHeight="1">
      <c r="A18" s="6" t="s">
        <v>26</v>
      </c>
      <c r="B18" s="117">
        <v>154664062</v>
      </c>
      <c r="C18" s="117"/>
      <c r="D18" s="21"/>
      <c r="E18" s="22">
        <v>186732307022</v>
      </c>
      <c r="F18" s="21"/>
      <c r="G18" s="22">
        <v>224158476191</v>
      </c>
      <c r="H18" s="21"/>
      <c r="I18" s="22">
        <v>0</v>
      </c>
      <c r="J18" s="21"/>
      <c r="K18" s="22">
        <v>0</v>
      </c>
      <c r="L18" s="21"/>
      <c r="M18" s="22">
        <v>153096000</v>
      </c>
      <c r="N18" s="21"/>
      <c r="O18" s="22">
        <v>150074116007</v>
      </c>
      <c r="P18" s="21"/>
      <c r="Q18" s="22">
        <v>1568062</v>
      </c>
      <c r="R18" s="21"/>
      <c r="S18" s="22">
        <v>1300</v>
      </c>
      <c r="T18" s="21"/>
      <c r="U18" s="22">
        <v>1893185988</v>
      </c>
      <c r="V18" s="21"/>
      <c r="W18" s="22">
        <v>2026351640</v>
      </c>
      <c r="Y18" s="45">
        <f t="shared" si="0"/>
        <v>8.1719996049545204E-2</v>
      </c>
      <c r="Z18" s="23"/>
      <c r="AA18" s="23"/>
      <c r="AB18" s="23"/>
    </row>
    <row r="19" spans="1:28" ht="21.75" customHeight="1">
      <c r="A19" s="6" t="s">
        <v>27</v>
      </c>
      <c r="B19" s="117">
        <v>206882</v>
      </c>
      <c r="C19" s="117"/>
      <c r="D19" s="21"/>
      <c r="E19" s="22">
        <v>839477926</v>
      </c>
      <c r="F19" s="21"/>
      <c r="G19" s="22">
        <v>1295601628</v>
      </c>
      <c r="H19" s="21"/>
      <c r="I19" s="22">
        <v>0</v>
      </c>
      <c r="J19" s="21"/>
      <c r="K19" s="22">
        <v>0</v>
      </c>
      <c r="L19" s="21"/>
      <c r="M19" s="22">
        <v>0</v>
      </c>
      <c r="N19" s="21"/>
      <c r="O19" s="22">
        <v>0</v>
      </c>
      <c r="P19" s="21"/>
      <c r="Q19" s="22">
        <v>206882</v>
      </c>
      <c r="R19" s="21"/>
      <c r="S19" s="22">
        <v>4784</v>
      </c>
      <c r="T19" s="21"/>
      <c r="U19" s="22">
        <v>839477926</v>
      </c>
      <c r="V19" s="21"/>
      <c r="W19" s="22">
        <v>983834633</v>
      </c>
      <c r="Y19" s="45">
        <f t="shared" si="0"/>
        <v>3.967670799830466E-2</v>
      </c>
      <c r="Z19" s="23"/>
      <c r="AA19" s="23"/>
      <c r="AB19" s="23"/>
    </row>
    <row r="20" spans="1:28" ht="21.75" customHeight="1">
      <c r="A20" s="6" t="s">
        <v>28</v>
      </c>
      <c r="B20" s="117">
        <v>32800000</v>
      </c>
      <c r="C20" s="117"/>
      <c r="D20" s="21"/>
      <c r="E20" s="22">
        <v>81983308253</v>
      </c>
      <c r="F20" s="21"/>
      <c r="G20" s="22">
        <v>75186761040</v>
      </c>
      <c r="H20" s="21"/>
      <c r="I20" s="22">
        <v>0</v>
      </c>
      <c r="J20" s="21"/>
      <c r="K20" s="22">
        <v>0</v>
      </c>
      <c r="L20" s="21"/>
      <c r="M20" s="22">
        <v>0</v>
      </c>
      <c r="N20" s="21"/>
      <c r="O20" s="22">
        <v>0</v>
      </c>
      <c r="P20" s="21"/>
      <c r="Q20" s="22">
        <v>32800000</v>
      </c>
      <c r="R20" s="21"/>
      <c r="S20" s="22">
        <v>1954</v>
      </c>
      <c r="T20" s="21"/>
      <c r="U20" s="22">
        <v>81983308253</v>
      </c>
      <c r="V20" s="21"/>
      <c r="W20" s="22">
        <v>63709857360</v>
      </c>
      <c r="Y20" s="45">
        <f t="shared" si="0"/>
        <v>2.5693315952685727</v>
      </c>
      <c r="Z20" s="23"/>
      <c r="AA20" s="23"/>
      <c r="AB20" s="23"/>
    </row>
    <row r="21" spans="1:28" ht="21.75" customHeight="1">
      <c r="A21" s="6" t="s">
        <v>29</v>
      </c>
      <c r="B21" s="117">
        <v>39736000</v>
      </c>
      <c r="C21" s="117"/>
      <c r="D21" s="21"/>
      <c r="E21" s="22">
        <v>222737496790</v>
      </c>
      <c r="F21" s="21"/>
      <c r="G21" s="22">
        <v>198682841124</v>
      </c>
      <c r="H21" s="21"/>
      <c r="I21" s="22">
        <v>0</v>
      </c>
      <c r="J21" s="21"/>
      <c r="K21" s="22">
        <v>0</v>
      </c>
      <c r="L21" s="21"/>
      <c r="M21" s="22">
        <v>22000</v>
      </c>
      <c r="N21" s="21"/>
      <c r="O21" s="22">
        <v>0</v>
      </c>
      <c r="P21" s="21"/>
      <c r="Q21" s="22">
        <v>39714000</v>
      </c>
      <c r="R21" s="21"/>
      <c r="S21" s="22">
        <v>4040</v>
      </c>
      <c r="T21" s="21"/>
      <c r="U21" s="22">
        <v>222614177258</v>
      </c>
      <c r="V21" s="21"/>
      <c r="W21" s="22">
        <v>159489914868</v>
      </c>
      <c r="Y21" s="45">
        <f t="shared" si="0"/>
        <v>6.43201059267051</v>
      </c>
      <c r="Z21" s="23"/>
      <c r="AA21" s="23"/>
      <c r="AB21" s="23"/>
    </row>
    <row r="22" spans="1:28" ht="21.75" customHeight="1">
      <c r="A22" s="6" t="s">
        <v>30</v>
      </c>
      <c r="B22" s="117">
        <v>529962599</v>
      </c>
      <c r="C22" s="117"/>
      <c r="D22" s="21"/>
      <c r="E22" s="22">
        <v>377065159432</v>
      </c>
      <c r="F22" s="21"/>
      <c r="G22" s="22">
        <v>355069482715</v>
      </c>
      <c r="H22" s="21"/>
      <c r="I22" s="22">
        <v>0</v>
      </c>
      <c r="J22" s="21"/>
      <c r="K22" s="22">
        <v>0</v>
      </c>
      <c r="L22" s="21"/>
      <c r="M22" s="22">
        <v>35600000</v>
      </c>
      <c r="N22" s="21"/>
      <c r="O22" s="22">
        <v>19686166545</v>
      </c>
      <c r="P22" s="21"/>
      <c r="Q22" s="22">
        <v>494362599</v>
      </c>
      <c r="R22" s="21"/>
      <c r="S22" s="22">
        <v>550</v>
      </c>
      <c r="T22" s="21"/>
      <c r="U22" s="22">
        <v>351735976398</v>
      </c>
      <c r="V22" s="21"/>
      <c r="W22" s="22">
        <v>270281627844</v>
      </c>
      <c r="Y22" s="45">
        <f t="shared" si="0"/>
        <v>10.900089166989954</v>
      </c>
      <c r="Z22" s="23"/>
      <c r="AA22" s="23"/>
      <c r="AB22" s="23"/>
    </row>
    <row r="23" spans="1:28" ht="21.75" customHeight="1">
      <c r="A23" s="6" t="s">
        <v>31</v>
      </c>
      <c r="B23" s="117">
        <v>0</v>
      </c>
      <c r="C23" s="117"/>
      <c r="D23" s="21"/>
      <c r="E23" s="22">
        <v>0</v>
      </c>
      <c r="F23" s="21"/>
      <c r="G23" s="22">
        <v>0</v>
      </c>
      <c r="H23" s="21"/>
      <c r="I23" s="22">
        <v>2000000</v>
      </c>
      <c r="J23" s="21"/>
      <c r="K23" s="22">
        <v>700180250</v>
      </c>
      <c r="L23" s="21"/>
      <c r="M23" s="22">
        <v>0</v>
      </c>
      <c r="N23" s="21"/>
      <c r="O23" s="22">
        <v>0</v>
      </c>
      <c r="P23" s="21"/>
      <c r="Q23" s="22">
        <v>2000000</v>
      </c>
      <c r="R23" s="21"/>
      <c r="S23" s="22">
        <v>400</v>
      </c>
      <c r="T23" s="21"/>
      <c r="U23" s="22">
        <v>700180250</v>
      </c>
      <c r="V23" s="21"/>
      <c r="W23" s="22">
        <v>799794000</v>
      </c>
      <c r="Y23" s="45">
        <f t="shared" si="0"/>
        <v>3.2254600450517049E-2</v>
      </c>
      <c r="Z23" s="23"/>
      <c r="AA23" s="23"/>
      <c r="AB23" s="23"/>
    </row>
    <row r="24" spans="1:28" ht="21.75" customHeight="1">
      <c r="A24" s="6" t="s">
        <v>32</v>
      </c>
      <c r="B24" s="117">
        <v>0</v>
      </c>
      <c r="C24" s="117"/>
      <c r="D24" s="21"/>
      <c r="E24" s="22">
        <v>0</v>
      </c>
      <c r="F24" s="21"/>
      <c r="G24" s="22">
        <v>0</v>
      </c>
      <c r="H24" s="21"/>
      <c r="I24" s="22">
        <v>150000</v>
      </c>
      <c r="J24" s="21"/>
      <c r="K24" s="22">
        <v>323583301</v>
      </c>
      <c r="L24" s="21"/>
      <c r="M24" s="22">
        <v>0</v>
      </c>
      <c r="N24" s="21"/>
      <c r="O24" s="22">
        <v>0</v>
      </c>
      <c r="P24" s="21"/>
      <c r="Q24" s="22">
        <v>150000</v>
      </c>
      <c r="R24" s="21"/>
      <c r="S24" s="22">
        <v>5158</v>
      </c>
      <c r="T24" s="21"/>
      <c r="U24" s="22">
        <v>323583301</v>
      </c>
      <c r="V24" s="21"/>
      <c r="W24" s="22">
        <v>773500772</v>
      </c>
      <c r="Y24" s="45">
        <f t="shared" si="0"/>
        <v>3.1194230450624142E-2</v>
      </c>
      <c r="Z24" s="23"/>
      <c r="AA24" s="23"/>
      <c r="AB24" s="23"/>
    </row>
    <row r="25" spans="1:28" ht="21.75" customHeight="1">
      <c r="A25" s="6" t="s">
        <v>15</v>
      </c>
      <c r="B25" s="117">
        <v>4166352</v>
      </c>
      <c r="C25" s="117"/>
      <c r="D25" s="21"/>
      <c r="E25" s="22">
        <v>483421276</v>
      </c>
      <c r="F25" s="21"/>
      <c r="G25" s="22">
        <v>470676545</v>
      </c>
      <c r="H25" s="21"/>
      <c r="I25" s="22">
        <v>0</v>
      </c>
      <c r="J25" s="21"/>
      <c r="K25" s="22">
        <v>0</v>
      </c>
      <c r="L25" s="21"/>
      <c r="M25" s="22">
        <v>4166352</v>
      </c>
      <c r="N25" s="21"/>
      <c r="O25" s="22">
        <v>0</v>
      </c>
      <c r="P25" s="21"/>
      <c r="Q25" s="22">
        <v>0</v>
      </c>
      <c r="R25" s="21"/>
      <c r="S25" s="22">
        <v>0</v>
      </c>
      <c r="T25" s="21"/>
      <c r="U25" s="22">
        <v>0</v>
      </c>
      <c r="V25" s="21"/>
      <c r="W25" s="22">
        <v>0</v>
      </c>
      <c r="Y25" s="45">
        <f t="shared" si="0"/>
        <v>0</v>
      </c>
      <c r="Z25" s="23"/>
      <c r="AA25" s="23"/>
    </row>
    <row r="26" spans="1:28" ht="21.75" customHeight="1">
      <c r="A26" s="6" t="s">
        <v>16</v>
      </c>
      <c r="B26" s="117">
        <v>18291000</v>
      </c>
      <c r="C26" s="117"/>
      <c r="D26" s="21"/>
      <c r="E26" s="22">
        <v>1152629670</v>
      </c>
      <c r="F26" s="21"/>
      <c r="G26" s="22">
        <v>950887083</v>
      </c>
      <c r="H26" s="21"/>
      <c r="I26" s="22">
        <v>0</v>
      </c>
      <c r="J26" s="21"/>
      <c r="K26" s="22">
        <v>0</v>
      </c>
      <c r="L26" s="21"/>
      <c r="M26" s="22">
        <v>18291000</v>
      </c>
      <c r="N26" s="21"/>
      <c r="O26" s="22">
        <v>0</v>
      </c>
      <c r="P26" s="21"/>
      <c r="Q26" s="22">
        <v>0</v>
      </c>
      <c r="R26" s="21"/>
      <c r="S26" s="22">
        <v>0</v>
      </c>
      <c r="T26" s="21"/>
      <c r="U26" s="22">
        <v>0</v>
      </c>
      <c r="V26" s="21"/>
      <c r="W26" s="22">
        <v>0</v>
      </c>
      <c r="Y26" s="45">
        <f t="shared" si="0"/>
        <v>0</v>
      </c>
      <c r="Z26" s="23"/>
      <c r="AA26" s="23"/>
    </row>
    <row r="27" spans="1:28" ht="21.75" customHeight="1" thickBot="1">
      <c r="A27" s="36"/>
      <c r="B27" s="23"/>
      <c r="C27" s="24">
        <f>SUM(B9:C26)</f>
        <v>4434661067</v>
      </c>
      <c r="D27" s="23"/>
      <c r="E27" s="24">
        <f>SUM(E9:E26)</f>
        <v>3109385426200</v>
      </c>
      <c r="F27" s="23"/>
      <c r="G27" s="24">
        <f>SUM(G9:G26)</f>
        <v>3022797497198</v>
      </c>
      <c r="H27" s="23"/>
      <c r="I27" s="24">
        <f>SUM(I9:I26)</f>
        <v>2150000</v>
      </c>
      <c r="J27" s="23"/>
      <c r="K27" s="24">
        <f>SUM(K9:K26)</f>
        <v>1023763551</v>
      </c>
      <c r="L27" s="23"/>
      <c r="M27" s="24">
        <f>SUM(M9:M26)</f>
        <v>1311450899</v>
      </c>
      <c r="N27" s="23"/>
      <c r="O27" s="24">
        <f>SUM(O9:O26)</f>
        <v>788127329027</v>
      </c>
      <c r="P27" s="23"/>
      <c r="Q27" s="24">
        <f>SUM(Q9:Q26)</f>
        <v>3125360168</v>
      </c>
      <c r="R27" s="23"/>
      <c r="S27" s="25"/>
      <c r="T27" s="23"/>
      <c r="U27" s="24">
        <f>SUM(U9:U26)</f>
        <v>2183509393486</v>
      </c>
      <c r="V27" s="23"/>
      <c r="W27" s="27">
        <f>SUM(W9:W26)</f>
        <v>1760268102960</v>
      </c>
      <c r="Y27" s="46">
        <f>SUM(Y9:Y26)</f>
        <v>70.989210155070438</v>
      </c>
    </row>
    <row r="28" spans="1:28" ht="16.5" thickTop="1"/>
    <row r="29" spans="1:28" ht="18.75">
      <c r="W29" s="22"/>
    </row>
    <row r="30" spans="1:28" ht="18.75">
      <c r="W30" s="22"/>
    </row>
    <row r="31" spans="1:28">
      <c r="E31" s="23"/>
      <c r="G31" s="23"/>
      <c r="W31" s="26"/>
    </row>
    <row r="32" spans="1:28">
      <c r="W32" s="23"/>
    </row>
  </sheetData>
  <mergeCells count="29">
    <mergeCell ref="B9:C9"/>
    <mergeCell ref="B10:C10"/>
    <mergeCell ref="B11:C11"/>
    <mergeCell ref="B8:C8"/>
    <mergeCell ref="B25:C25"/>
    <mergeCell ref="B18:C18"/>
    <mergeCell ref="B19:C19"/>
    <mergeCell ref="B20:C20"/>
    <mergeCell ref="B15:C15"/>
    <mergeCell ref="B16:C16"/>
    <mergeCell ref="B17:C17"/>
    <mergeCell ref="B12:C12"/>
    <mergeCell ref="B13:C13"/>
    <mergeCell ref="B14:C14"/>
    <mergeCell ref="B26:C26"/>
    <mergeCell ref="B24:C24"/>
    <mergeCell ref="B21:C21"/>
    <mergeCell ref="B22:C22"/>
    <mergeCell ref="B23:C23"/>
    <mergeCell ref="I6:O6"/>
    <mergeCell ref="Q6:Y6"/>
    <mergeCell ref="I7:K7"/>
    <mergeCell ref="M7:O7"/>
    <mergeCell ref="A1:Y1"/>
    <mergeCell ref="A2:Y2"/>
    <mergeCell ref="A3:Y3"/>
    <mergeCell ref="B5:Y5"/>
    <mergeCell ref="B6:G6"/>
    <mergeCell ref="B7:G7"/>
  </mergeCells>
  <pageMargins left="0.39" right="0.39" top="0.39" bottom="0.39" header="0" footer="0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61"/>
  <sheetViews>
    <sheetView rightToLeft="1" view="pageBreakPreview" topLeftCell="A3" zoomScale="84" zoomScaleNormal="100" zoomScaleSheetLayoutView="84" workbookViewId="0">
      <selection activeCell="O23" sqref="O23:Q23"/>
    </sheetView>
  </sheetViews>
  <sheetFormatPr defaultRowHeight="12.75"/>
  <cols>
    <col min="1" max="1" width="28.7109375" style="40" bestFit="1" customWidth="1"/>
    <col min="2" max="2" width="1.28515625" style="40" customWidth="1"/>
    <col min="3" max="3" width="9.42578125" style="40" bestFit="1" customWidth="1"/>
    <col min="4" max="4" width="1.28515625" style="40" customWidth="1"/>
    <col min="5" max="5" width="11.140625" style="40" bestFit="1" customWidth="1"/>
    <col min="6" max="6" width="1.28515625" style="40" customWidth="1"/>
    <col min="7" max="7" width="6.42578125" style="40" customWidth="1"/>
    <col min="8" max="8" width="1.28515625" style="40" customWidth="1"/>
    <col min="9" max="9" width="5.140625" style="40" customWidth="1"/>
    <col min="10" max="10" width="1.28515625" style="40" customWidth="1"/>
    <col min="11" max="11" width="9.140625" style="40" customWidth="1"/>
    <col min="12" max="12" width="1.28515625" style="40" customWidth="1"/>
    <col min="13" max="13" width="2.5703125" style="40" customWidth="1"/>
    <col min="14" max="14" width="1.28515625" style="40" customWidth="1"/>
    <col min="15" max="15" width="9.140625" style="40" customWidth="1"/>
    <col min="16" max="16" width="1.28515625" style="40" customWidth="1"/>
    <col min="17" max="17" width="2.5703125" style="40" customWidth="1"/>
    <col min="18" max="20" width="1.28515625" style="40" customWidth="1"/>
    <col min="21" max="21" width="6.42578125" style="40" customWidth="1"/>
    <col min="22" max="22" width="1.28515625" style="40" customWidth="1"/>
    <col min="23" max="23" width="2.5703125" style="40" customWidth="1"/>
    <col min="24" max="26" width="1.28515625" style="40" customWidth="1"/>
    <col min="27" max="27" width="6.42578125" style="40" customWidth="1"/>
    <col min="28" max="28" width="1.28515625" style="40" customWidth="1"/>
    <col min="29" max="29" width="2.5703125" style="40" customWidth="1"/>
    <col min="30" max="32" width="1.28515625" style="40" customWidth="1"/>
    <col min="33" max="33" width="9.140625" style="40" customWidth="1"/>
    <col min="34" max="34" width="1.28515625" style="40" customWidth="1"/>
    <col min="35" max="35" width="2.5703125" style="40" customWidth="1"/>
    <col min="36" max="36" width="1.28515625" style="40" customWidth="1"/>
    <col min="37" max="37" width="9.140625" style="40" customWidth="1"/>
    <col min="38" max="38" width="1.28515625" style="40" customWidth="1"/>
    <col min="39" max="39" width="5.42578125" style="40" customWidth="1"/>
    <col min="40" max="40" width="1.28515625" style="40" customWidth="1"/>
    <col min="41" max="41" width="9.140625" style="40" customWidth="1"/>
    <col min="42" max="42" width="1.28515625" style="40" customWidth="1"/>
    <col min="43" max="43" width="2.5703125" style="40" customWidth="1"/>
    <col min="44" max="44" width="1.28515625" style="40" customWidth="1"/>
    <col min="45" max="45" width="11.7109375" style="40" customWidth="1"/>
    <col min="46" max="47" width="1.28515625" style="40" customWidth="1"/>
    <col min="48" max="48" width="13" style="40" customWidth="1"/>
    <col min="49" max="49" width="7.7109375" style="40" customWidth="1"/>
    <col min="50" max="50" width="0.28515625" style="40" customWidth="1"/>
    <col min="51" max="16384" width="9.140625" style="40"/>
  </cols>
  <sheetData>
    <row r="1" spans="1:49" ht="29.1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</row>
    <row r="2" spans="1:49" ht="21.75" customHeight="1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</row>
    <row r="3" spans="1:49" ht="21.75" customHeight="1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</row>
    <row r="4" spans="1:49" ht="15" customHeight="1"/>
    <row r="5" spans="1:49" ht="14.45" customHeight="1">
      <c r="A5" s="119" t="s">
        <v>38</v>
      </c>
      <c r="B5" s="120"/>
      <c r="C5" s="120"/>
      <c r="D5" s="120"/>
      <c r="E5" s="120"/>
      <c r="F5" s="120"/>
      <c r="G5" s="120"/>
      <c r="H5" s="119"/>
      <c r="I5" s="120"/>
      <c r="J5" s="120"/>
      <c r="K5" s="120"/>
      <c r="L5" s="119"/>
      <c r="M5" s="120"/>
      <c r="N5" s="120"/>
      <c r="O5" s="120"/>
      <c r="P5" s="119"/>
      <c r="Q5" s="120"/>
      <c r="R5" s="120"/>
      <c r="S5" s="120"/>
      <c r="T5" s="120"/>
      <c r="U5" s="120"/>
      <c r="V5" s="119"/>
      <c r="W5" s="120"/>
      <c r="X5" s="120"/>
      <c r="Y5" s="120"/>
      <c r="Z5" s="120"/>
      <c r="AA5" s="120"/>
      <c r="AB5" s="119"/>
      <c r="AC5" s="120"/>
      <c r="AD5" s="120"/>
      <c r="AE5" s="120"/>
      <c r="AF5" s="120"/>
      <c r="AG5" s="120"/>
      <c r="AH5" s="119"/>
      <c r="AI5" s="120"/>
      <c r="AJ5" s="120"/>
      <c r="AK5" s="120"/>
      <c r="AL5" s="119"/>
      <c r="AM5" s="120"/>
      <c r="AN5" s="120"/>
      <c r="AO5" s="120"/>
      <c r="AP5" s="119"/>
      <c r="AQ5" s="120"/>
      <c r="AR5" s="120"/>
      <c r="AS5" s="120"/>
      <c r="AT5" s="119"/>
      <c r="AU5" s="119"/>
      <c r="AV5" s="119"/>
      <c r="AW5" s="119"/>
    </row>
    <row r="6" spans="1:49" ht="14.45" customHeight="1">
      <c r="C6" s="111" t="s">
        <v>3</v>
      </c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Y6" s="111" t="s">
        <v>5</v>
      </c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</row>
    <row r="7" spans="1:49" ht="14.45" customHeight="1">
      <c r="A7" s="2" t="s">
        <v>34</v>
      </c>
      <c r="C7" s="4" t="s">
        <v>39</v>
      </c>
      <c r="D7" s="41"/>
      <c r="E7" s="4" t="s">
        <v>40</v>
      </c>
      <c r="F7" s="41"/>
      <c r="G7" s="112" t="s">
        <v>41</v>
      </c>
      <c r="H7" s="112"/>
      <c r="I7" s="112"/>
      <c r="J7" s="41"/>
      <c r="K7" s="112" t="s">
        <v>42</v>
      </c>
      <c r="L7" s="112"/>
      <c r="M7" s="112"/>
      <c r="N7" s="41"/>
      <c r="O7" s="112" t="s">
        <v>35</v>
      </c>
      <c r="P7" s="112"/>
      <c r="Q7" s="112"/>
      <c r="R7" s="41"/>
      <c r="S7" s="112" t="s">
        <v>36</v>
      </c>
      <c r="T7" s="112"/>
      <c r="U7" s="112"/>
      <c r="V7" s="112"/>
      <c r="W7" s="112"/>
      <c r="Y7" s="112" t="s">
        <v>39</v>
      </c>
      <c r="Z7" s="112"/>
      <c r="AA7" s="112"/>
      <c r="AB7" s="112"/>
      <c r="AC7" s="112"/>
      <c r="AD7" s="41"/>
      <c r="AE7" s="112" t="s">
        <v>40</v>
      </c>
      <c r="AF7" s="112"/>
      <c r="AG7" s="112"/>
      <c r="AH7" s="112"/>
      <c r="AI7" s="112"/>
      <c r="AJ7" s="41"/>
      <c r="AK7" s="112" t="s">
        <v>41</v>
      </c>
      <c r="AL7" s="112"/>
      <c r="AM7" s="112"/>
      <c r="AN7" s="41"/>
      <c r="AO7" s="112" t="s">
        <v>42</v>
      </c>
      <c r="AP7" s="112"/>
      <c r="AQ7" s="112"/>
      <c r="AR7" s="41"/>
      <c r="AS7" s="112" t="s">
        <v>35</v>
      </c>
      <c r="AT7" s="112"/>
      <c r="AU7" s="41"/>
      <c r="AV7" s="4" t="s">
        <v>36</v>
      </c>
    </row>
    <row r="8" spans="1:49" ht="21.75" customHeight="1">
      <c r="A8" s="30" t="s">
        <v>43</v>
      </c>
      <c r="C8" s="30" t="s">
        <v>44</v>
      </c>
      <c r="E8" s="30" t="s">
        <v>45</v>
      </c>
      <c r="G8" s="121" t="s">
        <v>46</v>
      </c>
      <c r="H8" s="121"/>
      <c r="I8" s="121"/>
      <c r="K8" s="122">
        <v>17799000</v>
      </c>
      <c r="L8" s="122"/>
      <c r="M8" s="122"/>
      <c r="O8" s="122">
        <v>2600</v>
      </c>
      <c r="P8" s="122"/>
      <c r="Q8" s="122"/>
      <c r="S8" s="121" t="s">
        <v>47</v>
      </c>
      <c r="T8" s="121"/>
      <c r="U8" s="121"/>
      <c r="V8" s="121"/>
      <c r="W8" s="121"/>
      <c r="Y8" s="121" t="s">
        <v>44</v>
      </c>
      <c r="Z8" s="121"/>
      <c r="AA8" s="121"/>
      <c r="AB8" s="121"/>
      <c r="AC8" s="121"/>
      <c r="AE8" s="121" t="s">
        <v>45</v>
      </c>
      <c r="AF8" s="121"/>
      <c r="AG8" s="121"/>
      <c r="AH8" s="121"/>
      <c r="AI8" s="121"/>
      <c r="AK8" s="121" t="s">
        <v>46</v>
      </c>
      <c r="AL8" s="121"/>
      <c r="AM8" s="121"/>
      <c r="AO8" s="122">
        <v>17799000</v>
      </c>
      <c r="AP8" s="122"/>
      <c r="AQ8" s="122"/>
      <c r="AS8" s="122">
        <v>2485</v>
      </c>
      <c r="AT8" s="122"/>
      <c r="AV8" s="30" t="s">
        <v>47</v>
      </c>
    </row>
    <row r="9" spans="1:49" ht="21.75" customHeight="1">
      <c r="A9" s="32" t="s">
        <v>48</v>
      </c>
      <c r="C9" s="32" t="s">
        <v>44</v>
      </c>
      <c r="E9" s="32" t="s">
        <v>45</v>
      </c>
      <c r="G9" s="123" t="s">
        <v>46</v>
      </c>
      <c r="H9" s="123"/>
      <c r="I9" s="123"/>
      <c r="K9" s="124">
        <v>51000000</v>
      </c>
      <c r="L9" s="124"/>
      <c r="M9" s="124"/>
      <c r="O9" s="124">
        <v>500</v>
      </c>
      <c r="P9" s="124"/>
      <c r="Q9" s="124"/>
      <c r="S9" s="123" t="s">
        <v>49</v>
      </c>
      <c r="T9" s="123"/>
      <c r="U9" s="123"/>
      <c r="V9" s="123"/>
      <c r="W9" s="123"/>
      <c r="Y9" s="123" t="s">
        <v>44</v>
      </c>
      <c r="Z9" s="123"/>
      <c r="AA9" s="123"/>
      <c r="AB9" s="123"/>
      <c r="AC9" s="123"/>
      <c r="AE9" s="123" t="s">
        <v>45</v>
      </c>
      <c r="AF9" s="123"/>
      <c r="AG9" s="123"/>
      <c r="AH9" s="123"/>
      <c r="AI9" s="123"/>
      <c r="AK9" s="123" t="s">
        <v>46</v>
      </c>
      <c r="AL9" s="123"/>
      <c r="AM9" s="123"/>
      <c r="AO9" s="124">
        <v>51000000</v>
      </c>
      <c r="AP9" s="124"/>
      <c r="AQ9" s="124"/>
      <c r="AS9" s="124">
        <v>485</v>
      </c>
      <c r="AT9" s="124"/>
      <c r="AV9" s="32" t="s">
        <v>49</v>
      </c>
    </row>
    <row r="10" spans="1:49" ht="21.75" customHeight="1">
      <c r="A10" s="32" t="s">
        <v>50</v>
      </c>
      <c r="C10" s="32" t="s">
        <v>44</v>
      </c>
      <c r="E10" s="32" t="s">
        <v>45</v>
      </c>
      <c r="G10" s="123" t="s">
        <v>46</v>
      </c>
      <c r="H10" s="123"/>
      <c r="I10" s="123"/>
      <c r="K10" s="124">
        <v>90500000</v>
      </c>
      <c r="L10" s="124"/>
      <c r="M10" s="124"/>
      <c r="O10" s="124">
        <v>600</v>
      </c>
      <c r="P10" s="124"/>
      <c r="Q10" s="124"/>
      <c r="S10" s="123" t="s">
        <v>49</v>
      </c>
      <c r="T10" s="123"/>
      <c r="U10" s="123"/>
      <c r="V10" s="123"/>
      <c r="W10" s="123"/>
      <c r="Y10" s="123" t="s">
        <v>44</v>
      </c>
      <c r="Z10" s="123"/>
      <c r="AA10" s="123"/>
      <c r="AB10" s="123"/>
      <c r="AC10" s="123"/>
      <c r="AE10" s="123" t="s">
        <v>45</v>
      </c>
      <c r="AF10" s="123"/>
      <c r="AG10" s="123"/>
      <c r="AH10" s="123"/>
      <c r="AI10" s="123"/>
      <c r="AK10" s="123" t="s">
        <v>46</v>
      </c>
      <c r="AL10" s="123"/>
      <c r="AM10" s="123"/>
      <c r="AO10" s="124">
        <v>90500000</v>
      </c>
      <c r="AP10" s="124"/>
      <c r="AQ10" s="124"/>
      <c r="AS10" s="124">
        <v>585</v>
      </c>
      <c r="AT10" s="124"/>
      <c r="AV10" s="32" t="s">
        <v>49</v>
      </c>
    </row>
    <row r="11" spans="1:49" ht="21.75" customHeight="1">
      <c r="A11" s="32" t="s">
        <v>51</v>
      </c>
      <c r="C11" s="32" t="s">
        <v>44</v>
      </c>
      <c r="E11" s="32" t="s">
        <v>45</v>
      </c>
      <c r="G11" s="123" t="s">
        <v>46</v>
      </c>
      <c r="H11" s="123"/>
      <c r="I11" s="123"/>
      <c r="K11" s="124">
        <v>23028000</v>
      </c>
      <c r="L11" s="124"/>
      <c r="M11" s="124"/>
      <c r="O11" s="124">
        <v>1100</v>
      </c>
      <c r="P11" s="124"/>
      <c r="Q11" s="124"/>
      <c r="S11" s="123" t="s">
        <v>52</v>
      </c>
      <c r="T11" s="123"/>
      <c r="U11" s="123"/>
      <c r="V11" s="123"/>
      <c r="W11" s="123"/>
      <c r="Y11" s="123" t="s">
        <v>44</v>
      </c>
      <c r="Z11" s="123"/>
      <c r="AA11" s="123"/>
      <c r="AB11" s="123"/>
      <c r="AC11" s="123"/>
      <c r="AE11" s="123" t="s">
        <v>46</v>
      </c>
      <c r="AF11" s="123"/>
      <c r="AG11" s="123"/>
      <c r="AH11" s="123"/>
      <c r="AI11" s="123"/>
      <c r="AK11" s="123" t="s">
        <v>46</v>
      </c>
      <c r="AL11" s="123"/>
      <c r="AM11" s="123"/>
      <c r="AO11" s="124">
        <v>0</v>
      </c>
      <c r="AP11" s="124"/>
      <c r="AQ11" s="124"/>
      <c r="AS11" s="124">
        <v>0</v>
      </c>
      <c r="AT11" s="124"/>
      <c r="AV11" s="32" t="s">
        <v>46</v>
      </c>
    </row>
    <row r="12" spans="1:49" ht="21.75" customHeight="1">
      <c r="A12" s="32" t="s">
        <v>53</v>
      </c>
      <c r="C12" s="32" t="s">
        <v>44</v>
      </c>
      <c r="E12" s="32" t="s">
        <v>45</v>
      </c>
      <c r="G12" s="123" t="s">
        <v>46</v>
      </c>
      <c r="H12" s="123"/>
      <c r="I12" s="123"/>
      <c r="K12" s="124">
        <v>9969000</v>
      </c>
      <c r="L12" s="124"/>
      <c r="M12" s="124"/>
      <c r="O12" s="124">
        <v>392</v>
      </c>
      <c r="P12" s="124"/>
      <c r="Q12" s="124"/>
      <c r="S12" s="123" t="s">
        <v>54</v>
      </c>
      <c r="T12" s="123"/>
      <c r="U12" s="123"/>
      <c r="V12" s="123"/>
      <c r="W12" s="123"/>
      <c r="Y12" s="123" t="s">
        <v>44</v>
      </c>
      <c r="Z12" s="123"/>
      <c r="AA12" s="123"/>
      <c r="AB12" s="123"/>
      <c r="AC12" s="123"/>
      <c r="AE12" s="123" t="s">
        <v>46</v>
      </c>
      <c r="AF12" s="123"/>
      <c r="AG12" s="123"/>
      <c r="AH12" s="123"/>
      <c r="AI12" s="123"/>
      <c r="AK12" s="123" t="s">
        <v>46</v>
      </c>
      <c r="AL12" s="123"/>
      <c r="AM12" s="123"/>
      <c r="AO12" s="124">
        <v>0</v>
      </c>
      <c r="AP12" s="124"/>
      <c r="AQ12" s="124"/>
      <c r="AS12" s="124">
        <v>0</v>
      </c>
      <c r="AT12" s="124"/>
      <c r="AV12" s="32" t="s">
        <v>46</v>
      </c>
    </row>
    <row r="13" spans="1:49" ht="21.75" customHeight="1">
      <c r="A13" s="32" t="s">
        <v>55</v>
      </c>
      <c r="C13" s="32" t="s">
        <v>44</v>
      </c>
      <c r="E13" s="32" t="s">
        <v>45</v>
      </c>
      <c r="G13" s="123" t="s">
        <v>46</v>
      </c>
      <c r="H13" s="123"/>
      <c r="I13" s="123"/>
      <c r="K13" s="124">
        <v>15171000</v>
      </c>
      <c r="L13" s="124"/>
      <c r="M13" s="124"/>
      <c r="O13" s="124">
        <v>600</v>
      </c>
      <c r="P13" s="124"/>
      <c r="Q13" s="124"/>
      <c r="S13" s="123" t="s">
        <v>56</v>
      </c>
      <c r="T13" s="123"/>
      <c r="U13" s="123"/>
      <c r="V13" s="123"/>
      <c r="W13" s="123"/>
      <c r="Y13" s="123" t="s">
        <v>44</v>
      </c>
      <c r="Z13" s="123"/>
      <c r="AA13" s="123"/>
      <c r="AB13" s="123"/>
      <c r="AC13" s="123"/>
      <c r="AE13" s="123" t="s">
        <v>46</v>
      </c>
      <c r="AF13" s="123"/>
      <c r="AG13" s="123"/>
      <c r="AH13" s="123"/>
      <c r="AI13" s="123"/>
      <c r="AK13" s="123" t="s">
        <v>46</v>
      </c>
      <c r="AL13" s="123"/>
      <c r="AM13" s="123"/>
      <c r="AO13" s="124">
        <v>0</v>
      </c>
      <c r="AP13" s="124"/>
      <c r="AQ13" s="124"/>
      <c r="AS13" s="124">
        <v>0</v>
      </c>
      <c r="AT13" s="124"/>
      <c r="AV13" s="32" t="s">
        <v>46</v>
      </c>
    </row>
    <row r="14" spans="1:49" ht="21.75" customHeight="1">
      <c r="A14" s="32" t="s">
        <v>57</v>
      </c>
      <c r="C14" s="32" t="s">
        <v>44</v>
      </c>
      <c r="E14" s="32" t="s">
        <v>45</v>
      </c>
      <c r="G14" s="123" t="s">
        <v>46</v>
      </c>
      <c r="H14" s="123"/>
      <c r="I14" s="123"/>
      <c r="K14" s="124">
        <v>49586000</v>
      </c>
      <c r="L14" s="124"/>
      <c r="M14" s="124"/>
      <c r="O14" s="124">
        <v>700</v>
      </c>
      <c r="P14" s="124"/>
      <c r="Q14" s="124"/>
      <c r="S14" s="123" t="s">
        <v>56</v>
      </c>
      <c r="T14" s="123"/>
      <c r="U14" s="123"/>
      <c r="V14" s="123"/>
      <c r="W14" s="123"/>
      <c r="Y14" s="123" t="s">
        <v>44</v>
      </c>
      <c r="Z14" s="123"/>
      <c r="AA14" s="123"/>
      <c r="AB14" s="123"/>
      <c r="AC14" s="123"/>
      <c r="AE14" s="123" t="s">
        <v>46</v>
      </c>
      <c r="AF14" s="123"/>
      <c r="AG14" s="123"/>
      <c r="AH14" s="123"/>
      <c r="AI14" s="123"/>
      <c r="AK14" s="123" t="s">
        <v>46</v>
      </c>
      <c r="AL14" s="123"/>
      <c r="AM14" s="123"/>
      <c r="AO14" s="124">
        <v>0</v>
      </c>
      <c r="AP14" s="124"/>
      <c r="AQ14" s="124"/>
      <c r="AS14" s="124">
        <v>0</v>
      </c>
      <c r="AT14" s="124"/>
      <c r="AV14" s="32" t="s">
        <v>46</v>
      </c>
    </row>
    <row r="15" spans="1:49" ht="21.75" customHeight="1">
      <c r="A15" s="32" t="s">
        <v>58</v>
      </c>
      <c r="C15" s="32" t="s">
        <v>44</v>
      </c>
      <c r="E15" s="32" t="s">
        <v>45</v>
      </c>
      <c r="G15" s="123" t="s">
        <v>46</v>
      </c>
      <c r="H15" s="123"/>
      <c r="I15" s="123"/>
      <c r="K15" s="124">
        <v>3000000</v>
      </c>
      <c r="L15" s="124"/>
      <c r="M15" s="124"/>
      <c r="O15" s="124">
        <v>6500</v>
      </c>
      <c r="P15" s="124"/>
      <c r="Q15" s="124"/>
      <c r="S15" s="123" t="s">
        <v>54</v>
      </c>
      <c r="T15" s="123"/>
      <c r="U15" s="123"/>
      <c r="V15" s="123"/>
      <c r="W15" s="123"/>
      <c r="Y15" s="123" t="s">
        <v>44</v>
      </c>
      <c r="Z15" s="123"/>
      <c r="AA15" s="123"/>
      <c r="AB15" s="123"/>
      <c r="AC15" s="123"/>
      <c r="AE15" s="123" t="s">
        <v>46</v>
      </c>
      <c r="AF15" s="123"/>
      <c r="AG15" s="123"/>
      <c r="AH15" s="123"/>
      <c r="AI15" s="123"/>
      <c r="AK15" s="123" t="s">
        <v>46</v>
      </c>
      <c r="AL15" s="123"/>
      <c r="AM15" s="123"/>
      <c r="AO15" s="124">
        <v>0</v>
      </c>
      <c r="AP15" s="124"/>
      <c r="AQ15" s="124"/>
      <c r="AS15" s="124">
        <v>0</v>
      </c>
      <c r="AT15" s="124"/>
      <c r="AV15" s="32" t="s">
        <v>46</v>
      </c>
    </row>
    <row r="16" spans="1:49" ht="21.75" customHeight="1">
      <c r="A16" s="32" t="s">
        <v>59</v>
      </c>
      <c r="C16" s="32" t="s">
        <v>44</v>
      </c>
      <c r="E16" s="32" t="s">
        <v>45</v>
      </c>
      <c r="G16" s="123" t="s">
        <v>46</v>
      </c>
      <c r="H16" s="123"/>
      <c r="I16" s="123"/>
      <c r="K16" s="124">
        <v>180000</v>
      </c>
      <c r="L16" s="124"/>
      <c r="M16" s="124"/>
      <c r="O16" s="124">
        <v>2200</v>
      </c>
      <c r="P16" s="124"/>
      <c r="Q16" s="124"/>
      <c r="S16" s="123" t="s">
        <v>52</v>
      </c>
      <c r="T16" s="123"/>
      <c r="U16" s="123"/>
      <c r="V16" s="123"/>
      <c r="W16" s="123"/>
      <c r="Y16" s="123" t="s">
        <v>44</v>
      </c>
      <c r="Z16" s="123"/>
      <c r="AA16" s="123"/>
      <c r="AB16" s="123"/>
      <c r="AC16" s="123"/>
      <c r="AE16" s="123" t="s">
        <v>46</v>
      </c>
      <c r="AF16" s="123"/>
      <c r="AG16" s="123"/>
      <c r="AH16" s="123"/>
      <c r="AI16" s="123"/>
      <c r="AK16" s="123" t="s">
        <v>46</v>
      </c>
      <c r="AL16" s="123"/>
      <c r="AM16" s="123"/>
      <c r="AO16" s="124">
        <v>0</v>
      </c>
      <c r="AP16" s="124"/>
      <c r="AQ16" s="124"/>
      <c r="AS16" s="124">
        <v>0</v>
      </c>
      <c r="AT16" s="124"/>
      <c r="AV16" s="32" t="s">
        <v>46</v>
      </c>
    </row>
    <row r="17" spans="1:48" ht="21.75" customHeight="1">
      <c r="A17" s="32" t="s">
        <v>60</v>
      </c>
      <c r="C17" s="32" t="s">
        <v>44</v>
      </c>
      <c r="E17" s="32" t="s">
        <v>45</v>
      </c>
      <c r="G17" s="123" t="s">
        <v>46</v>
      </c>
      <c r="H17" s="123"/>
      <c r="I17" s="123"/>
      <c r="K17" s="124">
        <v>2000000</v>
      </c>
      <c r="L17" s="124"/>
      <c r="M17" s="124"/>
      <c r="O17" s="124">
        <v>338</v>
      </c>
      <c r="P17" s="124"/>
      <c r="Q17" s="124"/>
      <c r="S17" s="123" t="s">
        <v>54</v>
      </c>
      <c r="T17" s="123"/>
      <c r="U17" s="123"/>
      <c r="V17" s="123"/>
      <c r="W17" s="123"/>
      <c r="Y17" s="123" t="s">
        <v>44</v>
      </c>
      <c r="Z17" s="123"/>
      <c r="AA17" s="123"/>
      <c r="AB17" s="123"/>
      <c r="AC17" s="123"/>
      <c r="AE17" s="123" t="s">
        <v>46</v>
      </c>
      <c r="AF17" s="123"/>
      <c r="AG17" s="123"/>
      <c r="AH17" s="123"/>
      <c r="AI17" s="123"/>
      <c r="AK17" s="123" t="s">
        <v>46</v>
      </c>
      <c r="AL17" s="123"/>
      <c r="AM17" s="123"/>
      <c r="AO17" s="124">
        <v>0</v>
      </c>
      <c r="AP17" s="124"/>
      <c r="AQ17" s="124"/>
      <c r="AS17" s="124">
        <v>0</v>
      </c>
      <c r="AT17" s="124"/>
      <c r="AV17" s="32" t="s">
        <v>46</v>
      </c>
    </row>
    <row r="18" spans="1:48" ht="21.75" customHeight="1">
      <c r="A18" s="32" t="s">
        <v>61</v>
      </c>
      <c r="C18" s="32" t="s">
        <v>44</v>
      </c>
      <c r="E18" s="32" t="s">
        <v>45</v>
      </c>
      <c r="G18" s="123" t="s">
        <v>46</v>
      </c>
      <c r="H18" s="123"/>
      <c r="I18" s="123"/>
      <c r="K18" s="124">
        <v>48932000</v>
      </c>
      <c r="L18" s="124"/>
      <c r="M18" s="124"/>
      <c r="O18" s="124">
        <v>400</v>
      </c>
      <c r="P18" s="124"/>
      <c r="Q18" s="124"/>
      <c r="S18" s="123" t="s">
        <v>62</v>
      </c>
      <c r="T18" s="123"/>
      <c r="U18" s="123"/>
      <c r="V18" s="123"/>
      <c r="W18" s="123"/>
      <c r="Y18" s="123" t="s">
        <v>44</v>
      </c>
      <c r="Z18" s="123"/>
      <c r="AA18" s="123"/>
      <c r="AB18" s="123"/>
      <c r="AC18" s="123"/>
      <c r="AE18" s="123" t="s">
        <v>46</v>
      </c>
      <c r="AF18" s="123"/>
      <c r="AG18" s="123"/>
      <c r="AH18" s="123"/>
      <c r="AI18" s="123"/>
      <c r="AK18" s="123" t="s">
        <v>46</v>
      </c>
      <c r="AL18" s="123"/>
      <c r="AM18" s="123"/>
      <c r="AO18" s="124">
        <v>0</v>
      </c>
      <c r="AP18" s="124"/>
      <c r="AQ18" s="124"/>
      <c r="AS18" s="124">
        <v>0</v>
      </c>
      <c r="AT18" s="124"/>
      <c r="AV18" s="32" t="s">
        <v>46</v>
      </c>
    </row>
    <row r="19" spans="1:48" ht="21.75" customHeight="1">
      <c r="A19" s="32" t="s">
        <v>63</v>
      </c>
      <c r="C19" s="32" t="s">
        <v>44</v>
      </c>
      <c r="E19" s="32" t="s">
        <v>45</v>
      </c>
      <c r="G19" s="123" t="s">
        <v>46</v>
      </c>
      <c r="H19" s="123"/>
      <c r="I19" s="123"/>
      <c r="K19" s="124">
        <v>13101000</v>
      </c>
      <c r="L19" s="124"/>
      <c r="M19" s="124"/>
      <c r="O19" s="124">
        <v>1200</v>
      </c>
      <c r="P19" s="124"/>
      <c r="Q19" s="124"/>
      <c r="S19" s="123" t="s">
        <v>52</v>
      </c>
      <c r="T19" s="123"/>
      <c r="U19" s="123"/>
      <c r="V19" s="123"/>
      <c r="W19" s="123"/>
      <c r="Y19" s="123" t="s">
        <v>44</v>
      </c>
      <c r="Z19" s="123"/>
      <c r="AA19" s="123"/>
      <c r="AB19" s="123"/>
      <c r="AC19" s="123"/>
      <c r="AE19" s="123" t="s">
        <v>46</v>
      </c>
      <c r="AF19" s="123"/>
      <c r="AG19" s="123"/>
      <c r="AH19" s="123"/>
      <c r="AI19" s="123"/>
      <c r="AK19" s="123" t="s">
        <v>46</v>
      </c>
      <c r="AL19" s="123"/>
      <c r="AM19" s="123"/>
      <c r="AO19" s="124">
        <v>0</v>
      </c>
      <c r="AP19" s="124"/>
      <c r="AQ19" s="124"/>
      <c r="AS19" s="124">
        <v>0</v>
      </c>
      <c r="AT19" s="124"/>
      <c r="AV19" s="32" t="s">
        <v>46</v>
      </c>
    </row>
    <row r="20" spans="1:48" ht="21.75" customHeight="1">
      <c r="A20" s="32" t="s">
        <v>64</v>
      </c>
      <c r="C20" s="32" t="s">
        <v>44</v>
      </c>
      <c r="E20" s="32" t="s">
        <v>45</v>
      </c>
      <c r="G20" s="123" t="s">
        <v>46</v>
      </c>
      <c r="H20" s="123"/>
      <c r="I20" s="123"/>
      <c r="K20" s="124">
        <v>1050000</v>
      </c>
      <c r="L20" s="124"/>
      <c r="M20" s="124"/>
      <c r="O20" s="124">
        <v>700</v>
      </c>
      <c r="P20" s="124"/>
      <c r="Q20" s="124"/>
      <c r="S20" s="123" t="s">
        <v>49</v>
      </c>
      <c r="T20" s="123"/>
      <c r="U20" s="123"/>
      <c r="V20" s="123"/>
      <c r="W20" s="123"/>
      <c r="Y20" s="123" t="s">
        <v>44</v>
      </c>
      <c r="Z20" s="123"/>
      <c r="AA20" s="123"/>
      <c r="AB20" s="123"/>
      <c r="AC20" s="123"/>
      <c r="AE20" s="123" t="s">
        <v>46</v>
      </c>
      <c r="AF20" s="123"/>
      <c r="AG20" s="123"/>
      <c r="AH20" s="123"/>
      <c r="AI20" s="123"/>
      <c r="AK20" s="123" t="s">
        <v>46</v>
      </c>
      <c r="AL20" s="123"/>
      <c r="AM20" s="123"/>
      <c r="AO20" s="124">
        <v>0</v>
      </c>
      <c r="AP20" s="124"/>
      <c r="AQ20" s="124"/>
      <c r="AS20" s="124">
        <v>0</v>
      </c>
      <c r="AT20" s="124"/>
      <c r="AV20" s="32" t="s">
        <v>46</v>
      </c>
    </row>
    <row r="21" spans="1:48" ht="21.75" customHeight="1">
      <c r="A21" s="32" t="s">
        <v>65</v>
      </c>
      <c r="C21" s="32" t="s">
        <v>44</v>
      </c>
      <c r="E21" s="32" t="s">
        <v>45</v>
      </c>
      <c r="G21" s="123" t="s">
        <v>46</v>
      </c>
      <c r="H21" s="123"/>
      <c r="I21" s="123"/>
      <c r="K21" s="124">
        <v>19776000</v>
      </c>
      <c r="L21" s="124"/>
      <c r="M21" s="124"/>
      <c r="O21" s="124">
        <v>500</v>
      </c>
      <c r="P21" s="124"/>
      <c r="Q21" s="124"/>
      <c r="S21" s="123" t="s">
        <v>62</v>
      </c>
      <c r="T21" s="123"/>
      <c r="U21" s="123"/>
      <c r="V21" s="123"/>
      <c r="W21" s="123"/>
      <c r="Y21" s="123" t="s">
        <v>44</v>
      </c>
      <c r="Z21" s="123"/>
      <c r="AA21" s="123"/>
      <c r="AB21" s="123"/>
      <c r="AC21" s="123"/>
      <c r="AE21" s="123" t="s">
        <v>46</v>
      </c>
      <c r="AF21" s="123"/>
      <c r="AG21" s="123"/>
      <c r="AH21" s="123"/>
      <c r="AI21" s="123"/>
      <c r="AK21" s="123" t="s">
        <v>46</v>
      </c>
      <c r="AL21" s="123"/>
      <c r="AM21" s="123"/>
      <c r="AO21" s="124">
        <v>0</v>
      </c>
      <c r="AP21" s="124"/>
      <c r="AQ21" s="124"/>
      <c r="AS21" s="124">
        <v>0</v>
      </c>
      <c r="AT21" s="124"/>
      <c r="AV21" s="32" t="s">
        <v>46</v>
      </c>
    </row>
    <row r="22" spans="1:48" ht="21.75" customHeight="1">
      <c r="A22" s="32" t="s">
        <v>66</v>
      </c>
      <c r="C22" s="32" t="s">
        <v>44</v>
      </c>
      <c r="E22" s="32" t="s">
        <v>45</v>
      </c>
      <c r="G22" s="123" t="s">
        <v>46</v>
      </c>
      <c r="H22" s="123"/>
      <c r="I22" s="123"/>
      <c r="K22" s="124">
        <v>22780000</v>
      </c>
      <c r="L22" s="124"/>
      <c r="M22" s="124"/>
      <c r="O22" s="124">
        <v>5500</v>
      </c>
      <c r="P22" s="124"/>
      <c r="Q22" s="124"/>
      <c r="S22" s="123" t="s">
        <v>54</v>
      </c>
      <c r="T22" s="123"/>
      <c r="U22" s="123"/>
      <c r="V22" s="123"/>
      <c r="W22" s="123"/>
      <c r="Y22" s="123" t="s">
        <v>44</v>
      </c>
      <c r="Z22" s="123"/>
      <c r="AA22" s="123"/>
      <c r="AB22" s="123"/>
      <c r="AC22" s="123"/>
      <c r="AE22" s="123" t="s">
        <v>46</v>
      </c>
      <c r="AF22" s="123"/>
      <c r="AG22" s="123"/>
      <c r="AH22" s="123"/>
      <c r="AI22" s="123"/>
      <c r="AK22" s="123" t="s">
        <v>46</v>
      </c>
      <c r="AL22" s="123"/>
      <c r="AM22" s="123"/>
      <c r="AO22" s="124">
        <v>0</v>
      </c>
      <c r="AP22" s="124"/>
      <c r="AQ22" s="124"/>
      <c r="AS22" s="124">
        <v>0</v>
      </c>
      <c r="AT22" s="124"/>
      <c r="AV22" s="32" t="s">
        <v>46</v>
      </c>
    </row>
    <row r="23" spans="1:48" ht="21.75" customHeight="1">
      <c r="A23" s="32" t="s">
        <v>67</v>
      </c>
      <c r="C23" s="32" t="s">
        <v>44</v>
      </c>
      <c r="E23" s="32" t="s">
        <v>46</v>
      </c>
      <c r="G23" s="123" t="s">
        <v>46</v>
      </c>
      <c r="H23" s="123"/>
      <c r="I23" s="123"/>
      <c r="K23" s="124">
        <v>0</v>
      </c>
      <c r="L23" s="124"/>
      <c r="M23" s="124"/>
      <c r="O23" s="124">
        <v>0</v>
      </c>
      <c r="P23" s="124"/>
      <c r="Q23" s="124"/>
      <c r="S23" s="123" t="s">
        <v>46</v>
      </c>
      <c r="T23" s="123"/>
      <c r="U23" s="123"/>
      <c r="V23" s="123"/>
      <c r="W23" s="123"/>
      <c r="Y23" s="123" t="s">
        <v>44</v>
      </c>
      <c r="Z23" s="123"/>
      <c r="AA23" s="123"/>
      <c r="AB23" s="123"/>
      <c r="AC23" s="123"/>
      <c r="AE23" s="123" t="s">
        <v>45</v>
      </c>
      <c r="AF23" s="123"/>
      <c r="AG23" s="123"/>
      <c r="AH23" s="123"/>
      <c r="AI23" s="123"/>
      <c r="AK23" s="123" t="s">
        <v>46</v>
      </c>
      <c r="AL23" s="123"/>
      <c r="AM23" s="123"/>
      <c r="AO23" s="124">
        <v>31945000</v>
      </c>
      <c r="AP23" s="124"/>
      <c r="AQ23" s="124"/>
      <c r="AS23" s="124">
        <v>400</v>
      </c>
      <c r="AT23" s="124"/>
      <c r="AV23" s="32" t="s">
        <v>68</v>
      </c>
    </row>
    <row r="24" spans="1:48" ht="21.75" customHeight="1">
      <c r="A24" s="32" t="s">
        <v>15</v>
      </c>
      <c r="C24" s="32" t="s">
        <v>44</v>
      </c>
      <c r="E24" s="32" t="s">
        <v>69</v>
      </c>
      <c r="G24" s="123" t="s">
        <v>46</v>
      </c>
      <c r="H24" s="123"/>
      <c r="I24" s="123"/>
      <c r="K24" s="124">
        <v>4166352</v>
      </c>
      <c r="L24" s="124"/>
      <c r="M24" s="124"/>
      <c r="O24" s="124">
        <v>362</v>
      </c>
      <c r="P24" s="124"/>
      <c r="Q24" s="124"/>
      <c r="S24" s="123" t="s">
        <v>54</v>
      </c>
      <c r="T24" s="123"/>
      <c r="U24" s="123"/>
      <c r="V24" s="123"/>
      <c r="W24" s="123"/>
      <c r="Y24" s="123" t="s">
        <v>44</v>
      </c>
      <c r="Z24" s="123"/>
      <c r="AA24" s="123"/>
      <c r="AB24" s="123"/>
      <c r="AC24" s="123"/>
      <c r="AE24" s="123" t="s">
        <v>46</v>
      </c>
      <c r="AF24" s="123"/>
      <c r="AG24" s="123"/>
      <c r="AH24" s="123"/>
      <c r="AI24" s="123"/>
      <c r="AK24" s="123" t="s">
        <v>46</v>
      </c>
      <c r="AL24" s="123"/>
      <c r="AM24" s="123"/>
      <c r="AO24" s="124">
        <v>0</v>
      </c>
      <c r="AP24" s="124"/>
      <c r="AQ24" s="124"/>
      <c r="AS24" s="124">
        <v>0</v>
      </c>
      <c r="AT24" s="124"/>
      <c r="AV24" s="32" t="s">
        <v>46</v>
      </c>
    </row>
    <row r="25" spans="1:48" ht="21.75" customHeight="1">
      <c r="A25" s="32" t="s">
        <v>16</v>
      </c>
      <c r="C25" s="32" t="s">
        <v>44</v>
      </c>
      <c r="E25" s="32" t="s">
        <v>69</v>
      </c>
      <c r="G25" s="123" t="s">
        <v>46</v>
      </c>
      <c r="H25" s="123"/>
      <c r="I25" s="123"/>
      <c r="K25" s="124">
        <v>18291000</v>
      </c>
      <c r="L25" s="124"/>
      <c r="M25" s="124"/>
      <c r="O25" s="124">
        <v>422</v>
      </c>
      <c r="P25" s="124"/>
      <c r="Q25" s="124"/>
      <c r="S25" s="123" t="s">
        <v>54</v>
      </c>
      <c r="T25" s="123"/>
      <c r="U25" s="123"/>
      <c r="V25" s="123"/>
      <c r="W25" s="123"/>
      <c r="Y25" s="123" t="s">
        <v>44</v>
      </c>
      <c r="Z25" s="123"/>
      <c r="AA25" s="123"/>
      <c r="AB25" s="123"/>
      <c r="AC25" s="123"/>
      <c r="AE25" s="123" t="s">
        <v>46</v>
      </c>
      <c r="AF25" s="123"/>
      <c r="AG25" s="123"/>
      <c r="AH25" s="123"/>
      <c r="AI25" s="123"/>
      <c r="AK25" s="123" t="s">
        <v>46</v>
      </c>
      <c r="AL25" s="123"/>
      <c r="AM25" s="123"/>
      <c r="AO25" s="124">
        <v>0</v>
      </c>
      <c r="AP25" s="124"/>
      <c r="AQ25" s="124"/>
      <c r="AS25" s="124">
        <v>0</v>
      </c>
      <c r="AT25" s="124"/>
      <c r="AV25" s="32" t="s">
        <v>46</v>
      </c>
    </row>
    <row r="26" spans="1:48" ht="21.75" customHeight="1">
      <c r="A26" s="32" t="s">
        <v>32</v>
      </c>
      <c r="C26" s="32" t="s">
        <v>44</v>
      </c>
      <c r="E26" s="32" t="s">
        <v>46</v>
      </c>
      <c r="G26" s="123" t="s">
        <v>46</v>
      </c>
      <c r="H26" s="123"/>
      <c r="I26" s="123"/>
      <c r="K26" s="124">
        <v>0</v>
      </c>
      <c r="L26" s="124"/>
      <c r="M26" s="124"/>
      <c r="O26" s="124">
        <v>0</v>
      </c>
      <c r="P26" s="124"/>
      <c r="Q26" s="124"/>
      <c r="S26" s="123" t="s">
        <v>46</v>
      </c>
      <c r="T26" s="123"/>
      <c r="U26" s="123"/>
      <c r="V26" s="123"/>
      <c r="W26" s="123"/>
      <c r="Y26" s="123" t="s">
        <v>44</v>
      </c>
      <c r="Z26" s="123"/>
      <c r="AA26" s="123"/>
      <c r="AB26" s="123"/>
      <c r="AC26" s="123"/>
      <c r="AE26" s="123" t="s">
        <v>69</v>
      </c>
      <c r="AF26" s="123"/>
      <c r="AG26" s="123"/>
      <c r="AH26" s="123"/>
      <c r="AI26" s="123"/>
      <c r="AK26" s="123" t="s">
        <v>46</v>
      </c>
      <c r="AL26" s="123"/>
      <c r="AM26" s="123"/>
      <c r="AO26" s="124">
        <v>150000</v>
      </c>
      <c r="AP26" s="124"/>
      <c r="AQ26" s="124"/>
      <c r="AS26" s="124">
        <v>60000</v>
      </c>
      <c r="AT26" s="124"/>
      <c r="AV26" s="32" t="s">
        <v>70</v>
      </c>
    </row>
    <row r="27" spans="1:48" ht="21.75" customHeight="1">
      <c r="A27" s="32" t="s">
        <v>31</v>
      </c>
      <c r="C27" s="32" t="s">
        <v>44</v>
      </c>
      <c r="E27" s="32" t="s">
        <v>46</v>
      </c>
      <c r="G27" s="123" t="s">
        <v>46</v>
      </c>
      <c r="H27" s="123"/>
      <c r="I27" s="123"/>
      <c r="K27" s="124">
        <v>0</v>
      </c>
      <c r="L27" s="124"/>
      <c r="M27" s="124"/>
      <c r="O27" s="124">
        <v>0</v>
      </c>
      <c r="P27" s="124"/>
      <c r="Q27" s="124"/>
      <c r="S27" s="123" t="s">
        <v>46</v>
      </c>
      <c r="T27" s="123"/>
      <c r="U27" s="123"/>
      <c r="V27" s="123"/>
      <c r="W27" s="123"/>
      <c r="Y27" s="123" t="s">
        <v>44</v>
      </c>
      <c r="Z27" s="123"/>
      <c r="AA27" s="123"/>
      <c r="AB27" s="123"/>
      <c r="AC27" s="123"/>
      <c r="AE27" s="123" t="s">
        <v>69</v>
      </c>
      <c r="AF27" s="123"/>
      <c r="AG27" s="123"/>
      <c r="AH27" s="123"/>
      <c r="AI27" s="123"/>
      <c r="AK27" s="123" t="s">
        <v>46</v>
      </c>
      <c r="AL27" s="123"/>
      <c r="AM27" s="123"/>
      <c r="AO27" s="124">
        <v>2000000</v>
      </c>
      <c r="AP27" s="124"/>
      <c r="AQ27" s="124"/>
      <c r="AS27" s="124">
        <v>17000</v>
      </c>
      <c r="AT27" s="124"/>
      <c r="AV27" s="32" t="s">
        <v>71</v>
      </c>
    </row>
    <row r="28" spans="1:48" ht="21.75" customHeight="1" thickBot="1">
      <c r="A28" s="32"/>
      <c r="C28" s="32"/>
      <c r="E28" s="32"/>
      <c r="G28" s="32"/>
      <c r="H28" s="32"/>
      <c r="I28" s="32"/>
      <c r="K28" s="118">
        <f>SUM(K8:M27)</f>
        <v>390329352</v>
      </c>
      <c r="L28" s="118"/>
      <c r="M28" s="118"/>
      <c r="O28" s="42"/>
      <c r="P28" s="42"/>
      <c r="Q28" s="42"/>
      <c r="S28" s="32"/>
      <c r="T28" s="32"/>
      <c r="U28" s="32"/>
      <c r="V28" s="32"/>
      <c r="W28" s="32"/>
      <c r="Y28" s="32"/>
      <c r="Z28" s="32"/>
      <c r="AA28" s="32"/>
      <c r="AB28" s="32"/>
      <c r="AC28" s="32"/>
      <c r="AE28" s="32"/>
      <c r="AF28" s="32"/>
      <c r="AG28" s="32"/>
      <c r="AH28" s="32"/>
      <c r="AI28" s="32"/>
      <c r="AK28" s="32"/>
      <c r="AL28" s="32"/>
      <c r="AM28" s="32"/>
      <c r="AO28" s="118">
        <f>SUM(AO8:AQ27)</f>
        <v>193394000</v>
      </c>
      <c r="AP28" s="118"/>
      <c r="AQ28" s="118"/>
      <c r="AS28" s="19"/>
      <c r="AT28" s="19"/>
      <c r="AV28" s="32"/>
    </row>
    <row r="29" spans="1:48" ht="21.75" customHeight="1" thickTop="1">
      <c r="A29" s="32"/>
      <c r="C29" s="32"/>
      <c r="E29" s="32"/>
      <c r="G29" s="32"/>
      <c r="H29" s="32"/>
      <c r="I29" s="32"/>
      <c r="K29" s="19"/>
      <c r="L29" s="19"/>
      <c r="M29" s="19"/>
      <c r="O29" s="19"/>
      <c r="P29" s="19"/>
      <c r="Q29" s="19"/>
      <c r="S29" s="32"/>
      <c r="T29" s="32"/>
      <c r="U29" s="32"/>
      <c r="V29" s="32"/>
      <c r="W29" s="32"/>
      <c r="Y29" s="32"/>
      <c r="Z29" s="32"/>
      <c r="AA29" s="32"/>
      <c r="AB29" s="32"/>
      <c r="AC29" s="32"/>
      <c r="AE29" s="32"/>
      <c r="AF29" s="32"/>
      <c r="AG29" s="32"/>
      <c r="AH29" s="32"/>
      <c r="AI29" s="32"/>
      <c r="AK29" s="32"/>
      <c r="AL29" s="32"/>
      <c r="AM29" s="32"/>
      <c r="AO29" s="19"/>
      <c r="AP29" s="19"/>
      <c r="AQ29" s="19"/>
      <c r="AS29" s="19"/>
      <c r="AT29" s="19"/>
      <c r="AV29" s="32"/>
    </row>
    <row r="30" spans="1:48" ht="21.75" customHeight="1">
      <c r="A30" s="32"/>
      <c r="C30" s="32"/>
      <c r="E30" s="32"/>
      <c r="G30" s="32"/>
      <c r="H30" s="32"/>
      <c r="I30" s="32"/>
      <c r="K30" s="19"/>
      <c r="L30" s="19"/>
      <c r="M30" s="19"/>
      <c r="O30" s="19"/>
      <c r="P30" s="19"/>
      <c r="Q30" s="19"/>
      <c r="S30" s="32"/>
      <c r="T30" s="32"/>
      <c r="U30" s="32"/>
      <c r="V30" s="32"/>
      <c r="W30" s="32"/>
      <c r="Y30" s="32"/>
      <c r="Z30" s="32"/>
      <c r="AA30" s="32"/>
      <c r="AB30" s="32"/>
      <c r="AC30" s="32"/>
      <c r="AE30" s="32"/>
      <c r="AF30" s="32"/>
      <c r="AG30" s="32"/>
      <c r="AH30" s="32"/>
      <c r="AI30" s="32"/>
      <c r="AK30" s="32"/>
      <c r="AL30" s="32"/>
      <c r="AM30" s="32"/>
      <c r="AO30" s="19"/>
      <c r="AP30" s="19"/>
      <c r="AQ30" s="19"/>
      <c r="AS30" s="19"/>
      <c r="AT30" s="19"/>
      <c r="AV30" s="32"/>
    </row>
    <row r="31" spans="1:48" ht="21.75" customHeight="1">
      <c r="A31" s="32"/>
      <c r="C31" s="32"/>
      <c r="E31" s="32"/>
      <c r="G31" s="32"/>
      <c r="H31" s="32"/>
      <c r="I31" s="32"/>
      <c r="K31" s="19"/>
      <c r="L31" s="19"/>
      <c r="M31" s="19"/>
      <c r="O31" s="19"/>
      <c r="P31" s="19"/>
      <c r="Q31" s="19"/>
      <c r="S31" s="32"/>
      <c r="T31" s="32"/>
      <c r="U31" s="32"/>
      <c r="V31" s="32"/>
      <c r="W31" s="32"/>
      <c r="Y31" s="32"/>
      <c r="Z31" s="32"/>
      <c r="AA31" s="32"/>
      <c r="AB31" s="32"/>
      <c r="AC31" s="32"/>
      <c r="AE31" s="32"/>
      <c r="AF31" s="32"/>
      <c r="AG31" s="32"/>
      <c r="AH31" s="32"/>
      <c r="AI31" s="32"/>
      <c r="AK31" s="32"/>
      <c r="AL31" s="32"/>
      <c r="AM31" s="32"/>
      <c r="AO31" s="19"/>
      <c r="AP31" s="19"/>
      <c r="AQ31" s="19"/>
      <c r="AS31" s="19"/>
      <c r="AT31" s="19"/>
      <c r="AV31" s="32"/>
    </row>
    <row r="32" spans="1:48" ht="21.75" customHeight="1">
      <c r="A32" s="32"/>
      <c r="C32" s="32"/>
      <c r="E32" s="32"/>
      <c r="G32" s="32"/>
      <c r="H32" s="32"/>
      <c r="I32" s="32"/>
      <c r="K32" s="19"/>
      <c r="L32" s="19"/>
      <c r="M32" s="19"/>
      <c r="O32" s="19"/>
      <c r="P32" s="19"/>
      <c r="Q32" s="19"/>
      <c r="S32" s="32"/>
      <c r="T32" s="32"/>
      <c r="U32" s="32"/>
      <c r="V32" s="32"/>
      <c r="W32" s="32"/>
      <c r="Y32" s="32"/>
      <c r="Z32" s="32"/>
      <c r="AA32" s="32"/>
      <c r="AB32" s="32"/>
      <c r="AC32" s="32"/>
      <c r="AE32" s="32"/>
      <c r="AF32" s="32"/>
      <c r="AG32" s="32"/>
      <c r="AH32" s="32"/>
      <c r="AI32" s="32"/>
      <c r="AK32" s="32"/>
      <c r="AL32" s="32"/>
      <c r="AM32" s="32"/>
      <c r="AO32" s="19"/>
      <c r="AP32" s="19"/>
      <c r="AQ32" s="19"/>
      <c r="AS32" s="19"/>
      <c r="AT32" s="19"/>
      <c r="AV32" s="32"/>
    </row>
    <row r="33" spans="1:48" ht="21.75" customHeight="1">
      <c r="A33" s="32"/>
      <c r="C33" s="32"/>
      <c r="E33" s="32"/>
      <c r="G33" s="32"/>
      <c r="H33" s="32"/>
      <c r="I33" s="32"/>
      <c r="K33" s="19"/>
      <c r="L33" s="19"/>
      <c r="M33" s="19"/>
      <c r="O33" s="19"/>
      <c r="P33" s="19"/>
      <c r="Q33" s="19"/>
      <c r="S33" s="32"/>
      <c r="T33" s="32"/>
      <c r="U33" s="32"/>
      <c r="V33" s="32"/>
      <c r="W33" s="32"/>
      <c r="Y33" s="32"/>
      <c r="Z33" s="32"/>
      <c r="AA33" s="32"/>
      <c r="AB33" s="32"/>
      <c r="AC33" s="32"/>
      <c r="AE33" s="32"/>
      <c r="AF33" s="32"/>
      <c r="AG33" s="32"/>
      <c r="AH33" s="32"/>
      <c r="AI33" s="32"/>
      <c r="AK33" s="32"/>
      <c r="AL33" s="32"/>
      <c r="AM33" s="32"/>
      <c r="AO33" s="19"/>
      <c r="AP33" s="19"/>
      <c r="AQ33" s="19"/>
      <c r="AS33" s="19"/>
      <c r="AT33" s="19"/>
      <c r="AV33" s="32"/>
    </row>
    <row r="34" spans="1:48" ht="21.75" customHeight="1">
      <c r="A34" s="32"/>
      <c r="C34" s="32"/>
      <c r="E34" s="32"/>
      <c r="G34" s="32"/>
      <c r="H34" s="32"/>
      <c r="I34" s="32"/>
      <c r="K34" s="19"/>
      <c r="L34" s="19"/>
      <c r="M34" s="19"/>
      <c r="O34" s="19"/>
      <c r="P34" s="19"/>
      <c r="Q34" s="19"/>
      <c r="S34" s="32"/>
      <c r="T34" s="32"/>
      <c r="U34" s="32"/>
      <c r="V34" s="32"/>
      <c r="W34" s="32"/>
      <c r="Y34" s="32"/>
      <c r="Z34" s="32"/>
      <c r="AA34" s="32"/>
      <c r="AB34" s="32"/>
      <c r="AC34" s="32"/>
      <c r="AE34" s="32"/>
      <c r="AF34" s="32"/>
      <c r="AG34" s="32"/>
      <c r="AH34" s="32"/>
      <c r="AI34" s="32"/>
      <c r="AK34" s="32"/>
      <c r="AL34" s="32"/>
      <c r="AM34" s="32"/>
      <c r="AO34" s="19"/>
      <c r="AP34" s="19"/>
      <c r="AQ34" s="19"/>
      <c r="AS34" s="19"/>
      <c r="AT34" s="19"/>
      <c r="AV34" s="32"/>
    </row>
    <row r="35" spans="1:48" ht="21.75" customHeight="1">
      <c r="A35" s="32"/>
      <c r="C35" s="32"/>
      <c r="E35" s="32"/>
      <c r="G35" s="32"/>
      <c r="H35" s="32"/>
      <c r="I35" s="32"/>
      <c r="K35" s="19"/>
      <c r="L35" s="19"/>
      <c r="M35" s="19"/>
      <c r="O35" s="19"/>
      <c r="P35" s="19"/>
      <c r="Q35" s="19"/>
      <c r="S35" s="32"/>
      <c r="T35" s="32"/>
      <c r="U35" s="32"/>
      <c r="V35" s="32"/>
      <c r="W35" s="32"/>
      <c r="Y35" s="32"/>
      <c r="Z35" s="32"/>
      <c r="AA35" s="32"/>
      <c r="AB35" s="32"/>
      <c r="AC35" s="32"/>
      <c r="AE35" s="32"/>
      <c r="AF35" s="32"/>
      <c r="AG35" s="32"/>
      <c r="AH35" s="32"/>
      <c r="AI35" s="32"/>
      <c r="AK35" s="32"/>
      <c r="AL35" s="32"/>
      <c r="AM35" s="32"/>
      <c r="AO35" s="19"/>
      <c r="AP35" s="19"/>
      <c r="AQ35" s="19"/>
      <c r="AS35" s="19"/>
      <c r="AT35" s="19"/>
      <c r="AV35" s="32"/>
    </row>
    <row r="36" spans="1:48" ht="21.75" customHeight="1">
      <c r="A36" s="32"/>
      <c r="C36" s="32"/>
      <c r="E36" s="32"/>
      <c r="G36" s="32"/>
      <c r="H36" s="32"/>
      <c r="I36" s="32"/>
      <c r="K36" s="19"/>
      <c r="L36" s="19"/>
      <c r="M36" s="19"/>
      <c r="O36" s="19"/>
      <c r="P36" s="19"/>
      <c r="Q36" s="19"/>
      <c r="S36" s="32"/>
      <c r="T36" s="32"/>
      <c r="U36" s="32"/>
      <c r="V36" s="32"/>
      <c r="W36" s="32"/>
      <c r="Y36" s="32"/>
      <c r="Z36" s="32"/>
      <c r="AA36" s="32"/>
      <c r="AB36" s="32"/>
      <c r="AC36" s="32"/>
      <c r="AE36" s="32"/>
      <c r="AF36" s="32"/>
      <c r="AG36" s="32"/>
      <c r="AH36" s="32"/>
      <c r="AI36" s="32"/>
      <c r="AK36" s="32"/>
      <c r="AL36" s="32"/>
      <c r="AM36" s="32"/>
      <c r="AO36" s="19"/>
      <c r="AP36" s="19"/>
      <c r="AQ36" s="19"/>
      <c r="AS36" s="19"/>
      <c r="AT36" s="19"/>
      <c r="AV36" s="32"/>
    </row>
    <row r="37" spans="1:48" ht="21.75" customHeight="1">
      <c r="A37" s="32"/>
      <c r="C37" s="32"/>
      <c r="E37" s="32"/>
      <c r="G37" s="32"/>
      <c r="H37" s="32"/>
      <c r="I37" s="32"/>
      <c r="K37" s="19"/>
      <c r="L37" s="19"/>
      <c r="M37" s="19"/>
      <c r="O37" s="19"/>
      <c r="P37" s="19"/>
      <c r="Q37" s="19"/>
      <c r="S37" s="32"/>
      <c r="T37" s="32"/>
      <c r="U37" s="32"/>
      <c r="V37" s="32"/>
      <c r="W37" s="32"/>
      <c r="Y37" s="32"/>
      <c r="Z37" s="32"/>
      <c r="AA37" s="32"/>
      <c r="AB37" s="32"/>
      <c r="AC37" s="32"/>
      <c r="AE37" s="32"/>
      <c r="AF37" s="32"/>
      <c r="AG37" s="32"/>
      <c r="AH37" s="32"/>
      <c r="AI37" s="32"/>
      <c r="AK37" s="32"/>
      <c r="AL37" s="32"/>
      <c r="AM37" s="32"/>
      <c r="AO37" s="19"/>
      <c r="AP37" s="19"/>
      <c r="AQ37" s="19"/>
      <c r="AS37" s="19"/>
      <c r="AT37" s="19"/>
      <c r="AV37" s="32"/>
    </row>
    <row r="38" spans="1:48" ht="21.75" customHeight="1">
      <c r="A38" s="32"/>
      <c r="C38" s="32"/>
      <c r="E38" s="32"/>
      <c r="G38" s="32"/>
      <c r="H38" s="32"/>
      <c r="I38" s="32"/>
      <c r="K38" s="19"/>
      <c r="L38" s="19"/>
      <c r="M38" s="19"/>
      <c r="O38" s="19"/>
      <c r="P38" s="19"/>
      <c r="Q38" s="19"/>
      <c r="S38" s="32"/>
      <c r="T38" s="32"/>
      <c r="U38" s="32"/>
      <c r="V38" s="32"/>
      <c r="W38" s="32"/>
      <c r="Y38" s="32"/>
      <c r="Z38" s="32"/>
      <c r="AA38" s="32"/>
      <c r="AB38" s="32"/>
      <c r="AC38" s="32"/>
      <c r="AE38" s="32"/>
      <c r="AF38" s="32"/>
      <c r="AG38" s="32"/>
      <c r="AH38" s="32"/>
      <c r="AI38" s="32"/>
      <c r="AK38" s="32"/>
      <c r="AL38" s="32"/>
      <c r="AM38" s="32"/>
      <c r="AO38" s="19"/>
      <c r="AP38" s="19"/>
      <c r="AQ38" s="19"/>
      <c r="AS38" s="19"/>
      <c r="AT38" s="19"/>
      <c r="AV38" s="32"/>
    </row>
    <row r="39" spans="1:48" ht="21.75" customHeight="1">
      <c r="A39" s="32"/>
      <c r="C39" s="32"/>
      <c r="E39" s="32"/>
      <c r="G39" s="32"/>
      <c r="H39" s="32"/>
      <c r="I39" s="32"/>
      <c r="K39" s="19"/>
      <c r="L39" s="19"/>
      <c r="M39" s="19"/>
      <c r="O39" s="19"/>
      <c r="P39" s="19"/>
      <c r="Q39" s="19"/>
      <c r="S39" s="32"/>
      <c r="T39" s="32"/>
      <c r="U39" s="32"/>
      <c r="V39" s="32"/>
      <c r="W39" s="32"/>
      <c r="Y39" s="32"/>
      <c r="Z39" s="32"/>
      <c r="AA39" s="32"/>
      <c r="AB39" s="32"/>
      <c r="AC39" s="32"/>
      <c r="AE39" s="32"/>
      <c r="AF39" s="32"/>
      <c r="AG39" s="32"/>
      <c r="AH39" s="32"/>
      <c r="AI39" s="32"/>
      <c r="AK39" s="32"/>
      <c r="AL39" s="32"/>
      <c r="AM39" s="32"/>
      <c r="AO39" s="19"/>
      <c r="AP39" s="19"/>
      <c r="AQ39" s="19"/>
      <c r="AS39" s="19"/>
      <c r="AT39" s="19"/>
      <c r="AV39" s="32"/>
    </row>
    <row r="40" spans="1:48" ht="21.75" customHeight="1">
      <c r="A40" s="32"/>
      <c r="C40" s="32"/>
      <c r="E40" s="32"/>
      <c r="G40" s="32"/>
      <c r="H40" s="32"/>
      <c r="I40" s="32"/>
      <c r="K40" s="19"/>
      <c r="L40" s="19"/>
      <c r="M40" s="19"/>
      <c r="O40" s="19"/>
      <c r="P40" s="19"/>
      <c r="Q40" s="19"/>
      <c r="S40" s="32"/>
      <c r="T40" s="32"/>
      <c r="U40" s="32"/>
      <c r="V40" s="32"/>
      <c r="W40" s="32"/>
      <c r="Y40" s="32"/>
      <c r="Z40" s="32"/>
      <c r="AA40" s="32"/>
      <c r="AB40" s="32"/>
      <c r="AC40" s="32"/>
      <c r="AE40" s="32"/>
      <c r="AF40" s="32"/>
      <c r="AG40" s="32"/>
      <c r="AH40" s="32"/>
      <c r="AI40" s="32"/>
      <c r="AK40" s="32"/>
      <c r="AL40" s="32"/>
      <c r="AM40" s="32"/>
      <c r="AO40" s="19"/>
      <c r="AP40" s="19"/>
      <c r="AQ40" s="19"/>
      <c r="AS40" s="19"/>
      <c r="AT40" s="19"/>
      <c r="AV40" s="32"/>
    </row>
    <row r="41" spans="1:48" ht="21.75" customHeight="1">
      <c r="A41" s="32"/>
      <c r="C41" s="32"/>
      <c r="E41" s="32"/>
      <c r="G41" s="32"/>
      <c r="H41" s="32"/>
      <c r="I41" s="32"/>
      <c r="K41" s="19"/>
      <c r="L41" s="19"/>
      <c r="M41" s="19"/>
      <c r="O41" s="19"/>
      <c r="P41" s="19"/>
      <c r="Q41" s="19"/>
      <c r="S41" s="32"/>
      <c r="T41" s="32"/>
      <c r="U41" s="32"/>
      <c r="V41" s="32"/>
      <c r="W41" s="32"/>
      <c r="Y41" s="32"/>
      <c r="Z41" s="32"/>
      <c r="AA41" s="32"/>
      <c r="AB41" s="32"/>
      <c r="AC41" s="32"/>
      <c r="AE41" s="32"/>
      <c r="AF41" s="32"/>
      <c r="AG41" s="32"/>
      <c r="AH41" s="32"/>
      <c r="AI41" s="32"/>
      <c r="AK41" s="32"/>
      <c r="AL41" s="32"/>
      <c r="AM41" s="32"/>
      <c r="AO41" s="19"/>
      <c r="AP41" s="19"/>
      <c r="AQ41" s="19"/>
      <c r="AS41" s="19"/>
      <c r="AT41" s="19"/>
      <c r="AV41" s="32"/>
    </row>
    <row r="42" spans="1:48" ht="21.75" customHeight="1">
      <c r="A42" s="32"/>
      <c r="C42" s="32"/>
      <c r="E42" s="32"/>
      <c r="G42" s="32"/>
      <c r="H42" s="32"/>
      <c r="I42" s="32"/>
      <c r="K42" s="19"/>
      <c r="L42" s="19"/>
      <c r="M42" s="19"/>
      <c r="O42" s="19"/>
      <c r="P42" s="19"/>
      <c r="Q42" s="19"/>
      <c r="S42" s="32"/>
      <c r="T42" s="32"/>
      <c r="U42" s="32"/>
      <c r="V42" s="32"/>
      <c r="W42" s="32"/>
      <c r="Y42" s="32"/>
      <c r="Z42" s="32"/>
      <c r="AA42" s="32"/>
      <c r="AB42" s="32"/>
      <c r="AC42" s="32"/>
      <c r="AE42" s="32"/>
      <c r="AF42" s="32"/>
      <c r="AG42" s="32"/>
      <c r="AH42" s="32"/>
      <c r="AI42" s="32"/>
      <c r="AK42" s="32"/>
      <c r="AL42" s="32"/>
      <c r="AM42" s="32"/>
      <c r="AO42" s="19"/>
      <c r="AP42" s="19"/>
      <c r="AQ42" s="19"/>
      <c r="AS42" s="19"/>
      <c r="AT42" s="19"/>
      <c r="AV42" s="32"/>
    </row>
    <row r="43" spans="1:48" ht="21.75" customHeight="1">
      <c r="A43" s="32"/>
      <c r="C43" s="32"/>
      <c r="E43" s="32"/>
      <c r="G43" s="32"/>
      <c r="H43" s="32"/>
      <c r="I43" s="32"/>
      <c r="K43" s="19"/>
      <c r="L43" s="19"/>
      <c r="M43" s="19"/>
      <c r="O43" s="19"/>
      <c r="P43" s="19"/>
      <c r="Q43" s="19"/>
      <c r="S43" s="32"/>
      <c r="T43" s="32"/>
      <c r="U43" s="32"/>
      <c r="V43" s="32"/>
      <c r="W43" s="32"/>
      <c r="Y43" s="32"/>
      <c r="Z43" s="32"/>
      <c r="AA43" s="32"/>
      <c r="AB43" s="32"/>
      <c r="AC43" s="32"/>
      <c r="AE43" s="32"/>
      <c r="AF43" s="32"/>
      <c r="AG43" s="32"/>
      <c r="AH43" s="32"/>
      <c r="AI43" s="32"/>
      <c r="AK43" s="32"/>
      <c r="AL43" s="32"/>
      <c r="AM43" s="32"/>
      <c r="AO43" s="19"/>
      <c r="AP43" s="19"/>
      <c r="AQ43" s="19"/>
      <c r="AS43" s="19"/>
      <c r="AT43" s="19"/>
      <c r="AV43" s="32"/>
    </row>
    <row r="44" spans="1:48" ht="21.75" customHeight="1">
      <c r="A44" s="32"/>
      <c r="C44" s="32"/>
      <c r="E44" s="32"/>
      <c r="G44" s="32"/>
      <c r="H44" s="32"/>
      <c r="I44" s="32"/>
      <c r="K44" s="19"/>
      <c r="L44" s="19"/>
      <c r="M44" s="19"/>
      <c r="O44" s="19"/>
      <c r="P44" s="19"/>
      <c r="Q44" s="19"/>
      <c r="S44" s="32"/>
      <c r="T44" s="32"/>
      <c r="U44" s="32"/>
      <c r="V44" s="32"/>
      <c r="W44" s="32"/>
      <c r="Y44" s="32"/>
      <c r="Z44" s="32"/>
      <c r="AA44" s="32"/>
      <c r="AB44" s="32"/>
      <c r="AC44" s="32"/>
      <c r="AE44" s="32"/>
      <c r="AF44" s="32"/>
      <c r="AG44" s="32"/>
      <c r="AH44" s="32"/>
      <c r="AI44" s="32"/>
      <c r="AK44" s="32"/>
      <c r="AL44" s="32"/>
      <c r="AM44" s="32"/>
      <c r="AO44" s="19"/>
      <c r="AP44" s="19"/>
      <c r="AQ44" s="19"/>
      <c r="AS44" s="19"/>
      <c r="AT44" s="19"/>
      <c r="AV44" s="32"/>
    </row>
    <row r="45" spans="1:48" ht="21.75" customHeight="1">
      <c r="A45" s="32"/>
      <c r="C45" s="32"/>
      <c r="E45" s="32"/>
      <c r="G45" s="32"/>
      <c r="H45" s="32"/>
      <c r="I45" s="32"/>
      <c r="K45" s="19"/>
      <c r="L45" s="19"/>
      <c r="M45" s="19"/>
      <c r="O45" s="19"/>
      <c r="P45" s="19"/>
      <c r="Q45" s="19"/>
      <c r="S45" s="32"/>
      <c r="T45" s="32"/>
      <c r="U45" s="32"/>
      <c r="V45" s="32"/>
      <c r="W45" s="32"/>
      <c r="Y45" s="32"/>
      <c r="Z45" s="32"/>
      <c r="AA45" s="32"/>
      <c r="AB45" s="32"/>
      <c r="AC45" s="32"/>
      <c r="AE45" s="32"/>
      <c r="AF45" s="32"/>
      <c r="AG45" s="32"/>
      <c r="AH45" s="32"/>
      <c r="AI45" s="32"/>
      <c r="AK45" s="32"/>
      <c r="AL45" s="32"/>
      <c r="AM45" s="32"/>
      <c r="AO45" s="19"/>
      <c r="AP45" s="19"/>
      <c r="AQ45" s="19"/>
      <c r="AS45" s="19"/>
      <c r="AT45" s="19"/>
      <c r="AV45" s="32"/>
    </row>
    <row r="46" spans="1:48" ht="21.75" customHeight="1">
      <c r="A46" s="32"/>
      <c r="C46" s="32"/>
      <c r="E46" s="32"/>
      <c r="G46" s="32"/>
      <c r="H46" s="32"/>
      <c r="I46" s="32"/>
      <c r="K46" s="19"/>
      <c r="L46" s="19"/>
      <c r="M46" s="19"/>
      <c r="O46" s="19"/>
      <c r="P46" s="19"/>
      <c r="Q46" s="19"/>
      <c r="S46" s="32"/>
      <c r="T46" s="32"/>
      <c r="U46" s="32"/>
      <c r="V46" s="32"/>
      <c r="W46" s="32"/>
      <c r="Y46" s="32"/>
      <c r="Z46" s="32"/>
      <c r="AA46" s="32"/>
      <c r="AB46" s="32"/>
      <c r="AC46" s="32"/>
      <c r="AE46" s="32"/>
      <c r="AF46" s="32"/>
      <c r="AG46" s="32"/>
      <c r="AH46" s="32"/>
      <c r="AI46" s="32"/>
      <c r="AK46" s="32"/>
      <c r="AL46" s="32"/>
      <c r="AM46" s="32"/>
      <c r="AO46" s="19"/>
      <c r="AP46" s="19"/>
      <c r="AQ46" s="19"/>
      <c r="AS46" s="19"/>
      <c r="AT46" s="19"/>
      <c r="AV46" s="32"/>
    </row>
    <row r="47" spans="1:48" ht="21.75" customHeight="1">
      <c r="A47" s="32"/>
      <c r="C47" s="32"/>
      <c r="E47" s="32"/>
      <c r="G47" s="32"/>
      <c r="H47" s="32"/>
      <c r="I47" s="32"/>
      <c r="K47" s="19"/>
      <c r="L47" s="19"/>
      <c r="M47" s="19"/>
      <c r="O47" s="19"/>
      <c r="P47" s="19"/>
      <c r="Q47" s="19"/>
      <c r="S47" s="32"/>
      <c r="T47" s="32"/>
      <c r="U47" s="32"/>
      <c r="V47" s="32"/>
      <c r="W47" s="32"/>
      <c r="Y47" s="32"/>
      <c r="Z47" s="32"/>
      <c r="AA47" s="32"/>
      <c r="AB47" s="32"/>
      <c r="AC47" s="32"/>
      <c r="AE47" s="32"/>
      <c r="AF47" s="32"/>
      <c r="AG47" s="32"/>
      <c r="AH47" s="32"/>
      <c r="AI47" s="32"/>
      <c r="AK47" s="32"/>
      <c r="AL47" s="32"/>
      <c r="AM47" s="32"/>
      <c r="AO47" s="19"/>
      <c r="AP47" s="19"/>
      <c r="AQ47" s="19"/>
      <c r="AS47" s="19"/>
      <c r="AT47" s="19"/>
      <c r="AV47" s="32"/>
    </row>
    <row r="48" spans="1: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</sheetData>
  <mergeCells count="197">
    <mergeCell ref="G27:I27"/>
    <mergeCell ref="K27:M27"/>
    <mergeCell ref="O27:Q27"/>
    <mergeCell ref="S27:W27"/>
    <mergeCell ref="Y27:AC27"/>
    <mergeCell ref="AE27:AI27"/>
    <mergeCell ref="AK27:AM27"/>
    <mergeCell ref="AO27:AQ27"/>
    <mergeCell ref="AS27:AT27"/>
    <mergeCell ref="G26:I26"/>
    <mergeCell ref="K26:M26"/>
    <mergeCell ref="O26:Q26"/>
    <mergeCell ref="S26:W26"/>
    <mergeCell ref="Y26:AC26"/>
    <mergeCell ref="AE26:AI26"/>
    <mergeCell ref="AK26:AM26"/>
    <mergeCell ref="AO26:AQ26"/>
    <mergeCell ref="AS26:AT26"/>
    <mergeCell ref="G25:I25"/>
    <mergeCell ref="K25:M25"/>
    <mergeCell ref="O25:Q25"/>
    <mergeCell ref="S25:W25"/>
    <mergeCell ref="Y25:AC25"/>
    <mergeCell ref="AE25:AI25"/>
    <mergeCell ref="AK25:AM25"/>
    <mergeCell ref="AO25:AQ25"/>
    <mergeCell ref="AS25:AT25"/>
    <mergeCell ref="G24:I24"/>
    <mergeCell ref="K24:M24"/>
    <mergeCell ref="O24:Q24"/>
    <mergeCell ref="S24:W24"/>
    <mergeCell ref="Y24:AC24"/>
    <mergeCell ref="AE24:AI24"/>
    <mergeCell ref="AK24:AM24"/>
    <mergeCell ref="AO24:AQ24"/>
    <mergeCell ref="AS24:AT24"/>
    <mergeCell ref="G23:I23"/>
    <mergeCell ref="K23:M23"/>
    <mergeCell ref="O23:Q23"/>
    <mergeCell ref="S23:W23"/>
    <mergeCell ref="Y23:AC23"/>
    <mergeCell ref="AE23:AI23"/>
    <mergeCell ref="AK23:AM23"/>
    <mergeCell ref="AO23:AQ23"/>
    <mergeCell ref="AS23:AT23"/>
    <mergeCell ref="G22:I22"/>
    <mergeCell ref="K22:M22"/>
    <mergeCell ref="O22:Q22"/>
    <mergeCell ref="S22:W22"/>
    <mergeCell ref="Y22:AC22"/>
    <mergeCell ref="AE22:AI22"/>
    <mergeCell ref="AK22:AM22"/>
    <mergeCell ref="AO22:AQ22"/>
    <mergeCell ref="AS22:AT22"/>
    <mergeCell ref="G21:I21"/>
    <mergeCell ref="K21:M21"/>
    <mergeCell ref="O21:Q21"/>
    <mergeCell ref="S21:W21"/>
    <mergeCell ref="Y21:AC21"/>
    <mergeCell ref="AE21:AI21"/>
    <mergeCell ref="AK21:AM21"/>
    <mergeCell ref="AO21:AQ21"/>
    <mergeCell ref="AS21:AT21"/>
    <mergeCell ref="G20:I20"/>
    <mergeCell ref="K20:M20"/>
    <mergeCell ref="O20:Q20"/>
    <mergeCell ref="S20:W20"/>
    <mergeCell ref="Y20:AC20"/>
    <mergeCell ref="AE20:AI20"/>
    <mergeCell ref="AK20:AM20"/>
    <mergeCell ref="AO20:AQ20"/>
    <mergeCell ref="AS20:AT20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0:I10"/>
    <mergeCell ref="K10:M10"/>
    <mergeCell ref="O10:Q10"/>
    <mergeCell ref="S10:W10"/>
    <mergeCell ref="Y10:AC10"/>
    <mergeCell ref="AE10:AI10"/>
    <mergeCell ref="AK10:AM10"/>
    <mergeCell ref="AO10:AQ10"/>
    <mergeCell ref="AS10:AT10"/>
    <mergeCell ref="AO8:AQ8"/>
    <mergeCell ref="AS8:AT8"/>
    <mergeCell ref="G9:I9"/>
    <mergeCell ref="K9:M9"/>
    <mergeCell ref="O9:Q9"/>
    <mergeCell ref="S9:W9"/>
    <mergeCell ref="Y9:AC9"/>
    <mergeCell ref="AE9:AI9"/>
    <mergeCell ref="AK9:AM9"/>
    <mergeCell ref="AO9:AQ9"/>
    <mergeCell ref="AS9:AT9"/>
    <mergeCell ref="A1:AW1"/>
    <mergeCell ref="A2:AW2"/>
    <mergeCell ref="A3:AW3"/>
    <mergeCell ref="K28:M28"/>
    <mergeCell ref="AO28:AQ28"/>
    <mergeCell ref="A5:AW5"/>
    <mergeCell ref="C6:W6"/>
    <mergeCell ref="Y6:AV6"/>
    <mergeCell ref="G7:I7"/>
    <mergeCell ref="K7:M7"/>
    <mergeCell ref="O7:Q7"/>
    <mergeCell ref="S7:W7"/>
    <mergeCell ref="Y7:AC7"/>
    <mergeCell ref="AE7:AI7"/>
    <mergeCell ref="AK7:AM7"/>
    <mergeCell ref="AO7:AQ7"/>
    <mergeCell ref="AS7:AT7"/>
    <mergeCell ref="G8:I8"/>
    <mergeCell ref="K8:M8"/>
    <mergeCell ref="O8:Q8"/>
    <mergeCell ref="S8:W8"/>
    <mergeCell ref="Y8:AC8"/>
    <mergeCell ref="AE8:AI8"/>
    <mergeCell ref="AK8:AM8"/>
  </mergeCells>
  <pageMargins left="0.39" right="0.39" top="0.39" bottom="0.39" header="0" footer="0"/>
  <pageSetup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17"/>
  <sheetViews>
    <sheetView rightToLeft="1" view="pageBreakPreview" topLeftCell="F1" zoomScale="91" zoomScaleNormal="100" zoomScaleSheetLayoutView="91" workbookViewId="0">
      <selection activeCell="AN11" sqref="AN11"/>
    </sheetView>
  </sheetViews>
  <sheetFormatPr defaultRowHeight="15.75"/>
  <cols>
    <col min="1" max="1" width="4.85546875" style="16" customWidth="1"/>
    <col min="2" max="2" width="28.5703125" style="16" customWidth="1"/>
    <col min="3" max="3" width="1.28515625" style="16" customWidth="1"/>
    <col min="4" max="4" width="12.28515625" style="16" customWidth="1"/>
    <col min="5" max="5" width="1.28515625" style="16" customWidth="1"/>
    <col min="6" max="6" width="15.5703125" style="16" bestFit="1" customWidth="1"/>
    <col min="7" max="7" width="1.28515625" style="16" customWidth="1"/>
    <col min="8" max="8" width="16.85546875" style="16" bestFit="1" customWidth="1"/>
    <col min="9" max="9" width="1.28515625" style="16" customWidth="1"/>
    <col min="10" max="10" width="14.140625" style="16" bestFit="1" customWidth="1"/>
    <col min="11" max="11" width="1.28515625" style="16" customWidth="1"/>
    <col min="12" max="12" width="13.7109375" style="16" bestFit="1" customWidth="1"/>
    <col min="13" max="13" width="1.28515625" style="16" customWidth="1"/>
    <col min="14" max="14" width="12.5703125" style="16" bestFit="1" customWidth="1"/>
    <col min="15" max="15" width="1.28515625" style="16" customWidth="1"/>
    <col min="16" max="16" width="9.140625" style="16" bestFit="1" customWidth="1"/>
    <col min="17" max="17" width="1.28515625" style="16" customWidth="1"/>
    <col min="18" max="18" width="17.7109375" style="16" bestFit="1" customWidth="1"/>
    <col min="19" max="19" width="1.28515625" style="16" customWidth="1"/>
    <col min="20" max="20" width="17.7109375" style="16" bestFit="1" customWidth="1"/>
    <col min="21" max="21" width="1.28515625" style="16" customWidth="1"/>
    <col min="22" max="22" width="6.140625" style="16" bestFit="1" customWidth="1"/>
    <col min="23" max="23" width="1.28515625" style="16" customWidth="1"/>
    <col min="24" max="24" width="14.140625" style="16" bestFit="1" customWidth="1"/>
    <col min="25" max="25" width="1.28515625" style="16" customWidth="1"/>
    <col min="26" max="26" width="9.140625" style="16" bestFit="1" customWidth="1"/>
    <col min="27" max="27" width="1.28515625" style="16" customWidth="1"/>
    <col min="28" max="28" width="17.28515625" style="16" bestFit="1" customWidth="1"/>
    <col min="29" max="29" width="1.28515625" style="16" customWidth="1"/>
    <col min="30" max="30" width="9.140625" style="16" bestFit="1" customWidth="1"/>
    <col min="31" max="31" width="1.28515625" style="16" customWidth="1"/>
    <col min="32" max="32" width="17.5703125" style="16" bestFit="1" customWidth="1"/>
    <col min="33" max="33" width="1.28515625" style="16" customWidth="1"/>
    <col min="34" max="34" width="17.5703125" style="16" bestFit="1" customWidth="1"/>
    <col min="35" max="35" width="1.28515625" style="16" customWidth="1"/>
    <col min="36" max="36" width="17.7109375" style="16" bestFit="1" customWidth="1"/>
    <col min="37" max="37" width="1.28515625" style="16" customWidth="1"/>
    <col min="38" max="38" width="19.85546875" style="16" bestFit="1" customWidth="1"/>
    <col min="39" max="39" width="0.28515625" style="16" customWidth="1"/>
    <col min="40" max="40" width="12.42578125" style="16" bestFit="1" customWidth="1"/>
    <col min="41" max="16384" width="9.140625" style="16"/>
  </cols>
  <sheetData>
    <row r="1" spans="1:40" ht="29.1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</row>
    <row r="2" spans="1:40" ht="21.75" customHeight="1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</row>
    <row r="3" spans="1:40" ht="21.75" customHeight="1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</row>
    <row r="4" spans="1:40" ht="14.45" customHeight="1"/>
    <row r="5" spans="1:40" ht="14.45" customHeight="1">
      <c r="A5" s="28" t="s">
        <v>179</v>
      </c>
      <c r="B5" s="114" t="s">
        <v>72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</row>
    <row r="6" spans="1:40" ht="14.45" customHeight="1">
      <c r="A6" s="111" t="s">
        <v>73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 t="s">
        <v>3</v>
      </c>
      <c r="Q6" s="111"/>
      <c r="R6" s="111"/>
      <c r="S6" s="111"/>
      <c r="T6" s="111"/>
      <c r="V6" s="111" t="s">
        <v>4</v>
      </c>
      <c r="W6" s="111"/>
      <c r="X6" s="111"/>
      <c r="Y6" s="111"/>
      <c r="Z6" s="111"/>
      <c r="AA6" s="111"/>
      <c r="AB6" s="111"/>
      <c r="AD6" s="111" t="s">
        <v>5</v>
      </c>
      <c r="AE6" s="111"/>
      <c r="AF6" s="111"/>
      <c r="AG6" s="111"/>
      <c r="AH6" s="111"/>
      <c r="AI6" s="111"/>
      <c r="AJ6" s="111"/>
      <c r="AK6" s="111"/>
      <c r="AL6" s="111"/>
    </row>
    <row r="7" spans="1:40" ht="14.4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V7" s="112" t="s">
        <v>6</v>
      </c>
      <c r="W7" s="112"/>
      <c r="X7" s="112"/>
      <c r="Y7" s="17"/>
      <c r="Z7" s="112" t="s">
        <v>7</v>
      </c>
      <c r="AA7" s="112"/>
      <c r="AB7" s="112"/>
      <c r="AD7" s="17"/>
      <c r="AE7" s="17"/>
      <c r="AF7" s="17"/>
      <c r="AG7" s="17"/>
      <c r="AH7" s="17"/>
      <c r="AI7" s="17"/>
      <c r="AJ7" s="17"/>
      <c r="AK7" s="17"/>
      <c r="AL7" s="17"/>
    </row>
    <row r="8" spans="1:40" ht="42">
      <c r="A8" s="111" t="s">
        <v>74</v>
      </c>
      <c r="B8" s="111"/>
      <c r="D8" s="11" t="s">
        <v>75</v>
      </c>
      <c r="F8" s="11" t="s">
        <v>76</v>
      </c>
      <c r="H8" s="2" t="s">
        <v>77</v>
      </c>
      <c r="J8" s="2" t="s">
        <v>78</v>
      </c>
      <c r="L8" s="2" t="s">
        <v>79</v>
      </c>
      <c r="N8" s="2" t="s">
        <v>37</v>
      </c>
      <c r="P8" s="2" t="s">
        <v>9</v>
      </c>
      <c r="R8" s="2" t="s">
        <v>10</v>
      </c>
      <c r="T8" s="2" t="s">
        <v>11</v>
      </c>
      <c r="V8" s="4" t="s">
        <v>9</v>
      </c>
      <c r="W8" s="17"/>
      <c r="X8" s="4" t="s">
        <v>10</v>
      </c>
      <c r="Z8" s="4" t="s">
        <v>9</v>
      </c>
      <c r="AA8" s="17"/>
      <c r="AB8" s="4" t="s">
        <v>12</v>
      </c>
      <c r="AD8" s="2" t="s">
        <v>9</v>
      </c>
      <c r="AF8" s="2" t="s">
        <v>13</v>
      </c>
      <c r="AH8" s="2" t="s">
        <v>10</v>
      </c>
      <c r="AJ8" s="2" t="s">
        <v>11</v>
      </c>
      <c r="AL8" s="2" t="s">
        <v>14</v>
      </c>
    </row>
    <row r="9" spans="1:40" ht="21.75" customHeight="1">
      <c r="A9" s="128" t="s">
        <v>80</v>
      </c>
      <c r="B9" s="128"/>
      <c r="D9" s="30" t="s">
        <v>81</v>
      </c>
      <c r="F9" s="30" t="s">
        <v>81</v>
      </c>
      <c r="H9" s="30" t="s">
        <v>82</v>
      </c>
      <c r="J9" s="30" t="s">
        <v>83</v>
      </c>
      <c r="L9" s="31">
        <v>23</v>
      </c>
      <c r="N9" s="31">
        <v>23</v>
      </c>
      <c r="P9" s="18">
        <v>21000</v>
      </c>
      <c r="R9" s="18">
        <v>21003300479</v>
      </c>
      <c r="T9" s="18">
        <v>20996193750</v>
      </c>
      <c r="V9" s="18">
        <v>0</v>
      </c>
      <c r="X9" s="18">
        <v>0</v>
      </c>
      <c r="Z9" s="18">
        <v>21000</v>
      </c>
      <c r="AB9" s="18">
        <v>20996193750</v>
      </c>
      <c r="AD9" s="18">
        <v>0</v>
      </c>
      <c r="AF9" s="18">
        <v>0</v>
      </c>
      <c r="AH9" s="18">
        <v>0</v>
      </c>
      <c r="AJ9" s="18">
        <v>0</v>
      </c>
      <c r="AL9" s="33">
        <f>AJ9/2479627677382*100</f>
        <v>0</v>
      </c>
    </row>
    <row r="10" spans="1:40" ht="21.75" customHeight="1">
      <c r="A10" s="125" t="s">
        <v>84</v>
      </c>
      <c r="B10" s="125"/>
      <c r="D10" s="32" t="s">
        <v>81</v>
      </c>
      <c r="F10" s="32" t="s">
        <v>81</v>
      </c>
      <c r="H10" s="32" t="s">
        <v>85</v>
      </c>
      <c r="J10" s="32" t="s">
        <v>86</v>
      </c>
      <c r="L10" s="33">
        <v>23</v>
      </c>
      <c r="N10" s="33">
        <v>23</v>
      </c>
      <c r="P10" s="19">
        <v>200000</v>
      </c>
      <c r="R10" s="19">
        <v>200031250000</v>
      </c>
      <c r="T10" s="19">
        <v>199963750000</v>
      </c>
      <c r="V10" s="19">
        <v>0</v>
      </c>
      <c r="X10" s="19">
        <v>0</v>
      </c>
      <c r="Z10" s="19">
        <v>100000</v>
      </c>
      <c r="AB10" s="19">
        <v>99981875000</v>
      </c>
      <c r="AD10" s="19">
        <v>100000</v>
      </c>
      <c r="AF10" s="19">
        <v>900000</v>
      </c>
      <c r="AH10" s="19">
        <v>100015625000</v>
      </c>
      <c r="AJ10" s="19">
        <v>89983687500</v>
      </c>
      <c r="AL10" s="33">
        <f>AJ10/2479627677382*100</f>
        <v>3.6289193059421367</v>
      </c>
      <c r="AN10" s="37"/>
    </row>
    <row r="11" spans="1:40" ht="21.75" customHeight="1">
      <c r="A11" s="125" t="s">
        <v>87</v>
      </c>
      <c r="B11" s="125"/>
      <c r="D11" s="32" t="s">
        <v>81</v>
      </c>
      <c r="F11" s="32" t="s">
        <v>81</v>
      </c>
      <c r="H11" s="32" t="s">
        <v>88</v>
      </c>
      <c r="J11" s="32" t="s">
        <v>89</v>
      </c>
      <c r="L11" s="33">
        <v>23</v>
      </c>
      <c r="N11" s="33">
        <v>23</v>
      </c>
      <c r="P11" s="19">
        <v>10000</v>
      </c>
      <c r="R11" s="19">
        <v>10001710459</v>
      </c>
      <c r="T11" s="19">
        <v>9998187500</v>
      </c>
      <c r="V11" s="19">
        <v>0</v>
      </c>
      <c r="X11" s="19">
        <v>0</v>
      </c>
      <c r="Z11" s="19">
        <v>10000</v>
      </c>
      <c r="AB11" s="19">
        <v>9998187500</v>
      </c>
      <c r="AD11" s="19">
        <v>0</v>
      </c>
      <c r="AF11" s="19">
        <v>0</v>
      </c>
      <c r="AH11" s="19">
        <v>0</v>
      </c>
      <c r="AJ11" s="19">
        <v>0</v>
      </c>
      <c r="AL11" s="33">
        <f>AJ11/2479627677382*100</f>
        <v>0</v>
      </c>
    </row>
    <row r="12" spans="1:40" ht="21.75" customHeight="1">
      <c r="A12" s="126" t="s">
        <v>90</v>
      </c>
      <c r="B12" s="126"/>
      <c r="D12" s="32" t="s">
        <v>81</v>
      </c>
      <c r="F12" s="32" t="s">
        <v>81</v>
      </c>
      <c r="H12" s="32" t="s">
        <v>91</v>
      </c>
      <c r="J12" s="32" t="s">
        <v>92</v>
      </c>
      <c r="L12" s="33">
        <v>23</v>
      </c>
      <c r="N12" s="33">
        <v>23</v>
      </c>
      <c r="P12" s="20">
        <v>250000</v>
      </c>
      <c r="R12" s="20">
        <v>250019062500</v>
      </c>
      <c r="T12" s="20">
        <v>249954687500</v>
      </c>
      <c r="V12" s="20">
        <v>0</v>
      </c>
      <c r="X12" s="20">
        <v>0</v>
      </c>
      <c r="Z12" s="20">
        <v>0</v>
      </c>
      <c r="AB12" s="20">
        <v>0</v>
      </c>
      <c r="AD12" s="20">
        <v>250000</v>
      </c>
      <c r="AF12" s="19">
        <v>1000000</v>
      </c>
      <c r="AH12" s="20">
        <v>250019062500</v>
      </c>
      <c r="AJ12" s="20">
        <v>249954687500</v>
      </c>
      <c r="AL12" s="33">
        <f>AJ12/2479627677382*100</f>
        <v>10.080331405394825</v>
      </c>
    </row>
    <row r="13" spans="1:40" ht="21.75" customHeight="1" thickBot="1">
      <c r="A13" s="127"/>
      <c r="B13" s="127"/>
      <c r="D13" s="19"/>
      <c r="F13" s="19"/>
      <c r="H13" s="19"/>
      <c r="J13" s="19"/>
      <c r="L13" s="19"/>
      <c r="N13" s="19"/>
      <c r="P13" s="35">
        <f>SUM(P9:P12)</f>
        <v>481000</v>
      </c>
      <c r="R13" s="35">
        <f>SUM(R9:R12)</f>
        <v>481055323438</v>
      </c>
      <c r="T13" s="35">
        <f>SUM(T9:T12)</f>
        <v>480912818750</v>
      </c>
      <c r="V13" s="35">
        <f>SUM(V9:V12)</f>
        <v>0</v>
      </c>
      <c r="X13" s="35">
        <f>SUM(X9:X12)</f>
        <v>0</v>
      </c>
      <c r="Z13" s="35">
        <f>SUM(Z9:Z12)</f>
        <v>131000</v>
      </c>
      <c r="AB13" s="35">
        <f>SUM(AB9:AB12)</f>
        <v>130976256250</v>
      </c>
      <c r="AD13" s="35">
        <f>SUM(AD9:AD12)</f>
        <v>350000</v>
      </c>
      <c r="AF13" s="19"/>
      <c r="AH13" s="35">
        <f>SUM(AH9:AH12)</f>
        <v>350034687500</v>
      </c>
      <c r="AJ13" s="35">
        <f>SUM(AJ9:AJ12)</f>
        <v>339938375000</v>
      </c>
      <c r="AL13" s="47">
        <f>SUM(AL9:AL12)</f>
        <v>13.709250711336962</v>
      </c>
    </row>
    <row r="14" spans="1:40" ht="16.5" thickTop="1"/>
    <row r="15" spans="1:40">
      <c r="AH15" s="37"/>
      <c r="AJ15" s="37"/>
    </row>
    <row r="16" spans="1:40">
      <c r="AJ16" s="37"/>
    </row>
    <row r="17" spans="18:36">
      <c r="R17" s="37"/>
      <c r="T17" s="37"/>
      <c r="AJ17" s="37"/>
    </row>
  </sheetData>
  <mergeCells count="16">
    <mergeCell ref="A11:B11"/>
    <mergeCell ref="A12:B12"/>
    <mergeCell ref="A13:B13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3"/>
  <sheetViews>
    <sheetView rightToLeft="1" view="pageBreakPreview" zoomScaleNormal="100" zoomScaleSheetLayoutView="100" workbookViewId="0">
      <selection activeCell="Q23" sqref="Q23"/>
    </sheetView>
  </sheetViews>
  <sheetFormatPr defaultRowHeight="12.75"/>
  <cols>
    <col min="1" max="1" width="29.85546875" style="40" customWidth="1"/>
    <col min="2" max="2" width="1.28515625" style="40" customWidth="1"/>
    <col min="3" max="3" width="15.5703125" style="40" customWidth="1"/>
    <col min="4" max="4" width="1.28515625" style="40" customWidth="1"/>
    <col min="5" max="5" width="15.5703125" style="40" customWidth="1"/>
    <col min="6" max="6" width="1.28515625" style="40" customWidth="1"/>
    <col min="7" max="7" width="13" style="40" customWidth="1"/>
    <col min="8" max="8" width="1.28515625" style="40" customWidth="1"/>
    <col min="9" max="9" width="13" style="40" customWidth="1"/>
    <col min="10" max="10" width="1.28515625" style="40" customWidth="1"/>
    <col min="11" max="11" width="23.42578125" style="40" customWidth="1"/>
    <col min="12" max="12" width="1.28515625" style="40" customWidth="1"/>
    <col min="13" max="13" width="33.7109375" style="40" customWidth="1"/>
    <col min="14" max="14" width="0.28515625" style="40" customWidth="1"/>
    <col min="15" max="16384" width="9.140625" style="40"/>
  </cols>
  <sheetData>
    <row r="1" spans="1:13" ht="29.1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ht="21.75" customHeight="1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21.75" customHeight="1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14.45" customHeight="1">
      <c r="A4" s="119" t="s">
        <v>93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ht="14.45" customHeight="1">
      <c r="A5" s="119" t="s">
        <v>94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1:13" ht="14.45" customHeight="1"/>
    <row r="7" spans="1:13" ht="14.45" customHeight="1">
      <c r="C7" s="111" t="s">
        <v>5</v>
      </c>
      <c r="D7" s="111"/>
      <c r="E7" s="111"/>
      <c r="F7" s="111"/>
      <c r="G7" s="111"/>
      <c r="H7" s="111"/>
      <c r="I7" s="111"/>
      <c r="J7" s="111"/>
      <c r="K7" s="111"/>
      <c r="L7" s="111"/>
      <c r="M7" s="111"/>
    </row>
    <row r="8" spans="1:13" ht="14.45" customHeight="1">
      <c r="A8" s="2" t="s">
        <v>95</v>
      </c>
      <c r="C8" s="4" t="s">
        <v>9</v>
      </c>
      <c r="D8" s="41"/>
      <c r="E8" s="4" t="s">
        <v>96</v>
      </c>
      <c r="F8" s="41"/>
      <c r="G8" s="4" t="s">
        <v>97</v>
      </c>
      <c r="H8" s="41"/>
      <c r="I8" s="4" t="s">
        <v>98</v>
      </c>
      <c r="J8" s="41"/>
      <c r="K8" s="4" t="s">
        <v>99</v>
      </c>
      <c r="L8" s="41"/>
      <c r="M8" s="4" t="s">
        <v>100</v>
      </c>
    </row>
    <row r="9" spans="1:13" ht="21.75" customHeight="1">
      <c r="A9" s="30" t="s">
        <v>18</v>
      </c>
      <c r="C9" s="18">
        <v>1010279210</v>
      </c>
      <c r="E9" s="18">
        <v>573</v>
      </c>
      <c r="G9" s="18">
        <v>491</v>
      </c>
      <c r="I9" s="31" t="s">
        <v>101</v>
      </c>
      <c r="K9" s="18">
        <v>496047092110</v>
      </c>
      <c r="M9" s="30" t="s">
        <v>180</v>
      </c>
    </row>
    <row r="10" spans="1:13" ht="21.75" customHeight="1">
      <c r="A10" s="32" t="s">
        <v>27</v>
      </c>
      <c r="C10" s="19">
        <v>206882</v>
      </c>
      <c r="E10" s="19">
        <v>5640</v>
      </c>
      <c r="G10" s="19">
        <v>4784</v>
      </c>
      <c r="I10" s="33" t="s">
        <v>103</v>
      </c>
      <c r="K10" s="19">
        <v>989723488</v>
      </c>
      <c r="M10" s="32" t="s">
        <v>180</v>
      </c>
    </row>
    <row r="11" spans="1:13" ht="21.75" customHeight="1">
      <c r="A11" s="32" t="s">
        <v>90</v>
      </c>
      <c r="C11" s="19">
        <v>250000</v>
      </c>
      <c r="E11" s="19">
        <v>1000000</v>
      </c>
      <c r="G11" s="19">
        <v>1000000</v>
      </c>
      <c r="I11" s="33" t="s">
        <v>104</v>
      </c>
      <c r="K11" s="19">
        <v>249954687500</v>
      </c>
      <c r="M11" s="32" t="s">
        <v>102</v>
      </c>
    </row>
    <row r="12" spans="1:13" ht="21.75" customHeight="1">
      <c r="A12" s="32" t="s">
        <v>84</v>
      </c>
      <c r="C12" s="20">
        <v>100000</v>
      </c>
      <c r="E12" s="19">
        <v>1000000</v>
      </c>
      <c r="G12" s="19">
        <v>900000</v>
      </c>
      <c r="I12" s="33" t="s">
        <v>105</v>
      </c>
      <c r="K12" s="20">
        <v>89983687500</v>
      </c>
      <c r="M12" s="32" t="s">
        <v>102</v>
      </c>
    </row>
    <row r="13" spans="1:13" ht="21.75" customHeight="1">
      <c r="A13" s="36"/>
      <c r="C13" s="35">
        <v>1010836092</v>
      </c>
      <c r="E13" s="19"/>
      <c r="G13" s="19"/>
      <c r="I13" s="19"/>
      <c r="K13" s="35">
        <v>836975190598</v>
      </c>
      <c r="M13" s="19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4"/>
  <sheetViews>
    <sheetView rightToLeft="1" view="pageBreakPreview" topLeftCell="A2" zoomScale="142" zoomScaleNormal="100" zoomScaleSheetLayoutView="142" workbookViewId="0">
      <selection activeCell="N14" sqref="N14"/>
    </sheetView>
  </sheetViews>
  <sheetFormatPr defaultRowHeight="12.75"/>
  <cols>
    <col min="1" max="1" width="6.28515625" style="40" customWidth="1"/>
    <col min="2" max="2" width="35" style="40" customWidth="1"/>
    <col min="3" max="3" width="1.28515625" style="40" customWidth="1"/>
    <col min="4" max="4" width="17.7109375" style="40" bestFit="1" customWidth="1"/>
    <col min="5" max="5" width="2.7109375" style="40" bestFit="1" customWidth="1"/>
    <col min="6" max="6" width="17.5703125" style="40" bestFit="1" customWidth="1"/>
    <col min="7" max="7" width="2.7109375" style="40" bestFit="1" customWidth="1"/>
    <col min="8" max="8" width="17.7109375" style="40" bestFit="1" customWidth="1"/>
    <col min="9" max="9" width="2.7109375" style="40" bestFit="1" customWidth="1"/>
    <col min="10" max="10" width="17.5703125" style="40" bestFit="1" customWidth="1"/>
    <col min="11" max="11" width="1.85546875" style="40" customWidth="1"/>
    <col min="12" max="12" width="19.85546875" style="40" bestFit="1" customWidth="1"/>
    <col min="13" max="13" width="0.28515625" style="40" customWidth="1"/>
    <col min="14" max="16384" width="9.140625" style="40"/>
  </cols>
  <sheetData>
    <row r="1" spans="1:14" ht="29.1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4" ht="21.75" customHeight="1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4" ht="21.75" customHeight="1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4" ht="14.45" customHeight="1"/>
    <row r="5" spans="1:14" ht="14.45" customHeight="1">
      <c r="A5" s="29" t="s">
        <v>106</v>
      </c>
      <c r="B5" s="114" t="s">
        <v>107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1:14" ht="14.45" customHeight="1">
      <c r="D6" s="2" t="s">
        <v>3</v>
      </c>
      <c r="F6" s="111" t="s">
        <v>4</v>
      </c>
      <c r="G6" s="111"/>
      <c r="H6" s="111"/>
      <c r="J6" s="2" t="s">
        <v>5</v>
      </c>
    </row>
    <row r="7" spans="1:14" ht="14.45" customHeight="1">
      <c r="D7" s="41"/>
      <c r="F7" s="41"/>
      <c r="G7" s="41"/>
      <c r="H7" s="41"/>
      <c r="J7" s="41"/>
    </row>
    <row r="8" spans="1:14" ht="14.45" customHeight="1">
      <c r="A8" s="111" t="s">
        <v>108</v>
      </c>
      <c r="B8" s="111"/>
      <c r="D8" s="2" t="s">
        <v>109</v>
      </c>
      <c r="F8" s="2" t="s">
        <v>110</v>
      </c>
      <c r="H8" s="2" t="s">
        <v>111</v>
      </c>
      <c r="J8" s="2" t="s">
        <v>109</v>
      </c>
      <c r="L8" s="2" t="s">
        <v>14</v>
      </c>
    </row>
    <row r="9" spans="1:14" ht="21.75" customHeight="1">
      <c r="A9" s="121" t="s">
        <v>181</v>
      </c>
      <c r="B9" s="121"/>
      <c r="D9" s="18">
        <v>2898294223</v>
      </c>
      <c r="F9" s="18">
        <v>538968157440</v>
      </c>
      <c r="H9" s="18">
        <v>243870332995</v>
      </c>
      <c r="J9" s="18">
        <v>297996118668</v>
      </c>
      <c r="L9" s="33">
        <f>(J9/2479627677382)*100</f>
        <v>12.017776756816385</v>
      </c>
      <c r="N9" s="63"/>
    </row>
    <row r="10" spans="1:14" ht="21.75" customHeight="1">
      <c r="A10" s="123" t="s">
        <v>224</v>
      </c>
      <c r="B10" s="123"/>
      <c r="D10" s="19">
        <v>687593889</v>
      </c>
      <c r="F10" s="19">
        <v>100119236751</v>
      </c>
      <c r="H10" s="19">
        <v>100703153926</v>
      </c>
      <c r="J10" s="19">
        <v>103676714</v>
      </c>
      <c r="L10" s="33">
        <f>(J10/2479627677382)*100</f>
        <v>4.181140376262547E-3</v>
      </c>
      <c r="N10" s="63"/>
    </row>
    <row r="11" spans="1:14" ht="21.75" customHeight="1">
      <c r="A11" s="123" t="s">
        <v>182</v>
      </c>
      <c r="B11" s="123"/>
      <c r="D11" s="19">
        <v>5825568</v>
      </c>
      <c r="E11" s="19">
        <v>0</v>
      </c>
      <c r="F11" s="19">
        <v>24635</v>
      </c>
      <c r="G11" s="19">
        <v>0</v>
      </c>
      <c r="H11" s="19">
        <v>0</v>
      </c>
      <c r="I11" s="19">
        <v>0</v>
      </c>
      <c r="J11" s="19">
        <v>5850203</v>
      </c>
      <c r="K11" s="19"/>
      <c r="L11" s="33">
        <f>(J11/2479627677382)*100</f>
        <v>2.3593070255517818E-4</v>
      </c>
      <c r="N11" s="63"/>
    </row>
    <row r="12" spans="1:14" ht="21.75" customHeight="1">
      <c r="A12" s="123" t="s">
        <v>223</v>
      </c>
      <c r="B12" s="123"/>
      <c r="D12" s="19">
        <v>125600</v>
      </c>
      <c r="F12" s="19">
        <v>0</v>
      </c>
      <c r="H12" s="19">
        <v>125600</v>
      </c>
      <c r="J12" s="19">
        <v>0</v>
      </c>
      <c r="L12" s="33">
        <f>(J12/2479627677382)*100</f>
        <v>0</v>
      </c>
      <c r="N12" s="63"/>
    </row>
    <row r="13" spans="1:14" ht="21.75" customHeight="1">
      <c r="A13" s="123" t="s">
        <v>222</v>
      </c>
      <c r="B13" s="123"/>
      <c r="D13" s="19">
        <v>174000000000</v>
      </c>
      <c r="F13" s="19">
        <v>30000000000</v>
      </c>
      <c r="H13" s="19">
        <v>174000000000</v>
      </c>
      <c r="J13" s="19">
        <v>30000000000</v>
      </c>
      <c r="L13" s="33">
        <f>(J13/2479627677382)*100</f>
        <v>1.2098590556012065</v>
      </c>
      <c r="N13" s="63"/>
    </row>
    <row r="14" spans="1:14" ht="21.75" customHeight="1" thickBot="1">
      <c r="A14" s="129" t="s">
        <v>33</v>
      </c>
      <c r="B14" s="129"/>
      <c r="D14" s="35">
        <f>SUM(D9:D13)</f>
        <v>177591839280</v>
      </c>
      <c r="F14" s="35">
        <f>SUM(F9:F13)</f>
        <v>669087418826</v>
      </c>
      <c r="H14" s="35">
        <f>SUM(H9:H13)</f>
        <v>518573612521</v>
      </c>
      <c r="J14" s="35">
        <f>SUM(J9:J13)</f>
        <v>328105645585</v>
      </c>
      <c r="L14" s="47">
        <f>SUM(L9:L13)</f>
        <v>13.23205288349641</v>
      </c>
    </row>
  </sheetData>
  <mergeCells count="12">
    <mergeCell ref="A8:B8"/>
    <mergeCell ref="A9:B9"/>
    <mergeCell ref="A10:B10"/>
    <mergeCell ref="A14:B14"/>
    <mergeCell ref="A12:B12"/>
    <mergeCell ref="A13:B13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scale="9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6"/>
  <sheetViews>
    <sheetView rightToLeft="1" view="pageBreakPreview" topLeftCell="A2" zoomScale="136" zoomScaleNormal="100" zoomScaleSheetLayoutView="136" workbookViewId="0">
      <selection activeCell="F11" sqref="F11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17" bestFit="1" customWidth="1"/>
    <col min="14" max="14" width="10.7109375" bestFit="1" customWidth="1"/>
    <col min="15" max="16" width="15.42578125" bestFit="1" customWidth="1"/>
    <col min="17" max="17" width="11.7109375" bestFit="1" customWidth="1"/>
  </cols>
  <sheetData>
    <row r="1" spans="1:18" ht="29.1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8" ht="21.75" customHeight="1">
      <c r="A2" s="113" t="s">
        <v>112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8" ht="21.75" customHeight="1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8" ht="14.45" customHeight="1"/>
    <row r="5" spans="1:18" ht="29.1" customHeight="1">
      <c r="A5" s="1" t="s">
        <v>113</v>
      </c>
      <c r="B5" s="114" t="s">
        <v>114</v>
      </c>
      <c r="C5" s="114"/>
      <c r="D5" s="114"/>
      <c r="E5" s="114"/>
      <c r="F5" s="114"/>
      <c r="G5" s="114"/>
      <c r="H5" s="114"/>
      <c r="I5" s="114"/>
      <c r="J5" s="114"/>
    </row>
    <row r="6" spans="1:18" ht="14.45" customHeight="1"/>
    <row r="7" spans="1:18" ht="14.45" customHeight="1">
      <c r="A7" s="111" t="s">
        <v>115</v>
      </c>
      <c r="B7" s="111"/>
      <c r="D7" s="2" t="s">
        <v>116</v>
      </c>
      <c r="F7" s="2" t="s">
        <v>109</v>
      </c>
      <c r="G7" s="55"/>
      <c r="H7" s="2" t="s">
        <v>117</v>
      </c>
      <c r="I7" s="55"/>
      <c r="J7" s="2" t="s">
        <v>118</v>
      </c>
    </row>
    <row r="8" spans="1:18" ht="21.75" customHeight="1">
      <c r="A8" s="128" t="s">
        <v>119</v>
      </c>
      <c r="B8" s="128"/>
      <c r="D8" s="67" t="s">
        <v>120</v>
      </c>
      <c r="F8" s="60">
        <f>'1-2'!U78</f>
        <v>-493098883912</v>
      </c>
      <c r="G8" s="55"/>
      <c r="H8" s="71">
        <f>F8/$F$12</f>
        <v>1.0380277887770784</v>
      </c>
      <c r="I8" s="55"/>
      <c r="J8" s="71">
        <f>(F8/2479627677382)*100</f>
        <v>-19.886005000259377</v>
      </c>
      <c r="L8" s="7"/>
      <c r="M8" s="76"/>
      <c r="N8" s="76"/>
      <c r="O8" s="76"/>
      <c r="P8" s="76"/>
      <c r="Q8" s="76"/>
    </row>
    <row r="9" spans="1:18" ht="21.75" customHeight="1">
      <c r="A9" s="125" t="s">
        <v>122</v>
      </c>
      <c r="B9" s="125"/>
      <c r="D9" s="65" t="s">
        <v>121</v>
      </c>
      <c r="F9" s="22">
        <f>'2-2'!R14</f>
        <v>11785042356</v>
      </c>
      <c r="G9" s="55"/>
      <c r="H9" s="71">
        <f>F9/$F$12</f>
        <v>-2.4808820008657872E-2</v>
      </c>
      <c r="I9" s="55"/>
      <c r="J9" s="71">
        <f>(F9/2479627677382)*100</f>
        <v>0.47527467383501265</v>
      </c>
      <c r="L9" s="7"/>
      <c r="N9" s="76"/>
      <c r="O9" s="76"/>
      <c r="P9" s="76"/>
      <c r="Q9" s="76"/>
      <c r="R9" s="76"/>
    </row>
    <row r="10" spans="1:18" ht="21.75" customHeight="1">
      <c r="A10" s="125" t="s">
        <v>124</v>
      </c>
      <c r="B10" s="125"/>
      <c r="D10" s="65" t="s">
        <v>123</v>
      </c>
      <c r="F10" s="22">
        <f>'3-2'!H12</f>
        <v>6049493296</v>
      </c>
      <c r="G10" s="55"/>
      <c r="H10" s="71">
        <f>F10/$F$12</f>
        <v>-1.2734853706116494E-2</v>
      </c>
      <c r="I10" s="55"/>
      <c r="J10" s="71">
        <f>(F10/2479627677382)*100</f>
        <v>0.243967808198813</v>
      </c>
      <c r="L10" s="7"/>
      <c r="M10" s="76"/>
      <c r="N10" s="76"/>
    </row>
    <row r="11" spans="1:18" ht="21.75" customHeight="1">
      <c r="A11" s="126" t="s">
        <v>126</v>
      </c>
      <c r="B11" s="126"/>
      <c r="D11" s="77" t="s">
        <v>125</v>
      </c>
      <c r="F11" s="61">
        <f>'4-2'!F11</f>
        <v>229971297</v>
      </c>
      <c r="G11" s="55"/>
      <c r="H11" s="71">
        <f>F11/$F$12</f>
        <v>-4.8411506230403251E-4</v>
      </c>
      <c r="I11" s="55"/>
      <c r="J11" s="71">
        <f>(F11/2479627677382)*100</f>
        <v>9.2744285401268195E-3</v>
      </c>
      <c r="L11" s="7"/>
    </row>
    <row r="12" spans="1:18" ht="21.75" customHeight="1">
      <c r="A12" s="129"/>
      <c r="B12" s="129"/>
      <c r="D12" s="10"/>
      <c r="F12" s="27">
        <f>SUM(F8:F11)</f>
        <v>-475034376963</v>
      </c>
      <c r="G12" s="55"/>
      <c r="H12" s="80">
        <f>SUM(H8:H11)</f>
        <v>1</v>
      </c>
      <c r="I12" s="55"/>
      <c r="J12" s="80">
        <f>SUM(J8:J11)</f>
        <v>-19.157488089685422</v>
      </c>
      <c r="L12" s="7"/>
    </row>
    <row r="15" spans="1:18">
      <c r="F15" s="76"/>
      <c r="L15" s="76"/>
    </row>
    <row r="16" spans="1:18">
      <c r="F16" s="76"/>
      <c r="L16" s="76"/>
    </row>
  </sheetData>
  <mergeCells count="10">
    <mergeCell ref="A12:B12"/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1"/>
  <sheetViews>
    <sheetView rightToLeft="1" view="pageBreakPreview" zoomScale="82" zoomScaleNormal="100" zoomScaleSheetLayoutView="82" workbookViewId="0">
      <selection activeCell="P9" sqref="P9:Q77"/>
    </sheetView>
  </sheetViews>
  <sheetFormatPr defaultRowHeight="12.75"/>
  <cols>
    <col min="1" max="1" width="5.140625" customWidth="1"/>
    <col min="2" max="2" width="36.28515625" bestFit="1" customWidth="1"/>
    <col min="3" max="3" width="1.28515625" customWidth="1"/>
    <col min="4" max="4" width="15.5703125" bestFit="1" customWidth="1"/>
    <col min="5" max="5" width="1.28515625" customWidth="1"/>
    <col min="6" max="6" width="17.5703125" bestFit="1" customWidth="1"/>
    <col min="7" max="7" width="1.28515625" customWidth="1"/>
    <col min="8" max="8" width="17.5703125" bestFit="1" customWidth="1"/>
    <col min="9" max="9" width="1.28515625" customWidth="1"/>
    <col min="10" max="10" width="17.7109375" bestFit="1" customWidth="1"/>
    <col min="11" max="11" width="1.28515625" customWidth="1"/>
    <col min="12" max="12" width="15.5703125" customWidth="1"/>
    <col min="13" max="13" width="1.28515625" customWidth="1"/>
    <col min="14" max="14" width="15.5703125" bestFit="1" customWidth="1"/>
    <col min="15" max="16" width="1.28515625" customWidth="1"/>
    <col min="17" max="17" width="18.28515625" customWidth="1"/>
    <col min="18" max="18" width="1.28515625" customWidth="1"/>
    <col min="19" max="19" width="17.5703125" bestFit="1" customWidth="1"/>
    <col min="20" max="20" width="1.28515625" customWidth="1"/>
    <col min="21" max="21" width="17.71093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21.75" customHeight="1">
      <c r="A2" s="113" t="s">
        <v>112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spans="1:23" ht="21.75" customHeight="1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</row>
    <row r="4" spans="1:23" ht="14.45" customHeight="1"/>
    <row r="5" spans="1:23" ht="14.45" customHeight="1">
      <c r="A5" s="1" t="s">
        <v>127</v>
      </c>
      <c r="B5" s="114" t="s">
        <v>128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</row>
    <row r="6" spans="1:23" ht="14.45" customHeight="1">
      <c r="D6" s="111" t="s">
        <v>129</v>
      </c>
      <c r="E6" s="111"/>
      <c r="F6" s="111"/>
      <c r="G6" s="111"/>
      <c r="H6" s="111"/>
      <c r="I6" s="111"/>
      <c r="J6" s="111"/>
      <c r="K6" s="111"/>
      <c r="L6" s="111"/>
      <c r="N6" s="111" t="s">
        <v>130</v>
      </c>
      <c r="O6" s="111"/>
      <c r="P6" s="111"/>
      <c r="Q6" s="111"/>
      <c r="R6" s="111"/>
      <c r="S6" s="111"/>
      <c r="T6" s="111"/>
      <c r="U6" s="111"/>
      <c r="V6" s="111"/>
      <c r="W6" s="111"/>
    </row>
    <row r="7" spans="1:23" ht="14.45" customHeight="1">
      <c r="D7" s="3"/>
      <c r="E7" s="3"/>
      <c r="F7" s="3"/>
      <c r="G7" s="3"/>
      <c r="H7" s="3"/>
      <c r="I7" s="3"/>
      <c r="J7" s="112" t="s">
        <v>33</v>
      </c>
      <c r="K7" s="112"/>
      <c r="L7" s="112"/>
      <c r="N7" s="3"/>
      <c r="O7" s="3"/>
      <c r="P7" s="3"/>
      <c r="Q7" s="3"/>
      <c r="R7" s="3"/>
      <c r="S7" s="3"/>
      <c r="T7" s="3"/>
      <c r="U7" s="112" t="s">
        <v>33</v>
      </c>
      <c r="V7" s="112"/>
      <c r="W7" s="112"/>
    </row>
    <row r="8" spans="1:23" ht="14.45" customHeight="1">
      <c r="A8" s="111" t="s">
        <v>131</v>
      </c>
      <c r="B8" s="111"/>
      <c r="D8" s="66" t="s">
        <v>132</v>
      </c>
      <c r="F8" s="66" t="s">
        <v>133</v>
      </c>
      <c r="H8" s="66" t="s">
        <v>134</v>
      </c>
      <c r="J8" s="66" t="s">
        <v>109</v>
      </c>
      <c r="K8" s="3"/>
      <c r="L8" s="75" t="s">
        <v>117</v>
      </c>
      <c r="N8" s="75" t="s">
        <v>132</v>
      </c>
      <c r="P8" s="130" t="s">
        <v>133</v>
      </c>
      <c r="Q8" s="130"/>
      <c r="S8" s="130" t="s">
        <v>134</v>
      </c>
      <c r="T8" s="130"/>
      <c r="U8" s="75" t="s">
        <v>109</v>
      </c>
      <c r="V8" s="3"/>
      <c r="W8" s="75" t="s">
        <v>117</v>
      </c>
    </row>
    <row r="9" spans="1:23" ht="21.75" customHeight="1">
      <c r="A9" s="5"/>
      <c r="B9" s="67" t="s">
        <v>23</v>
      </c>
      <c r="D9" s="22">
        <v>0</v>
      </c>
      <c r="E9" s="58"/>
      <c r="F9" s="22">
        <v>-16074238678</v>
      </c>
      <c r="G9" s="58"/>
      <c r="H9" s="22">
        <v>-24296995744</v>
      </c>
      <c r="I9" s="58"/>
      <c r="J9" s="22">
        <f>D9+F9+H9</f>
        <v>-40371234422</v>
      </c>
      <c r="K9" s="58"/>
      <c r="L9" s="79">
        <f>(J9/درآمد!$F$12)</f>
        <v>8.4985921819179161E-2</v>
      </c>
      <c r="M9" s="58"/>
      <c r="N9" s="22">
        <v>0</v>
      </c>
      <c r="O9" s="58"/>
      <c r="P9" s="117">
        <v>-76540288229</v>
      </c>
      <c r="Q9" s="117"/>
      <c r="R9" s="58"/>
      <c r="S9" s="22">
        <v>-24296995744</v>
      </c>
      <c r="T9" s="58"/>
      <c r="U9" s="22">
        <f>N9+P9+S9</f>
        <v>-100837283973</v>
      </c>
      <c r="V9" s="58"/>
      <c r="W9" s="79">
        <f>(U9/درآمد!$F$12)</f>
        <v>0.21227365610395418</v>
      </c>
    </row>
    <row r="10" spans="1:23" ht="21.75" customHeight="1">
      <c r="A10" s="6"/>
      <c r="B10" s="65" t="s">
        <v>30</v>
      </c>
      <c r="D10" s="22">
        <v>21198503960</v>
      </c>
      <c r="E10" s="58"/>
      <c r="F10" s="22">
        <v>-60069329752</v>
      </c>
      <c r="G10" s="58"/>
      <c r="H10" s="22">
        <v>-4914525119</v>
      </c>
      <c r="I10" s="58"/>
      <c r="J10" s="22">
        <f t="shared" ref="J10:J73" si="0">D10+F10+H10</f>
        <v>-43785350911</v>
      </c>
      <c r="K10" s="58"/>
      <c r="L10" s="79">
        <f>(J10/درآمد!$F$12)</f>
        <v>9.217301533192071E-2</v>
      </c>
      <c r="M10" s="58"/>
      <c r="N10" s="22">
        <v>21198503960</v>
      </c>
      <c r="O10" s="58"/>
      <c r="P10" s="117">
        <v>-72974392590</v>
      </c>
      <c r="Q10" s="117"/>
      <c r="R10" s="58"/>
      <c r="S10" s="22">
        <v>-4914525119</v>
      </c>
      <c r="T10" s="58"/>
      <c r="U10" s="22">
        <f t="shared" ref="U10:U73" si="1">N10+P10+S10</f>
        <v>-56690413749</v>
      </c>
      <c r="V10" s="58"/>
      <c r="W10" s="79">
        <f>(U10/درآمد!$F$12)</f>
        <v>0.11933960255978604</v>
      </c>
    </row>
    <row r="11" spans="1:23" ht="21.75" customHeight="1">
      <c r="A11" s="6"/>
      <c r="B11" s="65" t="s">
        <v>21</v>
      </c>
      <c r="D11" s="22">
        <v>0</v>
      </c>
      <c r="E11" s="58"/>
      <c r="F11" s="22">
        <v>6850880503</v>
      </c>
      <c r="G11" s="58"/>
      <c r="H11" s="22">
        <v>-11256424976</v>
      </c>
      <c r="I11" s="58"/>
      <c r="J11" s="22">
        <f t="shared" si="0"/>
        <v>-4405544473</v>
      </c>
      <c r="K11" s="58"/>
      <c r="L11" s="79">
        <f>(J11/درآمد!$F$12)</f>
        <v>9.2741592748836876E-3</v>
      </c>
      <c r="M11" s="58"/>
      <c r="N11" s="22">
        <v>0</v>
      </c>
      <c r="O11" s="58"/>
      <c r="P11" s="117">
        <v>0</v>
      </c>
      <c r="Q11" s="117"/>
      <c r="R11" s="58"/>
      <c r="S11" s="22">
        <v>-11256424976</v>
      </c>
      <c r="T11" s="58"/>
      <c r="U11" s="22">
        <f t="shared" si="1"/>
        <v>-11256424976</v>
      </c>
      <c r="V11" s="58"/>
      <c r="W11" s="79">
        <f>(U11/درآمد!$F$12)</f>
        <v>2.3696021849965509E-2</v>
      </c>
    </row>
    <row r="12" spans="1:23" ht="21.75" customHeight="1">
      <c r="A12" s="6"/>
      <c r="B12" s="65" t="s">
        <v>20</v>
      </c>
      <c r="D12" s="22">
        <v>6333937485</v>
      </c>
      <c r="E12" s="58"/>
      <c r="F12" s="22">
        <v>-15859170956</v>
      </c>
      <c r="G12" s="58"/>
      <c r="H12" s="22">
        <v>-14190268098</v>
      </c>
      <c r="I12" s="58"/>
      <c r="J12" s="22">
        <f t="shared" si="0"/>
        <v>-23715501569</v>
      </c>
      <c r="K12" s="58"/>
      <c r="L12" s="79">
        <f>(J12/درآمد!$F$12)</f>
        <v>4.9923758614310094E-2</v>
      </c>
      <c r="M12" s="58"/>
      <c r="N12" s="22">
        <v>6333937485</v>
      </c>
      <c r="O12" s="58"/>
      <c r="P12" s="117">
        <v>-30977295073</v>
      </c>
      <c r="Q12" s="117"/>
      <c r="R12" s="58"/>
      <c r="S12" s="22">
        <v>-14190268098</v>
      </c>
      <c r="T12" s="58"/>
      <c r="U12" s="22">
        <f t="shared" si="1"/>
        <v>-38833625686</v>
      </c>
      <c r="V12" s="58"/>
      <c r="W12" s="79">
        <f>(U12/درآمد!$F$12)</f>
        <v>8.1749085054163811E-2</v>
      </c>
    </row>
    <row r="13" spans="1:23" ht="21.75" customHeight="1">
      <c r="A13" s="6"/>
      <c r="B13" s="65" t="s">
        <v>26</v>
      </c>
      <c r="D13" s="22">
        <v>0</v>
      </c>
      <c r="E13" s="58"/>
      <c r="F13" s="22">
        <v>25655913635</v>
      </c>
      <c r="G13" s="58"/>
      <c r="H13" s="22">
        <v>-40012266461</v>
      </c>
      <c r="I13" s="58"/>
      <c r="J13" s="22">
        <f t="shared" si="0"/>
        <v>-14356352826</v>
      </c>
      <c r="K13" s="58"/>
      <c r="L13" s="79">
        <f>(J13/درآمد!$F$12)</f>
        <v>3.0221713463735707E-2</v>
      </c>
      <c r="M13" s="58"/>
      <c r="N13" s="22">
        <v>0</v>
      </c>
      <c r="O13" s="58"/>
      <c r="P13" s="117">
        <v>-511579133</v>
      </c>
      <c r="Q13" s="117"/>
      <c r="R13" s="58"/>
      <c r="S13" s="22">
        <v>-40012266461</v>
      </c>
      <c r="T13" s="58"/>
      <c r="U13" s="22">
        <f t="shared" si="1"/>
        <v>-40523845594</v>
      </c>
      <c r="V13" s="58"/>
      <c r="W13" s="79">
        <f>(U13/درآمد!$F$12)</f>
        <v>8.5307185246419268E-2</v>
      </c>
    </row>
    <row r="14" spans="1:23" ht="21.75" customHeight="1">
      <c r="A14" s="6"/>
      <c r="B14" s="65" t="s">
        <v>22</v>
      </c>
      <c r="D14" s="22">
        <v>235000000</v>
      </c>
      <c r="E14" s="58"/>
      <c r="F14" s="22">
        <v>-762916</v>
      </c>
      <c r="G14" s="58"/>
      <c r="H14" s="22">
        <v>610905666</v>
      </c>
      <c r="I14" s="58"/>
      <c r="J14" s="22">
        <f t="shared" si="0"/>
        <v>845142750</v>
      </c>
      <c r="K14" s="58"/>
      <c r="L14" s="79">
        <f>(J14/درآمد!$F$12)</f>
        <v>-1.779119135341709E-3</v>
      </c>
      <c r="M14" s="58"/>
      <c r="N14" s="22">
        <v>235000000</v>
      </c>
      <c r="O14" s="58"/>
      <c r="P14" s="117">
        <v>974931916</v>
      </c>
      <c r="Q14" s="117"/>
      <c r="R14" s="58"/>
      <c r="S14" s="22">
        <v>610905666</v>
      </c>
      <c r="T14" s="58"/>
      <c r="U14" s="22">
        <f t="shared" si="1"/>
        <v>1820837582</v>
      </c>
      <c r="V14" s="58"/>
      <c r="W14" s="79">
        <f>(U14/درآمد!$F$12)</f>
        <v>-3.8330648692017156E-3</v>
      </c>
    </row>
    <row r="15" spans="1:23" ht="21.75" customHeight="1">
      <c r="A15" s="6"/>
      <c r="B15" s="65" t="s">
        <v>19</v>
      </c>
      <c r="D15" s="22">
        <v>2130375951</v>
      </c>
      <c r="E15" s="58"/>
      <c r="F15" s="22">
        <v>-1016249329</v>
      </c>
      <c r="G15" s="58"/>
      <c r="H15" s="22">
        <v>-16118680817</v>
      </c>
      <c r="I15" s="58"/>
      <c r="J15" s="22">
        <f t="shared" si="0"/>
        <v>-15004554195</v>
      </c>
      <c r="K15" s="58"/>
      <c r="L15" s="79">
        <f>(J15/درآمد!$F$12)</f>
        <v>3.158624916985469E-2</v>
      </c>
      <c r="M15" s="58"/>
      <c r="N15" s="22">
        <v>2130375951</v>
      </c>
      <c r="O15" s="58"/>
      <c r="P15" s="117">
        <v>-21947075336</v>
      </c>
      <c r="Q15" s="117"/>
      <c r="R15" s="58"/>
      <c r="S15" s="22">
        <v>-16118680817</v>
      </c>
      <c r="T15" s="58"/>
      <c r="U15" s="22">
        <f t="shared" si="1"/>
        <v>-35935380202</v>
      </c>
      <c r="V15" s="58"/>
      <c r="W15" s="79">
        <f>(U15/درآمد!$F$12)</f>
        <v>7.5647957168369251E-2</v>
      </c>
    </row>
    <row r="16" spans="1:23" ht="21.75" customHeight="1">
      <c r="A16" s="6"/>
      <c r="B16" s="65" t="s">
        <v>24</v>
      </c>
      <c r="D16" s="22">
        <v>0</v>
      </c>
      <c r="E16" s="58"/>
      <c r="F16" s="22">
        <v>8999233634</v>
      </c>
      <c r="G16" s="58"/>
      <c r="H16" s="22">
        <v>-37583208891</v>
      </c>
      <c r="I16" s="58"/>
      <c r="J16" s="22">
        <f t="shared" si="0"/>
        <v>-28583975257</v>
      </c>
      <c r="K16" s="58"/>
      <c r="L16" s="79">
        <f>(J16/درآمد!$F$12)</f>
        <v>6.0172435181941326E-2</v>
      </c>
      <c r="M16" s="58"/>
      <c r="N16" s="22">
        <v>0</v>
      </c>
      <c r="O16" s="58"/>
      <c r="P16" s="117">
        <v>-26106910748</v>
      </c>
      <c r="Q16" s="117"/>
      <c r="R16" s="58"/>
      <c r="S16" s="22">
        <v>-37583208891</v>
      </c>
      <c r="T16" s="58"/>
      <c r="U16" s="22">
        <f t="shared" si="1"/>
        <v>-63690119639</v>
      </c>
      <c r="V16" s="58"/>
      <c r="W16" s="79">
        <f>(U16/درآمد!$F$12)</f>
        <v>0.13407475906519659</v>
      </c>
    </row>
    <row r="17" spans="1:23" ht="21.75" customHeight="1">
      <c r="A17" s="6"/>
      <c r="B17" s="65" t="s">
        <v>17</v>
      </c>
      <c r="D17" s="22">
        <v>558265988</v>
      </c>
      <c r="E17" s="58"/>
      <c r="F17" s="22">
        <v>-17208397315</v>
      </c>
      <c r="G17" s="58"/>
      <c r="H17" s="22">
        <v>-11068322772</v>
      </c>
      <c r="I17" s="58"/>
      <c r="J17" s="22">
        <f t="shared" si="0"/>
        <v>-27718454099</v>
      </c>
      <c r="K17" s="58"/>
      <c r="L17" s="79">
        <f>(J17/درآمد!$F$12)</f>
        <v>5.8350417239716873E-2</v>
      </c>
      <c r="M17" s="58"/>
      <c r="N17" s="22">
        <v>558265988</v>
      </c>
      <c r="O17" s="58"/>
      <c r="P17" s="117">
        <v>-34273398228</v>
      </c>
      <c r="Q17" s="117"/>
      <c r="R17" s="58"/>
      <c r="S17" s="22">
        <v>-11068322772</v>
      </c>
      <c r="T17" s="58"/>
      <c r="U17" s="22">
        <f t="shared" si="1"/>
        <v>-44783455012</v>
      </c>
      <c r="V17" s="58"/>
      <c r="W17" s="79">
        <f>(U17/درآمد!$F$12)</f>
        <v>9.4274135060099337E-2</v>
      </c>
    </row>
    <row r="18" spans="1:23" ht="21.75" customHeight="1">
      <c r="A18" s="6"/>
      <c r="B18" s="65" t="s">
        <v>135</v>
      </c>
      <c r="D18" s="22">
        <v>0</v>
      </c>
      <c r="E18" s="58"/>
      <c r="F18" s="22">
        <v>0</v>
      </c>
      <c r="G18" s="58"/>
      <c r="H18" s="22">
        <v>0</v>
      </c>
      <c r="I18" s="58"/>
      <c r="J18" s="22">
        <f t="shared" si="0"/>
        <v>0</v>
      </c>
      <c r="K18" s="58"/>
      <c r="L18" s="79">
        <f>(J18/درآمد!$F$12)</f>
        <v>0</v>
      </c>
      <c r="M18" s="58"/>
      <c r="N18" s="22">
        <v>0</v>
      </c>
      <c r="O18" s="58"/>
      <c r="P18" s="117">
        <v>0</v>
      </c>
      <c r="Q18" s="117"/>
      <c r="R18" s="58"/>
      <c r="S18" s="22">
        <v>568109168</v>
      </c>
      <c r="T18" s="58"/>
      <c r="U18" s="22">
        <f t="shared" si="1"/>
        <v>568109168</v>
      </c>
      <c r="V18" s="58"/>
      <c r="W18" s="79">
        <f>(U18/درآمد!$F$12)</f>
        <v>-1.1959327483455993E-3</v>
      </c>
    </row>
    <row r="19" spans="1:23" ht="18.75">
      <c r="B19" s="65" t="s">
        <v>25</v>
      </c>
      <c r="D19" s="22">
        <v>0</v>
      </c>
      <c r="E19" s="58"/>
      <c r="F19" s="22">
        <v>-449062087</v>
      </c>
      <c r="G19" s="58"/>
      <c r="H19" s="22">
        <v>0</v>
      </c>
      <c r="I19" s="58"/>
      <c r="J19" s="22">
        <f t="shared" si="0"/>
        <v>-449062087</v>
      </c>
      <c r="K19" s="58"/>
      <c r="L19" s="79">
        <f>(J19/درآمد!$F$12)</f>
        <v>9.4532545175141515E-4</v>
      </c>
      <c r="M19" s="58"/>
      <c r="N19" s="22">
        <v>0</v>
      </c>
      <c r="O19" s="58"/>
      <c r="P19" s="117">
        <v>-503983350</v>
      </c>
      <c r="Q19" s="117"/>
      <c r="R19" s="58"/>
      <c r="S19" s="22">
        <v>0</v>
      </c>
      <c r="T19" s="58"/>
      <c r="U19" s="22">
        <f t="shared" si="1"/>
        <v>-503983350</v>
      </c>
      <c r="V19" s="58"/>
      <c r="W19" s="79">
        <f>(U19/درآمد!$F$12)</f>
        <v>1.0609407959526575E-3</v>
      </c>
    </row>
    <row r="20" spans="1:23" ht="18.75">
      <c r="B20" s="65" t="s">
        <v>18</v>
      </c>
      <c r="D20" s="22">
        <v>0</v>
      </c>
      <c r="E20" s="58"/>
      <c r="F20" s="22">
        <v>-82349979994</v>
      </c>
      <c r="G20" s="58"/>
      <c r="H20" s="22">
        <v>0</v>
      </c>
      <c r="I20" s="58"/>
      <c r="J20" s="22">
        <f t="shared" si="0"/>
        <v>-82349979994</v>
      </c>
      <c r="K20" s="58"/>
      <c r="L20" s="79">
        <f>(J20/درآمد!$F$12)</f>
        <v>0.1733558327304261</v>
      </c>
      <c r="M20" s="58"/>
      <c r="N20" s="22">
        <v>0</v>
      </c>
      <c r="O20" s="58"/>
      <c r="P20" s="117">
        <v>-108439298901</v>
      </c>
      <c r="Q20" s="117"/>
      <c r="R20" s="58"/>
      <c r="S20" s="22">
        <v>0</v>
      </c>
      <c r="T20" s="58"/>
      <c r="U20" s="22">
        <f t="shared" si="1"/>
        <v>-108439298901</v>
      </c>
      <c r="V20" s="58"/>
      <c r="W20" s="79">
        <f>(U20/درآمد!$F$12)</f>
        <v>0.22827673987359917</v>
      </c>
    </row>
    <row r="21" spans="1:23" ht="18.75">
      <c r="B21" s="65" t="s">
        <v>28</v>
      </c>
      <c r="D21" s="22">
        <v>3772000000</v>
      </c>
      <c r="E21" s="58"/>
      <c r="F21" s="22">
        <v>-11476903680</v>
      </c>
      <c r="G21" s="58"/>
      <c r="H21" s="22">
        <v>0</v>
      </c>
      <c r="I21" s="58"/>
      <c r="J21" s="22">
        <f t="shared" si="0"/>
        <v>-7704903680</v>
      </c>
      <c r="K21" s="58"/>
      <c r="L21" s="79">
        <f>(J21/درآمد!$F$12)</f>
        <v>1.6219675993260015E-2</v>
      </c>
      <c r="M21" s="58"/>
      <c r="N21" s="22">
        <v>3772000000</v>
      </c>
      <c r="O21" s="58"/>
      <c r="P21" s="117">
        <v>-10692936497</v>
      </c>
      <c r="Q21" s="117"/>
      <c r="R21" s="58"/>
      <c r="S21" s="22">
        <v>0</v>
      </c>
      <c r="T21" s="58"/>
      <c r="U21" s="22">
        <f t="shared" si="1"/>
        <v>-6920936497</v>
      </c>
      <c r="V21" s="58"/>
      <c r="W21" s="79">
        <f>(U21/درآمد!$F$12)</f>
        <v>1.456933820505177E-2</v>
      </c>
    </row>
    <row r="22" spans="1:23" ht="18.75">
      <c r="B22" s="65" t="s">
        <v>29</v>
      </c>
      <c r="D22" s="22">
        <v>277998000</v>
      </c>
      <c r="E22" s="58"/>
      <c r="F22" s="22">
        <v>-39066960240</v>
      </c>
      <c r="G22" s="58"/>
      <c r="H22" s="22">
        <v>0</v>
      </c>
      <c r="I22" s="58"/>
      <c r="J22" s="22">
        <f t="shared" si="0"/>
        <v>-38788962240</v>
      </c>
      <c r="K22" s="58"/>
      <c r="L22" s="79">
        <f>(J22/درآمد!$F$12)</f>
        <v>8.1655063551371643E-2</v>
      </c>
      <c r="M22" s="58"/>
      <c r="N22" s="22">
        <v>277998000</v>
      </c>
      <c r="O22" s="58"/>
      <c r="P22" s="117">
        <v>-67901646924</v>
      </c>
      <c r="Q22" s="117"/>
      <c r="R22" s="58"/>
      <c r="S22" s="22">
        <v>0</v>
      </c>
      <c r="T22" s="58"/>
      <c r="U22" s="22">
        <f t="shared" si="1"/>
        <v>-67623648924</v>
      </c>
      <c r="V22" s="58"/>
      <c r="W22" s="79">
        <f>(U22/درآمد!$F$12)</f>
        <v>0.1423552740673906</v>
      </c>
    </row>
    <row r="23" spans="1:23" ht="18.75">
      <c r="B23" s="65" t="s">
        <v>27</v>
      </c>
      <c r="D23" s="22">
        <v>0</v>
      </c>
      <c r="E23" s="58"/>
      <c r="F23" s="22">
        <v>-311766995</v>
      </c>
      <c r="G23" s="58"/>
      <c r="H23" s="22">
        <v>0</v>
      </c>
      <c r="I23" s="58"/>
      <c r="J23" s="22">
        <f t="shared" si="0"/>
        <v>-311766995</v>
      </c>
      <c r="K23" s="58"/>
      <c r="L23" s="79">
        <f>(J23/درآمد!$F$12)</f>
        <v>6.5630407001951202E-4</v>
      </c>
      <c r="M23" s="58"/>
      <c r="N23" s="22">
        <v>0</v>
      </c>
      <c r="O23" s="58"/>
      <c r="P23" s="117">
        <v>-311766994</v>
      </c>
      <c r="Q23" s="117"/>
      <c r="R23" s="58"/>
      <c r="S23" s="22">
        <v>0</v>
      </c>
      <c r="T23" s="58"/>
      <c r="U23" s="22">
        <f t="shared" si="1"/>
        <v>-311766994</v>
      </c>
      <c r="V23" s="58"/>
      <c r="W23" s="79">
        <f>(U23/درآمد!$F$12)</f>
        <v>6.5630406791440112E-4</v>
      </c>
    </row>
    <row r="24" spans="1:23" ht="18.75">
      <c r="A24" s="62"/>
      <c r="B24" s="65" t="s">
        <v>60</v>
      </c>
      <c r="D24" s="22">
        <v>0</v>
      </c>
      <c r="E24" s="58"/>
      <c r="F24" s="22">
        <v>0</v>
      </c>
      <c r="G24" s="58"/>
      <c r="H24" s="22">
        <v>-2862444083</v>
      </c>
      <c r="I24" s="58"/>
      <c r="J24" s="22">
        <f t="shared" si="0"/>
        <v>-2862444083</v>
      </c>
      <c r="K24" s="58"/>
      <c r="L24" s="79">
        <f>(J24/درآمد!$F$12)</f>
        <v>6.0257619696920447E-3</v>
      </c>
      <c r="M24" s="58"/>
      <c r="N24" s="22">
        <v>0</v>
      </c>
      <c r="O24" s="58"/>
      <c r="P24" s="117">
        <v>0</v>
      </c>
      <c r="Q24" s="117"/>
      <c r="R24" s="58"/>
      <c r="S24" s="22">
        <v>-2862444083</v>
      </c>
      <c r="T24" s="58"/>
      <c r="U24" s="22">
        <f t="shared" si="1"/>
        <v>-2862444083</v>
      </c>
      <c r="V24" s="58"/>
      <c r="W24" s="79">
        <f>(U24/درآمد!$F$12)</f>
        <v>6.0257619696920447E-3</v>
      </c>
    </row>
    <row r="25" spans="1:23" ht="18.75">
      <c r="A25" s="62"/>
      <c r="B25" s="65" t="s">
        <v>214</v>
      </c>
      <c r="D25" s="22">
        <v>0</v>
      </c>
      <c r="E25" s="58"/>
      <c r="F25" s="22">
        <v>0</v>
      </c>
      <c r="G25" s="58"/>
      <c r="H25" s="22">
        <v>-12020883635</v>
      </c>
      <c r="I25" s="58"/>
      <c r="J25" s="22">
        <f t="shared" si="0"/>
        <v>-12020883635</v>
      </c>
      <c r="K25" s="58"/>
      <c r="L25" s="79">
        <f>(J25/درآمد!$F$12)</f>
        <v>2.5305292033499075E-2</v>
      </c>
      <c r="M25" s="58"/>
      <c r="N25" s="22">
        <v>0</v>
      </c>
      <c r="O25" s="58"/>
      <c r="P25" s="117">
        <v>0</v>
      </c>
      <c r="Q25" s="117"/>
      <c r="R25" s="58"/>
      <c r="S25" s="22">
        <v>-11020887990</v>
      </c>
      <c r="T25" s="58"/>
      <c r="U25" s="22">
        <f t="shared" si="1"/>
        <v>-11020887990</v>
      </c>
      <c r="V25" s="58"/>
      <c r="W25" s="79">
        <f>(U25/درآمد!$F$12)</f>
        <v>2.3200190395606689E-2</v>
      </c>
    </row>
    <row r="26" spans="1:23" ht="18.75">
      <c r="A26" s="62"/>
      <c r="B26" s="65" t="s">
        <v>53</v>
      </c>
      <c r="D26" s="22">
        <v>0</v>
      </c>
      <c r="E26" s="58"/>
      <c r="F26" s="22">
        <v>0</v>
      </c>
      <c r="G26" s="58"/>
      <c r="H26" s="22">
        <v>-152377745</v>
      </c>
      <c r="I26" s="58"/>
      <c r="J26" s="22">
        <f t="shared" si="0"/>
        <v>-152377745</v>
      </c>
      <c r="K26" s="58"/>
      <c r="L26" s="79">
        <f>(J26/درآمد!$F$12)</f>
        <v>3.2077203754007168E-4</v>
      </c>
      <c r="M26" s="58"/>
      <c r="N26" s="22">
        <v>0</v>
      </c>
      <c r="O26" s="58"/>
      <c r="P26" s="117">
        <v>0</v>
      </c>
      <c r="Q26" s="117"/>
      <c r="R26" s="58"/>
      <c r="S26" s="22">
        <v>-152377745</v>
      </c>
      <c r="T26" s="58"/>
      <c r="U26" s="22">
        <f t="shared" si="1"/>
        <v>-152377745</v>
      </c>
      <c r="V26" s="58"/>
      <c r="W26" s="79">
        <f>(U26/درآمد!$F$12)</f>
        <v>3.2077203754007168E-4</v>
      </c>
    </row>
    <row r="27" spans="1:23" ht="18.75">
      <c r="A27" s="62"/>
      <c r="B27" s="65" t="s">
        <v>16</v>
      </c>
      <c r="D27" s="22">
        <v>0</v>
      </c>
      <c r="E27" s="58"/>
      <c r="F27" s="22">
        <v>0</v>
      </c>
      <c r="G27" s="58"/>
      <c r="H27" s="22">
        <v>-1387926353</v>
      </c>
      <c r="I27" s="58"/>
      <c r="J27" s="22">
        <f t="shared" si="0"/>
        <v>-1387926353</v>
      </c>
      <c r="K27" s="58"/>
      <c r="L27" s="79">
        <f>(J27/درآمد!$F$12)</f>
        <v>2.9217387631466181E-3</v>
      </c>
      <c r="M27" s="58"/>
      <c r="N27" s="22">
        <v>0</v>
      </c>
      <c r="O27" s="58"/>
      <c r="P27" s="117">
        <v>0</v>
      </c>
      <c r="Q27" s="117"/>
      <c r="R27" s="58"/>
      <c r="S27" s="22">
        <v>-907558772</v>
      </c>
      <c r="T27" s="58"/>
      <c r="U27" s="22">
        <f t="shared" si="1"/>
        <v>-907558772</v>
      </c>
      <c r="V27" s="58"/>
      <c r="W27" s="79">
        <f>(U27/درآمد!$F$12)</f>
        <v>1.9105117776995937E-3</v>
      </c>
    </row>
    <row r="28" spans="1:23" ht="18.75">
      <c r="A28" s="62"/>
      <c r="B28" s="65" t="s">
        <v>51</v>
      </c>
      <c r="D28" s="22">
        <v>0</v>
      </c>
      <c r="E28" s="58"/>
      <c r="F28" s="22">
        <v>-4949745112</v>
      </c>
      <c r="G28" s="58"/>
      <c r="H28" s="22">
        <v>2040585771</v>
      </c>
      <c r="I28" s="58"/>
      <c r="J28" s="22">
        <f t="shared" si="0"/>
        <v>-2909159341</v>
      </c>
      <c r="K28" s="58"/>
      <c r="L28" s="79">
        <f>(J28/درآمد!$F$12)</f>
        <v>6.1241027640965692E-3</v>
      </c>
      <c r="M28" s="58"/>
      <c r="N28" s="22">
        <v>0</v>
      </c>
      <c r="O28" s="58"/>
      <c r="P28" s="117">
        <v>0</v>
      </c>
      <c r="Q28" s="117"/>
      <c r="R28" s="58"/>
      <c r="S28" s="22">
        <v>2040585771</v>
      </c>
      <c r="T28" s="58"/>
      <c r="U28" s="22">
        <f t="shared" si="1"/>
        <v>2040585771</v>
      </c>
      <c r="V28" s="58"/>
      <c r="W28" s="79">
        <f>(U28/درآمد!$F$12)</f>
        <v>-4.2956591563876219E-3</v>
      </c>
    </row>
    <row r="29" spans="1:23" ht="18.75">
      <c r="A29" s="62"/>
      <c r="B29" s="65" t="s">
        <v>63</v>
      </c>
      <c r="D29" s="22">
        <v>0</v>
      </c>
      <c r="E29" s="58"/>
      <c r="F29" s="22">
        <v>-3038649346</v>
      </c>
      <c r="G29" s="58"/>
      <c r="H29" s="22">
        <v>1233665205</v>
      </c>
      <c r="I29" s="58"/>
      <c r="J29" s="22">
        <f t="shared" si="0"/>
        <v>-1804984141</v>
      </c>
      <c r="K29" s="58"/>
      <c r="L29" s="79">
        <f>(J29/درآمد!$F$12)</f>
        <v>3.7996916192458816E-3</v>
      </c>
      <c r="M29" s="58"/>
      <c r="N29" s="22">
        <v>0</v>
      </c>
      <c r="O29" s="58"/>
      <c r="P29" s="117">
        <v>0</v>
      </c>
      <c r="Q29" s="117"/>
      <c r="R29" s="58"/>
      <c r="S29" s="22">
        <v>1233665205</v>
      </c>
      <c r="T29" s="58"/>
      <c r="U29" s="22">
        <f t="shared" si="1"/>
        <v>1233665205</v>
      </c>
      <c r="V29" s="58"/>
      <c r="W29" s="79">
        <f>(U29/درآمد!$F$12)</f>
        <v>-2.597001953599853E-3</v>
      </c>
    </row>
    <row r="30" spans="1:23" ht="18.75">
      <c r="A30" s="62"/>
      <c r="B30" s="65" t="s">
        <v>59</v>
      </c>
      <c r="D30" s="22">
        <v>0</v>
      </c>
      <c r="E30" s="58"/>
      <c r="F30" s="22">
        <v>-3958981</v>
      </c>
      <c r="G30" s="58"/>
      <c r="H30" s="22">
        <v>4498842</v>
      </c>
      <c r="I30" s="58"/>
      <c r="J30" s="22">
        <f t="shared" si="0"/>
        <v>539861</v>
      </c>
      <c r="K30" s="58"/>
      <c r="L30" s="79">
        <f>(J30/درآمد!$F$12)</f>
        <v>-1.1364672246489843E-6</v>
      </c>
      <c r="M30" s="58"/>
      <c r="N30" s="22">
        <v>0</v>
      </c>
      <c r="O30" s="58"/>
      <c r="P30" s="117">
        <v>0</v>
      </c>
      <c r="Q30" s="117"/>
      <c r="R30" s="58"/>
      <c r="S30" s="22">
        <v>4498842</v>
      </c>
      <c r="T30" s="58"/>
      <c r="U30" s="22">
        <f t="shared" si="1"/>
        <v>4498842</v>
      </c>
      <c r="V30" s="58"/>
      <c r="W30" s="79">
        <f>(U30/درآمد!$F$12)</f>
        <v>-9.4705609071118043E-6</v>
      </c>
    </row>
    <row r="31" spans="1:23" ht="18.75">
      <c r="A31" s="62"/>
      <c r="B31" s="65" t="s">
        <v>58</v>
      </c>
      <c r="D31" s="22">
        <v>0</v>
      </c>
      <c r="E31" s="58"/>
      <c r="F31" s="22">
        <v>0</v>
      </c>
      <c r="G31" s="58"/>
      <c r="H31" s="22">
        <v>650832368</v>
      </c>
      <c r="I31" s="58"/>
      <c r="J31" s="22">
        <f t="shared" si="0"/>
        <v>650832368</v>
      </c>
      <c r="K31" s="58"/>
      <c r="L31" s="79">
        <f>(J31/درآمد!$F$12)</f>
        <v>-1.3700742505435408E-3</v>
      </c>
      <c r="M31" s="58"/>
      <c r="N31" s="22">
        <v>0</v>
      </c>
      <c r="O31" s="58"/>
      <c r="P31" s="117">
        <v>0</v>
      </c>
      <c r="Q31" s="117"/>
      <c r="R31" s="58"/>
      <c r="S31" s="22">
        <v>650832368</v>
      </c>
      <c r="T31" s="58"/>
      <c r="U31" s="22">
        <f t="shared" si="1"/>
        <v>650832368</v>
      </c>
      <c r="V31" s="58"/>
      <c r="W31" s="79">
        <f>(U31/درآمد!$F$12)</f>
        <v>-1.3700742505435408E-3</v>
      </c>
    </row>
    <row r="32" spans="1:23" ht="18.75">
      <c r="A32" s="62"/>
      <c r="B32" s="65" t="s">
        <v>66</v>
      </c>
      <c r="D32" s="22">
        <v>0</v>
      </c>
      <c r="E32" s="58"/>
      <c r="F32" s="22">
        <v>0</v>
      </c>
      <c r="G32" s="58"/>
      <c r="H32" s="22">
        <v>15618090011</v>
      </c>
      <c r="I32" s="58"/>
      <c r="J32" s="22">
        <f t="shared" si="0"/>
        <v>15618090011</v>
      </c>
      <c r="K32" s="58"/>
      <c r="L32" s="79">
        <f>(J32/درآمد!$F$12)</f>
        <v>-3.2877810045769548E-2</v>
      </c>
      <c r="M32" s="58"/>
      <c r="N32" s="22">
        <v>0</v>
      </c>
      <c r="O32" s="58"/>
      <c r="P32" s="117">
        <v>0</v>
      </c>
      <c r="Q32" s="117"/>
      <c r="R32" s="58"/>
      <c r="S32" s="22">
        <v>15618090011</v>
      </c>
      <c r="T32" s="58"/>
      <c r="U32" s="22">
        <f t="shared" si="1"/>
        <v>15618090011</v>
      </c>
      <c r="V32" s="58"/>
      <c r="W32" s="79">
        <f>(U32/درآمد!$F$12)</f>
        <v>-3.2877810045769548E-2</v>
      </c>
    </row>
    <row r="33" spans="1:23" ht="18.75">
      <c r="A33" s="62"/>
      <c r="B33" s="65" t="s">
        <v>61</v>
      </c>
      <c r="D33" s="22">
        <v>0</v>
      </c>
      <c r="E33" s="58"/>
      <c r="F33" s="22">
        <v>-4060310201</v>
      </c>
      <c r="G33" s="58"/>
      <c r="H33" s="22">
        <v>5772262622</v>
      </c>
      <c r="I33" s="58"/>
      <c r="J33" s="22">
        <f t="shared" si="0"/>
        <v>1711952421</v>
      </c>
      <c r="K33" s="58"/>
      <c r="L33" s="79">
        <f>(J33/درآمد!$F$12)</f>
        <v>-3.6038495402056815E-3</v>
      </c>
      <c r="M33" s="58"/>
      <c r="N33" s="22">
        <v>0</v>
      </c>
      <c r="O33" s="58"/>
      <c r="P33" s="117">
        <v>0</v>
      </c>
      <c r="Q33" s="117"/>
      <c r="R33" s="58"/>
      <c r="S33" s="22">
        <v>5772262622</v>
      </c>
      <c r="T33" s="58"/>
      <c r="U33" s="22">
        <f t="shared" si="1"/>
        <v>5772262622</v>
      </c>
      <c r="V33" s="58"/>
      <c r="W33" s="79">
        <f>(U33/درآمد!$F$12)</f>
        <v>-1.2151252418621477E-2</v>
      </c>
    </row>
    <row r="34" spans="1:23" ht="18.75">
      <c r="A34" s="62"/>
      <c r="B34" s="65" t="s">
        <v>65</v>
      </c>
      <c r="D34" s="22">
        <v>0</v>
      </c>
      <c r="E34" s="58"/>
      <c r="F34" s="22">
        <v>-1151839072</v>
      </c>
      <c r="G34" s="58"/>
      <c r="H34" s="22">
        <v>1310772435</v>
      </c>
      <c r="I34" s="58"/>
      <c r="J34" s="22">
        <f t="shared" si="0"/>
        <v>158933363</v>
      </c>
      <c r="K34" s="58"/>
      <c r="L34" s="79">
        <f>(J34/درآمد!$F$12)</f>
        <v>-3.3457233982958493E-4</v>
      </c>
      <c r="M34" s="58"/>
      <c r="N34" s="22">
        <v>0</v>
      </c>
      <c r="O34" s="58"/>
      <c r="P34" s="117">
        <v>0</v>
      </c>
      <c r="Q34" s="117"/>
      <c r="R34" s="58"/>
      <c r="S34" s="22">
        <v>1310772435</v>
      </c>
      <c r="T34" s="58"/>
      <c r="U34" s="22">
        <f t="shared" si="1"/>
        <v>1310772435</v>
      </c>
      <c r="V34" s="58"/>
      <c r="W34" s="79">
        <f>(U34/درآمد!$F$12)</f>
        <v>-2.7593212166665887E-3</v>
      </c>
    </row>
    <row r="35" spans="1:23" ht="18.75">
      <c r="A35" s="62"/>
      <c r="B35" s="65" t="s">
        <v>64</v>
      </c>
      <c r="D35" s="22">
        <v>0</v>
      </c>
      <c r="E35" s="58"/>
      <c r="F35" s="22">
        <v>-57735129</v>
      </c>
      <c r="G35" s="58"/>
      <c r="H35" s="22">
        <v>91269441</v>
      </c>
      <c r="I35" s="58"/>
      <c r="J35" s="22">
        <f t="shared" si="0"/>
        <v>33534312</v>
      </c>
      <c r="K35" s="58"/>
      <c r="L35" s="79">
        <f>(J35/درآمد!$F$12)</f>
        <v>-7.0593442551236576E-5</v>
      </c>
      <c r="M35" s="58"/>
      <c r="N35" s="22">
        <v>0</v>
      </c>
      <c r="O35" s="58"/>
      <c r="P35" s="117">
        <v>0</v>
      </c>
      <c r="Q35" s="117"/>
      <c r="R35" s="58"/>
      <c r="S35" s="22">
        <v>91269441</v>
      </c>
      <c r="T35" s="58"/>
      <c r="U35" s="22">
        <f t="shared" si="1"/>
        <v>91269441</v>
      </c>
      <c r="V35" s="58"/>
      <c r="W35" s="79">
        <f>(U35/درآمد!$F$12)</f>
        <v>-1.9213228647473E-4</v>
      </c>
    </row>
    <row r="36" spans="1:23" ht="18.75">
      <c r="A36" s="62"/>
      <c r="B36" s="65" t="s">
        <v>55</v>
      </c>
      <c r="D36" s="22">
        <v>0</v>
      </c>
      <c r="E36" s="58"/>
      <c r="F36" s="22">
        <v>-773521766</v>
      </c>
      <c r="G36" s="58"/>
      <c r="H36" s="22">
        <v>985917917</v>
      </c>
      <c r="I36" s="58"/>
      <c r="J36" s="22">
        <f t="shared" si="0"/>
        <v>212396151</v>
      </c>
      <c r="K36" s="58"/>
      <c r="L36" s="79">
        <f>(J36/درآمد!$F$12)</f>
        <v>-4.4711743254855711E-4</v>
      </c>
      <c r="M36" s="58"/>
      <c r="N36" s="22">
        <v>0</v>
      </c>
      <c r="O36" s="58"/>
      <c r="P36" s="117">
        <v>0</v>
      </c>
      <c r="Q36" s="117"/>
      <c r="R36" s="58"/>
      <c r="S36" s="22">
        <v>985917917</v>
      </c>
      <c r="T36" s="58"/>
      <c r="U36" s="22">
        <f t="shared" si="1"/>
        <v>985917917</v>
      </c>
      <c r="V36" s="58"/>
      <c r="W36" s="79">
        <f>(U36/درآمد!$F$12)</f>
        <v>-2.0754664605605842E-3</v>
      </c>
    </row>
    <row r="37" spans="1:23" ht="18.75">
      <c r="A37" s="62"/>
      <c r="B37" s="65" t="s">
        <v>57</v>
      </c>
      <c r="D37" s="22">
        <v>0</v>
      </c>
      <c r="E37" s="58"/>
      <c r="F37" s="22">
        <v>-1437623716</v>
      </c>
      <c r="G37" s="58"/>
      <c r="H37" s="22">
        <v>1586600253</v>
      </c>
      <c r="I37" s="58"/>
      <c r="J37" s="22">
        <f t="shared" si="0"/>
        <v>148976537</v>
      </c>
      <c r="K37" s="58"/>
      <c r="L37" s="79">
        <f>(J37/درآمد!$F$12)</f>
        <v>-3.1361211782700863E-4</v>
      </c>
      <c r="M37" s="58"/>
      <c r="N37" s="22">
        <v>0</v>
      </c>
      <c r="O37" s="58"/>
      <c r="P37" s="117">
        <v>0</v>
      </c>
      <c r="Q37" s="117"/>
      <c r="R37" s="58"/>
      <c r="S37" s="22">
        <v>1586600253</v>
      </c>
      <c r="T37" s="58"/>
      <c r="U37" s="22">
        <f t="shared" si="1"/>
        <v>1586600253</v>
      </c>
      <c r="V37" s="58"/>
      <c r="W37" s="79">
        <f>(U37/درآمد!$F$12)</f>
        <v>-3.3399693368372347E-3</v>
      </c>
    </row>
    <row r="38" spans="1:23" ht="18.75">
      <c r="A38" s="62"/>
      <c r="B38" s="65" t="s">
        <v>186</v>
      </c>
      <c r="D38" s="22">
        <v>0</v>
      </c>
      <c r="E38" s="58"/>
      <c r="F38" s="22">
        <v>0</v>
      </c>
      <c r="G38" s="58"/>
      <c r="H38" s="22">
        <v>0</v>
      </c>
      <c r="I38" s="58"/>
      <c r="J38" s="22">
        <f t="shared" si="0"/>
        <v>0</v>
      </c>
      <c r="K38" s="58"/>
      <c r="L38" s="79">
        <f>(J38/درآمد!$F$12)</f>
        <v>0</v>
      </c>
      <c r="M38" s="58"/>
      <c r="N38" s="22">
        <v>0</v>
      </c>
      <c r="O38" s="58"/>
      <c r="P38" s="117">
        <v>0</v>
      </c>
      <c r="Q38" s="117"/>
      <c r="R38" s="58"/>
      <c r="S38" s="22">
        <v>27273238</v>
      </c>
      <c r="T38" s="58"/>
      <c r="U38" s="22">
        <f t="shared" si="1"/>
        <v>27273238</v>
      </c>
      <c r="V38" s="58"/>
      <c r="W38" s="79">
        <f>(U38/درآمد!$F$12)</f>
        <v>-5.741318801886266E-5</v>
      </c>
    </row>
    <row r="39" spans="1:23" ht="18.75">
      <c r="A39" s="62"/>
      <c r="B39" s="65" t="s">
        <v>187</v>
      </c>
      <c r="D39" s="22">
        <v>0</v>
      </c>
      <c r="E39" s="58"/>
      <c r="F39" s="22">
        <v>0</v>
      </c>
      <c r="G39" s="58"/>
      <c r="H39" s="22">
        <v>0</v>
      </c>
      <c r="I39" s="58"/>
      <c r="J39" s="22">
        <f t="shared" si="0"/>
        <v>0</v>
      </c>
      <c r="K39" s="58"/>
      <c r="L39" s="79">
        <f>(J39/درآمد!$F$12)</f>
        <v>0</v>
      </c>
      <c r="M39" s="58"/>
      <c r="N39" s="22">
        <v>0</v>
      </c>
      <c r="O39" s="58"/>
      <c r="P39" s="117">
        <v>0</v>
      </c>
      <c r="Q39" s="117"/>
      <c r="R39" s="58"/>
      <c r="S39" s="22">
        <v>1579347</v>
      </c>
      <c r="T39" s="58"/>
      <c r="U39" s="22">
        <f t="shared" si="1"/>
        <v>1579347</v>
      </c>
      <c r="V39" s="58"/>
      <c r="W39" s="79">
        <f>(U39/درآمد!$F$12)</f>
        <v>-3.3247004355708215E-6</v>
      </c>
    </row>
    <row r="40" spans="1:23" ht="18.75">
      <c r="A40" s="62"/>
      <c r="B40" s="65" t="s">
        <v>188</v>
      </c>
      <c r="D40" s="22">
        <v>0</v>
      </c>
      <c r="E40" s="58"/>
      <c r="F40" s="22">
        <v>0</v>
      </c>
      <c r="G40" s="58"/>
      <c r="H40" s="22">
        <v>0</v>
      </c>
      <c r="I40" s="58"/>
      <c r="J40" s="22">
        <f t="shared" si="0"/>
        <v>0</v>
      </c>
      <c r="K40" s="58"/>
      <c r="L40" s="79">
        <f>(J40/درآمد!$F$12)</f>
        <v>0</v>
      </c>
      <c r="M40" s="58"/>
      <c r="N40" s="22">
        <v>0</v>
      </c>
      <c r="O40" s="58"/>
      <c r="P40" s="117">
        <v>0</v>
      </c>
      <c r="Q40" s="117"/>
      <c r="R40" s="58"/>
      <c r="S40" s="22">
        <v>272542104</v>
      </c>
      <c r="T40" s="58"/>
      <c r="U40" s="22">
        <f t="shared" si="1"/>
        <v>272542104</v>
      </c>
      <c r="V40" s="58"/>
      <c r="W40" s="79">
        <f>(U40/درآمد!$F$12)</f>
        <v>-5.7373132812497073E-4</v>
      </c>
    </row>
    <row r="41" spans="1:23" ht="18.75">
      <c r="A41" s="62"/>
      <c r="B41" s="65" t="s">
        <v>189</v>
      </c>
      <c r="D41" s="22">
        <v>0</v>
      </c>
      <c r="E41" s="58"/>
      <c r="F41" s="22">
        <v>0</v>
      </c>
      <c r="G41" s="58"/>
      <c r="H41" s="22">
        <v>0</v>
      </c>
      <c r="I41" s="58"/>
      <c r="J41" s="22">
        <f t="shared" si="0"/>
        <v>0</v>
      </c>
      <c r="K41" s="58"/>
      <c r="L41" s="79">
        <f>(J41/درآمد!$F$12)</f>
        <v>0</v>
      </c>
      <c r="M41" s="58"/>
      <c r="N41" s="22">
        <v>0</v>
      </c>
      <c r="O41" s="58"/>
      <c r="P41" s="117">
        <v>0</v>
      </c>
      <c r="Q41" s="117"/>
      <c r="R41" s="58"/>
      <c r="S41" s="22">
        <v>-315900181</v>
      </c>
      <c r="T41" s="58"/>
      <c r="U41" s="22">
        <f t="shared" si="1"/>
        <v>-315900181</v>
      </c>
      <c r="V41" s="58"/>
      <c r="W41" s="79">
        <f>(U41/درآمد!$F$12)</f>
        <v>6.6500488452987303E-4</v>
      </c>
    </row>
    <row r="42" spans="1:23" ht="18.75">
      <c r="A42" s="62"/>
      <c r="B42" s="65" t="s">
        <v>190</v>
      </c>
      <c r="D42" s="22">
        <v>0</v>
      </c>
      <c r="E42" s="58"/>
      <c r="F42" s="22">
        <v>0</v>
      </c>
      <c r="G42" s="58"/>
      <c r="H42" s="22">
        <v>0</v>
      </c>
      <c r="I42" s="58"/>
      <c r="J42" s="22">
        <f t="shared" si="0"/>
        <v>0</v>
      </c>
      <c r="K42" s="58"/>
      <c r="L42" s="79">
        <f>(J42/درآمد!$F$12)</f>
        <v>0</v>
      </c>
      <c r="M42" s="58"/>
      <c r="N42" s="22">
        <v>0</v>
      </c>
      <c r="O42" s="58"/>
      <c r="P42" s="117">
        <v>0</v>
      </c>
      <c r="Q42" s="117"/>
      <c r="R42" s="58"/>
      <c r="S42" s="22">
        <v>1320857</v>
      </c>
      <c r="T42" s="58"/>
      <c r="U42" s="22">
        <f t="shared" si="1"/>
        <v>1320857</v>
      </c>
      <c r="V42" s="58"/>
      <c r="W42" s="79">
        <f>(U42/درآمد!$F$12)</f>
        <v>-2.7805503434183679E-6</v>
      </c>
    </row>
    <row r="43" spans="1:23" ht="18.75">
      <c r="A43" s="62"/>
      <c r="B43" s="65" t="s">
        <v>191</v>
      </c>
      <c r="D43" s="22">
        <v>0</v>
      </c>
      <c r="E43" s="58"/>
      <c r="F43" s="22">
        <v>0</v>
      </c>
      <c r="G43" s="58"/>
      <c r="H43" s="22">
        <v>0</v>
      </c>
      <c r="I43" s="58"/>
      <c r="J43" s="22">
        <f t="shared" si="0"/>
        <v>0</v>
      </c>
      <c r="K43" s="58"/>
      <c r="L43" s="79">
        <f>(J43/درآمد!$F$12)</f>
        <v>0</v>
      </c>
      <c r="M43" s="58"/>
      <c r="N43" s="22">
        <v>0</v>
      </c>
      <c r="O43" s="58"/>
      <c r="P43" s="117">
        <v>0</v>
      </c>
      <c r="Q43" s="117"/>
      <c r="R43" s="58"/>
      <c r="S43" s="22">
        <v>-2738400270</v>
      </c>
      <c r="T43" s="58"/>
      <c r="U43" s="22">
        <f t="shared" si="1"/>
        <v>-2738400270</v>
      </c>
      <c r="V43" s="58"/>
      <c r="W43" s="79">
        <f>(U43/درآمد!$F$12)</f>
        <v>5.7646359985717233E-3</v>
      </c>
    </row>
    <row r="44" spans="1:23" ht="18.75">
      <c r="A44" s="62"/>
      <c r="B44" s="65" t="s">
        <v>193</v>
      </c>
      <c r="D44" s="22">
        <v>0</v>
      </c>
      <c r="E44" s="58"/>
      <c r="F44" s="22">
        <v>0</v>
      </c>
      <c r="G44" s="58"/>
      <c r="H44" s="22">
        <v>0</v>
      </c>
      <c r="I44" s="58"/>
      <c r="J44" s="22">
        <f t="shared" si="0"/>
        <v>0</v>
      </c>
      <c r="K44" s="58"/>
      <c r="L44" s="79">
        <f>(J44/درآمد!$F$12)</f>
        <v>0</v>
      </c>
      <c r="M44" s="58"/>
      <c r="N44" s="22">
        <v>0</v>
      </c>
      <c r="O44" s="58"/>
      <c r="P44" s="117">
        <v>0</v>
      </c>
      <c r="Q44" s="117"/>
      <c r="R44" s="58"/>
      <c r="S44" s="22">
        <v>-3574301763</v>
      </c>
      <c r="T44" s="58"/>
      <c r="U44" s="22">
        <f t="shared" si="1"/>
        <v>-3574301763</v>
      </c>
      <c r="V44" s="58"/>
      <c r="W44" s="79">
        <f>(U44/درآمد!$F$12)</f>
        <v>7.5243012639449446E-3</v>
      </c>
    </row>
    <row r="45" spans="1:23" ht="18.75">
      <c r="A45" s="62"/>
      <c r="B45" s="65" t="s">
        <v>194</v>
      </c>
      <c r="D45" s="22">
        <v>0</v>
      </c>
      <c r="E45" s="58"/>
      <c r="F45" s="22">
        <v>0</v>
      </c>
      <c r="G45" s="58"/>
      <c r="H45" s="22">
        <v>0</v>
      </c>
      <c r="I45" s="58"/>
      <c r="J45" s="22">
        <f t="shared" si="0"/>
        <v>0</v>
      </c>
      <c r="K45" s="58"/>
      <c r="L45" s="79">
        <f>(J45/درآمد!$F$12)</f>
        <v>0</v>
      </c>
      <c r="M45" s="58"/>
      <c r="N45" s="22">
        <v>0</v>
      </c>
      <c r="O45" s="58"/>
      <c r="P45" s="117">
        <v>0</v>
      </c>
      <c r="Q45" s="117"/>
      <c r="R45" s="58"/>
      <c r="S45" s="22">
        <v>14480025363</v>
      </c>
      <c r="T45" s="58"/>
      <c r="U45" s="22">
        <f t="shared" si="1"/>
        <v>14480025363</v>
      </c>
      <c r="V45" s="58"/>
      <c r="W45" s="79">
        <f>(U45/درآمد!$F$12)</f>
        <v>-3.0482057857736548E-2</v>
      </c>
    </row>
    <row r="46" spans="1:23" ht="18.75">
      <c r="A46" s="62"/>
      <c r="B46" s="65" t="s">
        <v>195</v>
      </c>
      <c r="D46" s="22">
        <v>0</v>
      </c>
      <c r="E46" s="58"/>
      <c r="F46" s="22">
        <v>0</v>
      </c>
      <c r="G46" s="58"/>
      <c r="H46" s="22">
        <v>0</v>
      </c>
      <c r="I46" s="58"/>
      <c r="J46" s="22">
        <f t="shared" si="0"/>
        <v>0</v>
      </c>
      <c r="K46" s="58"/>
      <c r="L46" s="79">
        <f>(J46/درآمد!$F$12)</f>
        <v>0</v>
      </c>
      <c r="M46" s="58"/>
      <c r="N46" s="22">
        <v>0</v>
      </c>
      <c r="O46" s="58"/>
      <c r="P46" s="117">
        <v>0</v>
      </c>
      <c r="Q46" s="117"/>
      <c r="R46" s="58"/>
      <c r="S46" s="22">
        <v>62249557</v>
      </c>
      <c r="T46" s="58"/>
      <c r="U46" s="22">
        <f t="shared" si="1"/>
        <v>62249557</v>
      </c>
      <c r="V46" s="58"/>
      <c r="W46" s="79">
        <f>(U46/درآمد!$F$12)</f>
        <v>-1.3104221508762211E-4</v>
      </c>
    </row>
    <row r="47" spans="1:23" ht="18.75">
      <c r="A47" s="62"/>
      <c r="B47" s="65" t="s">
        <v>192</v>
      </c>
      <c r="D47" s="22">
        <v>0</v>
      </c>
      <c r="E47" s="58"/>
      <c r="F47" s="22">
        <v>0</v>
      </c>
      <c r="G47" s="58"/>
      <c r="H47" s="22">
        <v>0</v>
      </c>
      <c r="I47" s="58"/>
      <c r="J47" s="22">
        <f t="shared" si="0"/>
        <v>0</v>
      </c>
      <c r="K47" s="58"/>
      <c r="L47" s="79">
        <f>(J47/درآمد!$F$12)</f>
        <v>0</v>
      </c>
      <c r="M47" s="58"/>
      <c r="N47" s="22">
        <v>0</v>
      </c>
      <c r="O47" s="58"/>
      <c r="P47" s="117">
        <v>0</v>
      </c>
      <c r="Q47" s="117"/>
      <c r="R47" s="58"/>
      <c r="S47" s="22">
        <v>-3376034963</v>
      </c>
      <c r="T47" s="58"/>
      <c r="U47" s="22">
        <f t="shared" si="1"/>
        <v>-3376034963</v>
      </c>
      <c r="V47" s="58"/>
      <c r="W47" s="79">
        <f>(U47/درآمد!$F$12)</f>
        <v>7.1069276808633083E-3</v>
      </c>
    </row>
    <row r="48" spans="1:23" ht="18.75">
      <c r="A48" s="62"/>
      <c r="B48" s="65" t="s">
        <v>206</v>
      </c>
      <c r="D48" s="22">
        <v>0</v>
      </c>
      <c r="E48" s="58"/>
      <c r="F48" s="22">
        <v>0</v>
      </c>
      <c r="G48" s="58"/>
      <c r="H48" s="22">
        <v>0</v>
      </c>
      <c r="I48" s="58"/>
      <c r="J48" s="22">
        <f t="shared" si="0"/>
        <v>0</v>
      </c>
      <c r="K48" s="58"/>
      <c r="L48" s="79">
        <f>(J48/درآمد!$F$12)</f>
        <v>0</v>
      </c>
      <c r="M48" s="58"/>
      <c r="N48" s="22">
        <v>0</v>
      </c>
      <c r="O48" s="58"/>
      <c r="P48" s="117">
        <v>0</v>
      </c>
      <c r="Q48" s="117"/>
      <c r="R48" s="58"/>
      <c r="S48" s="22">
        <v>2013469473</v>
      </c>
      <c r="T48" s="58"/>
      <c r="U48" s="22">
        <f t="shared" si="1"/>
        <v>2013469473</v>
      </c>
      <c r="V48" s="58"/>
      <c r="W48" s="79">
        <f>(U48/درآمد!$F$12)</f>
        <v>-4.2385763444585979E-3</v>
      </c>
    </row>
    <row r="49" spans="1:23" ht="18.75">
      <c r="A49" s="62"/>
      <c r="B49" s="65" t="s">
        <v>207</v>
      </c>
      <c r="D49" s="22">
        <v>0</v>
      </c>
      <c r="E49" s="58"/>
      <c r="F49" s="22">
        <v>0</v>
      </c>
      <c r="G49" s="58"/>
      <c r="H49" s="22">
        <v>0</v>
      </c>
      <c r="I49" s="58"/>
      <c r="J49" s="22">
        <f t="shared" si="0"/>
        <v>0</v>
      </c>
      <c r="K49" s="58"/>
      <c r="L49" s="79">
        <f>(J49/درآمد!$F$12)</f>
        <v>0</v>
      </c>
      <c r="M49" s="58"/>
      <c r="N49" s="22">
        <v>0</v>
      </c>
      <c r="O49" s="58"/>
      <c r="P49" s="117">
        <v>0</v>
      </c>
      <c r="Q49" s="117"/>
      <c r="R49" s="58"/>
      <c r="S49" s="22">
        <v>37250519</v>
      </c>
      <c r="T49" s="58"/>
      <c r="U49" s="22">
        <f t="shared" si="1"/>
        <v>37250519</v>
      </c>
      <c r="V49" s="58"/>
      <c r="W49" s="79">
        <f>(U49/درآمد!$F$12)</f>
        <v>-7.8416470062968533E-5</v>
      </c>
    </row>
    <row r="50" spans="1:23" ht="18.75">
      <c r="A50" s="62"/>
      <c r="B50" s="65" t="s">
        <v>208</v>
      </c>
      <c r="D50" s="22">
        <v>0</v>
      </c>
      <c r="E50" s="58"/>
      <c r="F50" s="22">
        <v>0</v>
      </c>
      <c r="G50" s="58"/>
      <c r="H50" s="22">
        <v>0</v>
      </c>
      <c r="I50" s="58"/>
      <c r="J50" s="22">
        <f t="shared" si="0"/>
        <v>0</v>
      </c>
      <c r="K50" s="58"/>
      <c r="L50" s="79">
        <f>(J50/درآمد!$F$12)</f>
        <v>0</v>
      </c>
      <c r="M50" s="58"/>
      <c r="N50" s="22">
        <v>0</v>
      </c>
      <c r="O50" s="58"/>
      <c r="P50" s="117">
        <v>0</v>
      </c>
      <c r="Q50" s="117"/>
      <c r="R50" s="58"/>
      <c r="S50" s="22">
        <v>377748882</v>
      </c>
      <c r="T50" s="58"/>
      <c r="U50" s="22">
        <f t="shared" si="1"/>
        <v>377748882</v>
      </c>
      <c r="V50" s="58"/>
      <c r="W50" s="79">
        <f>(U50/درآمد!$F$12)</f>
        <v>-7.9520325332038558E-4</v>
      </c>
    </row>
    <row r="51" spans="1:23" ht="18.75">
      <c r="A51" s="62"/>
      <c r="B51" s="65" t="s">
        <v>209</v>
      </c>
      <c r="D51" s="22">
        <v>0</v>
      </c>
      <c r="E51" s="58"/>
      <c r="F51" s="22">
        <v>0</v>
      </c>
      <c r="G51" s="58"/>
      <c r="H51" s="22">
        <v>0</v>
      </c>
      <c r="I51" s="58"/>
      <c r="J51" s="22">
        <f t="shared" si="0"/>
        <v>0</v>
      </c>
      <c r="K51" s="58"/>
      <c r="L51" s="79">
        <f>(J51/درآمد!$F$12)</f>
        <v>0</v>
      </c>
      <c r="M51" s="58"/>
      <c r="N51" s="22">
        <v>0</v>
      </c>
      <c r="O51" s="58"/>
      <c r="P51" s="117">
        <v>0</v>
      </c>
      <c r="Q51" s="117"/>
      <c r="R51" s="58"/>
      <c r="S51" s="22">
        <v>380497906</v>
      </c>
      <c r="T51" s="58"/>
      <c r="U51" s="22">
        <f t="shared" si="1"/>
        <v>380497906</v>
      </c>
      <c r="V51" s="58"/>
      <c r="W51" s="79">
        <f>(U51/درآمد!$F$12)</f>
        <v>-8.0099025344777656E-4</v>
      </c>
    </row>
    <row r="52" spans="1:23" ht="18.75">
      <c r="A52" s="62"/>
      <c r="B52" s="65" t="s">
        <v>210</v>
      </c>
      <c r="D52" s="22">
        <v>0</v>
      </c>
      <c r="E52" s="58"/>
      <c r="F52" s="22">
        <v>0</v>
      </c>
      <c r="G52" s="58"/>
      <c r="H52" s="22">
        <v>0</v>
      </c>
      <c r="I52" s="58"/>
      <c r="J52" s="22">
        <f t="shared" si="0"/>
        <v>0</v>
      </c>
      <c r="K52" s="58"/>
      <c r="L52" s="79">
        <f>(J52/درآمد!$F$12)</f>
        <v>0</v>
      </c>
      <c r="M52" s="58"/>
      <c r="N52" s="22">
        <v>0</v>
      </c>
      <c r="O52" s="58"/>
      <c r="P52" s="117">
        <v>0</v>
      </c>
      <c r="Q52" s="117"/>
      <c r="R52" s="58"/>
      <c r="S52" s="22">
        <v>4909214122</v>
      </c>
      <c r="T52" s="58"/>
      <c r="U52" s="22">
        <f t="shared" si="1"/>
        <v>4909214122</v>
      </c>
      <c r="V52" s="58"/>
      <c r="W52" s="79">
        <f>(U52/درآمد!$F$12)</f>
        <v>-1.0334439695471501E-2</v>
      </c>
    </row>
    <row r="53" spans="1:23" ht="18.75">
      <c r="A53" s="62"/>
      <c r="B53" s="65" t="s">
        <v>211</v>
      </c>
      <c r="D53" s="22">
        <v>0</v>
      </c>
      <c r="E53" s="58"/>
      <c r="F53" s="22">
        <v>0</v>
      </c>
      <c r="G53" s="58"/>
      <c r="H53" s="22">
        <v>0</v>
      </c>
      <c r="I53" s="58"/>
      <c r="J53" s="22">
        <f t="shared" si="0"/>
        <v>0</v>
      </c>
      <c r="K53" s="58"/>
      <c r="L53" s="79">
        <f>(J53/درآمد!$F$12)</f>
        <v>0</v>
      </c>
      <c r="M53" s="58"/>
      <c r="N53" s="22">
        <v>0</v>
      </c>
      <c r="O53" s="58"/>
      <c r="P53" s="117">
        <v>0</v>
      </c>
      <c r="Q53" s="117"/>
      <c r="R53" s="58"/>
      <c r="S53" s="22">
        <v>1149458553</v>
      </c>
      <c r="T53" s="58"/>
      <c r="U53" s="22">
        <f t="shared" si="1"/>
        <v>1149458553</v>
      </c>
      <c r="V53" s="58"/>
      <c r="W53" s="79">
        <f>(U53/درآمد!$F$12)</f>
        <v>-2.4197376205670486E-3</v>
      </c>
    </row>
    <row r="54" spans="1:23" ht="18.75">
      <c r="A54" s="62"/>
      <c r="B54" s="65" t="s">
        <v>196</v>
      </c>
      <c r="D54" s="22">
        <v>0</v>
      </c>
      <c r="E54" s="58"/>
      <c r="F54" s="22">
        <v>0</v>
      </c>
      <c r="G54" s="58"/>
      <c r="H54" s="22">
        <v>0</v>
      </c>
      <c r="I54" s="58"/>
      <c r="J54" s="22">
        <f t="shared" si="0"/>
        <v>0</v>
      </c>
      <c r="K54" s="58"/>
      <c r="L54" s="79">
        <f>(J54/درآمد!$F$12)</f>
        <v>0</v>
      </c>
      <c r="M54" s="58"/>
      <c r="N54" s="22">
        <v>0</v>
      </c>
      <c r="O54" s="58"/>
      <c r="P54" s="117">
        <v>0</v>
      </c>
      <c r="Q54" s="117"/>
      <c r="R54" s="58"/>
      <c r="S54" s="22">
        <v>1854122</v>
      </c>
      <c r="T54" s="58"/>
      <c r="U54" s="22">
        <f t="shared" si="1"/>
        <v>1854122</v>
      </c>
      <c r="V54" s="58"/>
      <c r="W54" s="79">
        <f>(U54/درآمد!$F$12)</f>
        <v>-3.9031322571932848E-6</v>
      </c>
    </row>
    <row r="55" spans="1:23" ht="18.75">
      <c r="A55" s="62"/>
      <c r="B55" s="65" t="s">
        <v>197</v>
      </c>
      <c r="D55" s="22">
        <v>0</v>
      </c>
      <c r="E55" s="58"/>
      <c r="F55" s="22">
        <v>0</v>
      </c>
      <c r="G55" s="58"/>
      <c r="H55" s="22">
        <v>0</v>
      </c>
      <c r="I55" s="58"/>
      <c r="J55" s="22">
        <f t="shared" si="0"/>
        <v>0</v>
      </c>
      <c r="K55" s="58"/>
      <c r="L55" s="79">
        <f>(J55/درآمد!$F$12)</f>
        <v>0</v>
      </c>
      <c r="M55" s="58"/>
      <c r="N55" s="22">
        <v>0</v>
      </c>
      <c r="O55" s="58"/>
      <c r="P55" s="117">
        <v>0</v>
      </c>
      <c r="Q55" s="117"/>
      <c r="R55" s="58"/>
      <c r="S55" s="22">
        <v>9070235704</v>
      </c>
      <c r="T55" s="58"/>
      <c r="U55" s="22">
        <f t="shared" si="1"/>
        <v>9070235704</v>
      </c>
      <c r="V55" s="58"/>
      <c r="W55" s="79">
        <f>(U55/درآمد!$F$12)</f>
        <v>-1.9093851190282323E-2</v>
      </c>
    </row>
    <row r="56" spans="1:23" ht="18.75">
      <c r="A56" s="62"/>
      <c r="B56" s="65" t="s">
        <v>198</v>
      </c>
      <c r="D56" s="22">
        <v>0</v>
      </c>
      <c r="E56" s="58"/>
      <c r="F56" s="22">
        <v>0</v>
      </c>
      <c r="G56" s="58"/>
      <c r="H56" s="22">
        <v>0</v>
      </c>
      <c r="I56" s="58"/>
      <c r="J56" s="22">
        <f t="shared" si="0"/>
        <v>0</v>
      </c>
      <c r="K56" s="58"/>
      <c r="L56" s="79">
        <f>(J56/درآمد!$F$12)</f>
        <v>0</v>
      </c>
      <c r="M56" s="58"/>
      <c r="N56" s="22">
        <v>0</v>
      </c>
      <c r="O56" s="58"/>
      <c r="P56" s="117">
        <v>0</v>
      </c>
      <c r="Q56" s="117"/>
      <c r="R56" s="58"/>
      <c r="S56" s="22">
        <v>5105614928</v>
      </c>
      <c r="T56" s="58"/>
      <c r="U56" s="22">
        <f t="shared" si="1"/>
        <v>5105614928</v>
      </c>
      <c r="V56" s="58"/>
      <c r="W56" s="79">
        <f>(U56/درآمد!$F$12)</f>
        <v>-1.0747885154420459E-2</v>
      </c>
    </row>
    <row r="57" spans="1:23" ht="18.75">
      <c r="A57" s="62"/>
      <c r="B57" s="65" t="s">
        <v>213</v>
      </c>
      <c r="D57" s="22">
        <v>0</v>
      </c>
      <c r="E57" s="58"/>
      <c r="F57" s="22">
        <v>0</v>
      </c>
      <c r="G57" s="58"/>
      <c r="H57" s="22">
        <v>0</v>
      </c>
      <c r="I57" s="58"/>
      <c r="J57" s="22">
        <f t="shared" si="0"/>
        <v>0</v>
      </c>
      <c r="K57" s="58"/>
      <c r="L57" s="79">
        <f>(J57/درآمد!$F$12)</f>
        <v>0</v>
      </c>
      <c r="M57" s="58"/>
      <c r="N57" s="22">
        <v>0</v>
      </c>
      <c r="O57" s="58"/>
      <c r="P57" s="117">
        <v>0</v>
      </c>
      <c r="Q57" s="117"/>
      <c r="R57" s="58"/>
      <c r="S57" s="22">
        <v>-3725960341</v>
      </c>
      <c r="T57" s="58"/>
      <c r="U57" s="22">
        <f t="shared" si="1"/>
        <v>-3725960341</v>
      </c>
      <c r="V57" s="58"/>
      <c r="W57" s="79">
        <f>(U57/درآمد!$F$12)</f>
        <v>7.8435593752622483E-3</v>
      </c>
    </row>
    <row r="58" spans="1:23" ht="18.75">
      <c r="A58" s="62"/>
      <c r="B58" s="65" t="s">
        <v>199</v>
      </c>
      <c r="D58" s="22">
        <v>0</v>
      </c>
      <c r="E58" s="58"/>
      <c r="F58" s="22">
        <v>0</v>
      </c>
      <c r="G58" s="58"/>
      <c r="H58" s="22">
        <v>0</v>
      </c>
      <c r="I58" s="58"/>
      <c r="J58" s="22">
        <f t="shared" si="0"/>
        <v>0</v>
      </c>
      <c r="K58" s="58"/>
      <c r="L58" s="79">
        <f>(J58/درآمد!$F$12)</f>
        <v>0</v>
      </c>
      <c r="M58" s="58"/>
      <c r="N58" s="22">
        <v>0</v>
      </c>
      <c r="O58" s="58"/>
      <c r="P58" s="117">
        <v>0</v>
      </c>
      <c r="Q58" s="117"/>
      <c r="R58" s="58"/>
      <c r="S58" s="22">
        <v>1155093458</v>
      </c>
      <c r="T58" s="58"/>
      <c r="U58" s="22">
        <f t="shared" si="1"/>
        <v>1155093458</v>
      </c>
      <c r="V58" s="58"/>
      <c r="W58" s="79">
        <f>(U58/درآمد!$F$12)</f>
        <v>-2.4315997199713594E-3</v>
      </c>
    </row>
    <row r="59" spans="1:23" ht="18.75">
      <c r="A59" s="62"/>
      <c r="B59" s="65" t="s">
        <v>200</v>
      </c>
      <c r="D59" s="22">
        <v>0</v>
      </c>
      <c r="E59" s="58"/>
      <c r="F59" s="22">
        <v>0</v>
      </c>
      <c r="G59" s="58"/>
      <c r="H59" s="22">
        <v>0</v>
      </c>
      <c r="I59" s="58"/>
      <c r="J59" s="22">
        <f t="shared" si="0"/>
        <v>0</v>
      </c>
      <c r="K59" s="58"/>
      <c r="L59" s="79">
        <f>(J59/درآمد!$F$12)</f>
        <v>0</v>
      </c>
      <c r="M59" s="58"/>
      <c r="N59" s="22">
        <v>0</v>
      </c>
      <c r="O59" s="58"/>
      <c r="P59" s="117">
        <v>0</v>
      </c>
      <c r="Q59" s="117"/>
      <c r="R59" s="58"/>
      <c r="S59" s="22">
        <v>44985935</v>
      </c>
      <c r="T59" s="58"/>
      <c r="U59" s="22">
        <f t="shared" si="1"/>
        <v>44985935</v>
      </c>
      <c r="V59" s="58"/>
      <c r="W59" s="79">
        <f>(U59/درآمد!$F$12)</f>
        <v>-9.4700377870766007E-5</v>
      </c>
    </row>
    <row r="60" spans="1:23" ht="18.75">
      <c r="A60" s="62"/>
      <c r="B60" s="65" t="s">
        <v>202</v>
      </c>
      <c r="D60" s="22">
        <v>0</v>
      </c>
      <c r="E60" s="58"/>
      <c r="F60" s="22">
        <v>0</v>
      </c>
      <c r="G60" s="58"/>
      <c r="H60" s="22">
        <v>0</v>
      </c>
      <c r="I60" s="58"/>
      <c r="J60" s="22">
        <f t="shared" si="0"/>
        <v>0</v>
      </c>
      <c r="K60" s="58"/>
      <c r="L60" s="79">
        <f>(J60/درآمد!$F$12)</f>
        <v>0</v>
      </c>
      <c r="M60" s="58"/>
      <c r="N60" s="22">
        <v>0</v>
      </c>
      <c r="O60" s="58"/>
      <c r="P60" s="117">
        <v>0</v>
      </c>
      <c r="Q60" s="117"/>
      <c r="R60" s="58"/>
      <c r="S60" s="22">
        <v>7973607616</v>
      </c>
      <c r="T60" s="58"/>
      <c r="U60" s="22">
        <f t="shared" si="1"/>
        <v>7973607616</v>
      </c>
      <c r="V60" s="58"/>
      <c r="W60" s="79">
        <f>(U60/درآمد!$F$12)</f>
        <v>-1.6785327552454286E-2</v>
      </c>
    </row>
    <row r="61" spans="1:23" ht="18.75">
      <c r="A61" s="62"/>
      <c r="B61" s="65" t="s">
        <v>204</v>
      </c>
      <c r="D61" s="22">
        <v>0</v>
      </c>
      <c r="E61" s="58"/>
      <c r="F61" s="22">
        <v>0</v>
      </c>
      <c r="G61" s="58"/>
      <c r="H61" s="22">
        <v>0</v>
      </c>
      <c r="I61" s="58"/>
      <c r="J61" s="22">
        <f t="shared" si="0"/>
        <v>0</v>
      </c>
      <c r="K61" s="58"/>
      <c r="L61" s="79">
        <f>(J61/درآمد!$F$12)</f>
        <v>0</v>
      </c>
      <c r="M61" s="58"/>
      <c r="N61" s="22">
        <v>0</v>
      </c>
      <c r="O61" s="58"/>
      <c r="P61" s="117">
        <v>0</v>
      </c>
      <c r="Q61" s="117"/>
      <c r="R61" s="58"/>
      <c r="S61" s="22">
        <v>77600036</v>
      </c>
      <c r="T61" s="58"/>
      <c r="U61" s="22">
        <f t="shared" si="1"/>
        <v>77600036</v>
      </c>
      <c r="V61" s="58"/>
      <c r="W61" s="79">
        <f>(U61/درآمد!$F$12)</f>
        <v>-1.6335667430242463E-4</v>
      </c>
    </row>
    <row r="62" spans="1:23" ht="18.75">
      <c r="A62" s="62"/>
      <c r="B62" s="65" t="s">
        <v>212</v>
      </c>
      <c r="D62" s="22">
        <v>0</v>
      </c>
      <c r="E62" s="58"/>
      <c r="F62" s="22">
        <v>0</v>
      </c>
      <c r="G62" s="58"/>
      <c r="H62" s="22">
        <v>0</v>
      </c>
      <c r="I62" s="58"/>
      <c r="J62" s="22">
        <f t="shared" si="0"/>
        <v>0</v>
      </c>
      <c r="K62" s="58"/>
      <c r="L62" s="79">
        <f>(J62/درآمد!$F$12)</f>
        <v>0</v>
      </c>
      <c r="M62" s="58"/>
      <c r="N62" s="22">
        <v>0</v>
      </c>
      <c r="O62" s="58"/>
      <c r="P62" s="117">
        <v>0</v>
      </c>
      <c r="Q62" s="117"/>
      <c r="R62" s="58"/>
      <c r="S62" s="22">
        <v>-59205077</v>
      </c>
      <c r="T62" s="58"/>
      <c r="U62" s="22">
        <f t="shared" si="1"/>
        <v>-59205077</v>
      </c>
      <c r="V62" s="58"/>
      <c r="W62" s="79">
        <f>(U62/درآمد!$F$12)</f>
        <v>1.2463324734203696E-4</v>
      </c>
    </row>
    <row r="63" spans="1:23" ht="18.75">
      <c r="A63" s="62"/>
      <c r="B63" s="65" t="s">
        <v>201</v>
      </c>
      <c r="D63" s="22">
        <v>0</v>
      </c>
      <c r="E63" s="58"/>
      <c r="F63" s="22">
        <v>0</v>
      </c>
      <c r="G63" s="58"/>
      <c r="H63" s="22">
        <v>0</v>
      </c>
      <c r="I63" s="58"/>
      <c r="J63" s="22">
        <f t="shared" si="0"/>
        <v>0</v>
      </c>
      <c r="K63" s="58"/>
      <c r="L63" s="79">
        <f>(J63/درآمد!$F$12)</f>
        <v>0</v>
      </c>
      <c r="M63" s="58"/>
      <c r="N63" s="22">
        <v>0</v>
      </c>
      <c r="O63" s="58"/>
      <c r="P63" s="117">
        <v>0</v>
      </c>
      <c r="Q63" s="117"/>
      <c r="R63" s="58"/>
      <c r="S63" s="22">
        <v>2881308401</v>
      </c>
      <c r="T63" s="58"/>
      <c r="U63" s="22">
        <f t="shared" si="1"/>
        <v>2881308401</v>
      </c>
      <c r="V63" s="58"/>
      <c r="W63" s="79">
        <f>(U63/درآمد!$F$12)</f>
        <v>-6.065473449355061E-3</v>
      </c>
    </row>
    <row r="64" spans="1:23" ht="18.75">
      <c r="A64" s="62"/>
      <c r="B64" s="65" t="s">
        <v>203</v>
      </c>
      <c r="D64" s="22">
        <v>0</v>
      </c>
      <c r="E64" s="58"/>
      <c r="F64" s="22">
        <v>0</v>
      </c>
      <c r="G64" s="58"/>
      <c r="H64" s="22">
        <v>0</v>
      </c>
      <c r="I64" s="58"/>
      <c r="J64" s="22">
        <f t="shared" si="0"/>
        <v>0</v>
      </c>
      <c r="K64" s="58"/>
      <c r="L64" s="79">
        <f>(J64/درآمد!$F$12)</f>
        <v>0</v>
      </c>
      <c r="M64" s="58"/>
      <c r="N64" s="22">
        <v>0</v>
      </c>
      <c r="O64" s="58"/>
      <c r="P64" s="117">
        <v>0</v>
      </c>
      <c r="Q64" s="117"/>
      <c r="R64" s="58"/>
      <c r="S64" s="22">
        <v>5415096038</v>
      </c>
      <c r="T64" s="58"/>
      <c r="U64" s="22">
        <f t="shared" si="1"/>
        <v>5415096038</v>
      </c>
      <c r="V64" s="58"/>
      <c r="W64" s="79">
        <f>(U64/درآمد!$F$12)</f>
        <v>-1.1399377183225999E-2</v>
      </c>
    </row>
    <row r="65" spans="1:23" ht="18.75">
      <c r="A65" s="62"/>
      <c r="B65" s="65" t="s">
        <v>205</v>
      </c>
      <c r="D65" s="22">
        <v>0</v>
      </c>
      <c r="E65" s="58"/>
      <c r="F65" s="22">
        <v>0</v>
      </c>
      <c r="G65" s="58"/>
      <c r="H65" s="22">
        <v>0</v>
      </c>
      <c r="I65" s="58"/>
      <c r="J65" s="22">
        <f t="shared" si="0"/>
        <v>0</v>
      </c>
      <c r="K65" s="58"/>
      <c r="L65" s="79">
        <f>(J65/درآمد!$F$12)</f>
        <v>0</v>
      </c>
      <c r="M65" s="58"/>
      <c r="N65" s="22">
        <v>0</v>
      </c>
      <c r="O65" s="58"/>
      <c r="P65" s="117">
        <v>0</v>
      </c>
      <c r="Q65" s="117"/>
      <c r="R65" s="58"/>
      <c r="S65" s="22">
        <v>39976842</v>
      </c>
      <c r="T65" s="58"/>
      <c r="U65" s="22">
        <f t="shared" si="1"/>
        <v>39976842</v>
      </c>
      <c r="V65" s="58"/>
      <c r="W65" s="79">
        <f>(U65/درآمد!$F$12)</f>
        <v>-8.4155682069960512E-5</v>
      </c>
    </row>
    <row r="66" spans="1:23" ht="18.75">
      <c r="B66" s="65" t="s">
        <v>43</v>
      </c>
      <c r="D66" s="22">
        <v>0</v>
      </c>
      <c r="E66" s="58"/>
      <c r="F66" s="22">
        <v>6014512864</v>
      </c>
      <c r="G66" s="58"/>
      <c r="H66" s="22">
        <v>0</v>
      </c>
      <c r="I66" s="58"/>
      <c r="J66" s="22">
        <f t="shared" si="0"/>
        <v>6014512864</v>
      </c>
      <c r="K66" s="58"/>
      <c r="L66" s="79">
        <f>(J66/درآمد!$F$12)</f>
        <v>-1.2661216020726991E-2</v>
      </c>
      <c r="M66" s="58"/>
      <c r="N66" s="22">
        <v>0</v>
      </c>
      <c r="O66" s="58"/>
      <c r="P66" s="117">
        <v>7669393622</v>
      </c>
      <c r="Q66" s="117"/>
      <c r="R66" s="58"/>
      <c r="S66" s="22">
        <v>0</v>
      </c>
      <c r="T66" s="58"/>
      <c r="U66" s="22">
        <f t="shared" si="1"/>
        <v>7669393622</v>
      </c>
      <c r="V66" s="58"/>
      <c r="W66" s="79">
        <f>(U66/درآمد!$F$12)</f>
        <v>-1.614492338645496E-2</v>
      </c>
    </row>
    <row r="67" spans="1:23" ht="18.75">
      <c r="B67" s="65" t="s">
        <v>48</v>
      </c>
      <c r="D67" s="22">
        <v>0</v>
      </c>
      <c r="E67" s="58"/>
      <c r="F67" s="22">
        <v>3263159520</v>
      </c>
      <c r="G67" s="58"/>
      <c r="H67" s="22">
        <v>0</v>
      </c>
      <c r="I67" s="58"/>
      <c r="J67" s="22">
        <f t="shared" si="0"/>
        <v>3263159520</v>
      </c>
      <c r="K67" s="58"/>
      <c r="L67" s="79">
        <f>(J67/درآمد!$F$12)</f>
        <v>-6.8693123661114838E-3</v>
      </c>
      <c r="M67" s="58"/>
      <c r="N67" s="22">
        <v>0</v>
      </c>
      <c r="O67" s="58"/>
      <c r="P67" s="117">
        <v>5506581690</v>
      </c>
      <c r="Q67" s="117"/>
      <c r="R67" s="58"/>
      <c r="S67" s="22">
        <v>0</v>
      </c>
      <c r="T67" s="58"/>
      <c r="U67" s="22">
        <f t="shared" si="1"/>
        <v>5506581690</v>
      </c>
      <c r="V67" s="58"/>
      <c r="W67" s="79">
        <f>(U67/درآمد!$F$12)</f>
        <v>-1.1591964617813129E-2</v>
      </c>
    </row>
    <row r="68" spans="1:23" ht="18.75">
      <c r="B68" s="65" t="s">
        <v>50</v>
      </c>
      <c r="D68" s="22">
        <v>0</v>
      </c>
      <c r="E68" s="58"/>
      <c r="F68" s="22">
        <v>6152415345</v>
      </c>
      <c r="G68" s="58"/>
      <c r="H68" s="22">
        <v>0</v>
      </c>
      <c r="I68" s="58"/>
      <c r="J68" s="22">
        <f t="shared" si="0"/>
        <v>6152415345</v>
      </c>
      <c r="K68" s="58"/>
      <c r="L68" s="79">
        <f>(J68/درآمد!$F$12)</f>
        <v>-1.2951516023606027E-2</v>
      </c>
      <c r="M68" s="58"/>
      <c r="N68" s="22">
        <v>0</v>
      </c>
      <c r="O68" s="58"/>
      <c r="P68" s="117">
        <v>10530627653</v>
      </c>
      <c r="Q68" s="117"/>
      <c r="R68" s="58"/>
      <c r="S68" s="22">
        <v>0</v>
      </c>
      <c r="T68" s="58"/>
      <c r="U68" s="22">
        <f t="shared" si="1"/>
        <v>10530627653</v>
      </c>
      <c r="V68" s="58"/>
      <c r="W68" s="79">
        <f>(U68/درآمد!$F$12)</f>
        <v>-2.2168138062606407E-2</v>
      </c>
    </row>
    <row r="69" spans="1:23" ht="18.75">
      <c r="B69" s="65" t="s">
        <v>67</v>
      </c>
      <c r="D69" s="22">
        <v>0</v>
      </c>
      <c r="E69" s="58"/>
      <c r="F69" s="22">
        <v>566791968</v>
      </c>
      <c r="G69" s="58"/>
      <c r="H69" s="22">
        <v>0</v>
      </c>
      <c r="I69" s="58"/>
      <c r="J69" s="22">
        <f t="shared" si="0"/>
        <v>566791968</v>
      </c>
      <c r="K69" s="58"/>
      <c r="L69" s="79">
        <f>(J69/درآمد!$F$12)</f>
        <v>-1.1931598963923972E-3</v>
      </c>
      <c r="M69" s="58"/>
      <c r="N69" s="22">
        <v>0</v>
      </c>
      <c r="O69" s="58"/>
      <c r="P69" s="117">
        <v>566791968</v>
      </c>
      <c r="Q69" s="117"/>
      <c r="R69" s="58"/>
      <c r="S69" s="22">
        <v>0</v>
      </c>
      <c r="T69" s="58"/>
      <c r="U69" s="22">
        <f t="shared" si="1"/>
        <v>566791968</v>
      </c>
      <c r="V69" s="58"/>
      <c r="W69" s="79">
        <f>(U69/درآمد!$F$12)</f>
        <v>-1.1931598963923972E-3</v>
      </c>
    </row>
    <row r="70" spans="1:23" ht="18.75">
      <c r="B70" s="65" t="s">
        <v>32</v>
      </c>
      <c r="D70" s="22">
        <v>0</v>
      </c>
      <c r="E70" s="58"/>
      <c r="F70" s="22">
        <v>449917471</v>
      </c>
      <c r="G70" s="58"/>
      <c r="H70" s="22">
        <v>0</v>
      </c>
      <c r="I70" s="58"/>
      <c r="J70" s="22">
        <f t="shared" si="0"/>
        <v>449917471</v>
      </c>
      <c r="K70" s="58"/>
      <c r="L70" s="79">
        <f>(J70/درآمد!$F$12)</f>
        <v>-9.4712612985279514E-4</v>
      </c>
      <c r="M70" s="58"/>
      <c r="N70" s="22">
        <v>0</v>
      </c>
      <c r="O70" s="58"/>
      <c r="P70" s="117">
        <v>449917471</v>
      </c>
      <c r="Q70" s="117"/>
      <c r="R70" s="58"/>
      <c r="S70" s="22">
        <v>0</v>
      </c>
      <c r="T70" s="58"/>
      <c r="U70" s="22">
        <f t="shared" si="1"/>
        <v>449917471</v>
      </c>
      <c r="V70" s="58"/>
      <c r="W70" s="79">
        <f>(U70/درآمد!$F$12)</f>
        <v>-9.4712612985279514E-4</v>
      </c>
    </row>
    <row r="71" spans="1:23" ht="18.75">
      <c r="B71" s="65" t="s">
        <v>31</v>
      </c>
      <c r="D71" s="22">
        <v>0</v>
      </c>
      <c r="E71" s="58"/>
      <c r="F71" s="22">
        <v>99613750</v>
      </c>
      <c r="G71" s="58"/>
      <c r="H71" s="22">
        <v>0</v>
      </c>
      <c r="I71" s="58"/>
      <c r="J71" s="22">
        <f t="shared" si="0"/>
        <v>99613750</v>
      </c>
      <c r="K71" s="58"/>
      <c r="L71" s="79">
        <f>(J71/درآمد!$F$12)</f>
        <v>-2.0969798151631208E-4</v>
      </c>
      <c r="M71" s="58"/>
      <c r="N71" s="22">
        <v>0</v>
      </c>
      <c r="O71" s="58"/>
      <c r="P71" s="117">
        <v>99613750</v>
      </c>
      <c r="Q71" s="117"/>
      <c r="R71" s="58"/>
      <c r="S71" s="22">
        <v>0</v>
      </c>
      <c r="T71" s="58"/>
      <c r="U71" s="22">
        <f t="shared" si="1"/>
        <v>99613750</v>
      </c>
      <c r="V71" s="58"/>
      <c r="W71" s="79">
        <f>(U71/درآمد!$F$12)</f>
        <v>-2.0969798151631208E-4</v>
      </c>
    </row>
    <row r="72" spans="1:23" ht="18.75">
      <c r="B72" s="65" t="s">
        <v>216</v>
      </c>
      <c r="D72" s="22">
        <v>0</v>
      </c>
      <c r="E72" s="58"/>
      <c r="F72" s="22">
        <v>-183952620</v>
      </c>
      <c r="G72" s="58"/>
      <c r="H72" s="22">
        <v>0</v>
      </c>
      <c r="I72" s="58"/>
      <c r="J72" s="22">
        <f t="shared" si="0"/>
        <v>-183952620</v>
      </c>
      <c r="K72" s="58"/>
      <c r="L72" s="79">
        <f>(J72/درآمد!$F$12)</f>
        <v>3.8724064808961795E-4</v>
      </c>
      <c r="M72" s="58"/>
      <c r="N72" s="22">
        <v>0</v>
      </c>
      <c r="O72" s="58"/>
      <c r="P72" s="117">
        <v>0</v>
      </c>
      <c r="Q72" s="117"/>
      <c r="R72" s="58"/>
      <c r="S72" s="22">
        <v>0</v>
      </c>
      <c r="T72" s="58"/>
      <c r="U72" s="22">
        <f t="shared" si="1"/>
        <v>0</v>
      </c>
      <c r="V72" s="58"/>
      <c r="W72" s="79">
        <f>(U72/درآمد!$F$12)</f>
        <v>0</v>
      </c>
    </row>
    <row r="73" spans="1:23" ht="18.75">
      <c r="B73" s="65" t="s">
        <v>217</v>
      </c>
      <c r="D73" s="22">
        <v>0</v>
      </c>
      <c r="E73" s="58"/>
      <c r="F73" s="22">
        <v>12744731</v>
      </c>
      <c r="G73" s="58"/>
      <c r="H73" s="22">
        <v>0</v>
      </c>
      <c r="I73" s="58"/>
      <c r="J73" s="22">
        <f t="shared" si="0"/>
        <v>12744731</v>
      </c>
      <c r="K73" s="58"/>
      <c r="L73" s="79">
        <f>(J73/درآمد!$F$12)</f>
        <v>-2.6829070943201814E-5</v>
      </c>
      <c r="M73" s="58"/>
      <c r="N73" s="22">
        <v>0</v>
      </c>
      <c r="O73" s="58"/>
      <c r="P73" s="117">
        <v>0</v>
      </c>
      <c r="Q73" s="117"/>
      <c r="R73" s="58"/>
      <c r="S73" s="22">
        <v>0</v>
      </c>
      <c r="T73" s="58"/>
      <c r="U73" s="22">
        <f t="shared" si="1"/>
        <v>0</v>
      </c>
      <c r="V73" s="58"/>
      <c r="W73" s="79">
        <f>(U73/درآمد!$F$12)</f>
        <v>0</v>
      </c>
    </row>
    <row r="74" spans="1:23" ht="18.75">
      <c r="B74" s="65" t="s">
        <v>218</v>
      </c>
      <c r="D74" s="22">
        <v>0</v>
      </c>
      <c r="E74" s="58"/>
      <c r="F74" s="22">
        <v>-737516042</v>
      </c>
      <c r="G74" s="58"/>
      <c r="H74" s="22">
        <v>0</v>
      </c>
      <c r="I74" s="58"/>
      <c r="J74" s="22">
        <f>D74+F74+H74</f>
        <v>-737516042</v>
      </c>
      <c r="K74" s="58"/>
      <c r="L74" s="79">
        <f>(J74/درآمد!$F$12)</f>
        <v>1.5525529893543777E-3</v>
      </c>
      <c r="M74" s="58"/>
      <c r="N74" s="22">
        <v>0</v>
      </c>
      <c r="O74" s="58"/>
      <c r="P74" s="117">
        <v>0</v>
      </c>
      <c r="Q74" s="117"/>
      <c r="R74" s="58"/>
      <c r="S74" s="22">
        <v>0</v>
      </c>
      <c r="T74" s="58"/>
      <c r="U74" s="22">
        <f>N74+P74+S74</f>
        <v>0</v>
      </c>
      <c r="V74" s="58"/>
      <c r="W74" s="79">
        <f>(U74/درآمد!$F$12)</f>
        <v>0</v>
      </c>
    </row>
    <row r="75" spans="1:23" ht="18.75">
      <c r="B75" s="65" t="s">
        <v>219</v>
      </c>
      <c r="D75" s="22">
        <v>0</v>
      </c>
      <c r="E75" s="22"/>
      <c r="F75" s="22">
        <v>201742585</v>
      </c>
      <c r="G75" s="22"/>
      <c r="H75" s="22">
        <v>0</v>
      </c>
      <c r="I75" s="22"/>
      <c r="J75" s="22">
        <f>D75+F75+H75</f>
        <v>201742585</v>
      </c>
      <c r="K75" s="22"/>
      <c r="L75" s="79">
        <f>(J75/درآمد!$F$12)</f>
        <v>-4.2469049564325227E-4</v>
      </c>
      <c r="M75" s="22"/>
      <c r="N75" s="22">
        <v>0</v>
      </c>
      <c r="O75" s="22"/>
      <c r="P75" s="117">
        <v>0</v>
      </c>
      <c r="Q75" s="117"/>
      <c r="R75" s="22"/>
      <c r="S75" s="22">
        <v>0</v>
      </c>
      <c r="T75" s="22"/>
      <c r="U75" s="22">
        <f>N75+P75+S75</f>
        <v>0</v>
      </c>
      <c r="V75" s="58"/>
      <c r="W75" s="79">
        <f>(U75/درآمد!$F$12)</f>
        <v>0</v>
      </c>
    </row>
    <row r="76" spans="1:23" ht="18.75">
      <c r="B76" s="65" t="s">
        <v>220</v>
      </c>
      <c r="D76" s="22">
        <v>0</v>
      </c>
      <c r="E76" s="22"/>
      <c r="F76" s="22">
        <v>-647833140</v>
      </c>
      <c r="G76" s="22"/>
      <c r="H76" s="22">
        <v>0</v>
      </c>
      <c r="I76" s="22"/>
      <c r="J76" s="22">
        <f>D76+F76+H76</f>
        <v>-647833140</v>
      </c>
      <c r="K76" s="22"/>
      <c r="L76" s="79">
        <f>(J76/درآمد!$F$12)</f>
        <v>1.3637605432721329E-3</v>
      </c>
      <c r="M76" s="22"/>
      <c r="N76" s="22">
        <v>0</v>
      </c>
      <c r="O76" s="22"/>
      <c r="P76" s="117">
        <v>0</v>
      </c>
      <c r="Q76" s="117"/>
      <c r="R76" s="22"/>
      <c r="S76" s="22">
        <v>0</v>
      </c>
      <c r="T76" s="22"/>
      <c r="U76" s="22">
        <f>N76+P76+S76</f>
        <v>0</v>
      </c>
      <c r="V76" s="58"/>
      <c r="W76" s="79">
        <f>(U76/درآمد!$F$12)</f>
        <v>0</v>
      </c>
    </row>
    <row r="77" spans="1:23" ht="18.75">
      <c r="B77" s="65" t="s">
        <v>221</v>
      </c>
      <c r="D77" s="22">
        <v>0</v>
      </c>
      <c r="E77" s="22"/>
      <c r="F77" s="22">
        <v>-14894283734</v>
      </c>
      <c r="G77" s="22"/>
      <c r="H77" s="22">
        <v>0</v>
      </c>
      <c r="I77" s="22"/>
      <c r="J77" s="22">
        <f>D77+F77+H77</f>
        <v>-14894283734</v>
      </c>
      <c r="K77" s="22"/>
      <c r="L77" s="79">
        <f>(J77/درآمد!$F$12)</f>
        <v>3.1354117630859595E-2</v>
      </c>
      <c r="M77" s="22"/>
      <c r="N77" s="22">
        <v>0</v>
      </c>
      <c r="O77" s="22"/>
      <c r="P77" s="117">
        <v>0</v>
      </c>
      <c r="Q77" s="117"/>
      <c r="R77" s="22"/>
      <c r="S77" s="22">
        <v>0</v>
      </c>
      <c r="T77" s="22"/>
      <c r="U77" s="22">
        <f>N77+P77+S77</f>
        <v>0</v>
      </c>
      <c r="V77" s="58"/>
      <c r="W77" s="79">
        <f>(U77/درآمد!$F$12)</f>
        <v>0</v>
      </c>
    </row>
    <row r="78" spans="1:23" ht="19.5" thickBot="1">
      <c r="D78" s="78">
        <v>34506081384</v>
      </c>
      <c r="E78" s="22"/>
      <c r="F78" s="78">
        <v>-217552864795</v>
      </c>
      <c r="G78" s="22"/>
      <c r="H78" s="78">
        <v>-145958924163</v>
      </c>
      <c r="I78" s="22"/>
      <c r="J78" s="78">
        <f>SUM(J9:J77)</f>
        <v>-329005707574</v>
      </c>
      <c r="K78" s="22"/>
      <c r="L78" s="85">
        <f>SUM(L9:L77)</f>
        <v>0.69259347013453321</v>
      </c>
      <c r="M78" s="22"/>
      <c r="N78" s="78">
        <v>34506081384</v>
      </c>
      <c r="O78" s="22"/>
      <c r="P78" s="131">
        <f>SUM(P9:Q77)</f>
        <v>-425382713933</v>
      </c>
      <c r="Q78" s="131"/>
      <c r="R78" s="22"/>
      <c r="S78" s="78">
        <v>-102222251363</v>
      </c>
      <c r="T78" s="22"/>
      <c r="U78" s="78">
        <f>SUM(U9:U77)</f>
        <v>-493098883912</v>
      </c>
      <c r="V78" s="59"/>
      <c r="W78" s="81">
        <f>SUM(W9:W77)</f>
        <v>1.0380277887770784</v>
      </c>
    </row>
    <row r="79" spans="1:23" ht="13.5" thickTop="1"/>
    <row r="80" spans="1:23">
      <c r="F80" s="76"/>
    </row>
    <row r="81" spans="6:6">
      <c r="F81" s="76"/>
    </row>
  </sheetData>
  <mergeCells count="81">
    <mergeCell ref="P75:Q75"/>
    <mergeCell ref="P76:Q76"/>
    <mergeCell ref="P77:Q77"/>
    <mergeCell ref="S8:T8"/>
    <mergeCell ref="P78:Q78"/>
    <mergeCell ref="P70:Q70"/>
    <mergeCell ref="P71:Q71"/>
    <mergeCell ref="P72:Q72"/>
    <mergeCell ref="P73:Q73"/>
    <mergeCell ref="P74:Q74"/>
    <mergeCell ref="P65:Q65"/>
    <mergeCell ref="P66:Q66"/>
    <mergeCell ref="P67:Q67"/>
    <mergeCell ref="P68:Q68"/>
    <mergeCell ref="P69:Q69"/>
    <mergeCell ref="P60:Q60"/>
    <mergeCell ref="P61:Q61"/>
    <mergeCell ref="P62:Q62"/>
    <mergeCell ref="P63:Q63"/>
    <mergeCell ref="P64:Q64"/>
    <mergeCell ref="P55:Q55"/>
    <mergeCell ref="P56:Q56"/>
    <mergeCell ref="P57:Q57"/>
    <mergeCell ref="P58:Q58"/>
    <mergeCell ref="P59:Q59"/>
    <mergeCell ref="P50:Q50"/>
    <mergeCell ref="P51:Q51"/>
    <mergeCell ref="P52:Q52"/>
    <mergeCell ref="P53:Q53"/>
    <mergeCell ref="P54:Q54"/>
    <mergeCell ref="P45:Q45"/>
    <mergeCell ref="P46:Q46"/>
    <mergeCell ref="P47:Q47"/>
    <mergeCell ref="P48:Q48"/>
    <mergeCell ref="P49:Q49"/>
    <mergeCell ref="P40:Q40"/>
    <mergeCell ref="P41:Q41"/>
    <mergeCell ref="P42:Q42"/>
    <mergeCell ref="P43:Q43"/>
    <mergeCell ref="P44:Q44"/>
    <mergeCell ref="P35:Q35"/>
    <mergeCell ref="P36:Q36"/>
    <mergeCell ref="P37:Q37"/>
    <mergeCell ref="P38:Q38"/>
    <mergeCell ref="P39:Q39"/>
    <mergeCell ref="P30:Q30"/>
    <mergeCell ref="P31:Q31"/>
    <mergeCell ref="P32:Q32"/>
    <mergeCell ref="P33:Q33"/>
    <mergeCell ref="P34:Q34"/>
    <mergeCell ref="P25:Q25"/>
    <mergeCell ref="P27:Q27"/>
    <mergeCell ref="P28:Q28"/>
    <mergeCell ref="P29:Q29"/>
    <mergeCell ref="P22:Q22"/>
    <mergeCell ref="P23:Q23"/>
    <mergeCell ref="P24:Q24"/>
    <mergeCell ref="P26:Q26"/>
    <mergeCell ref="P19:Q19"/>
    <mergeCell ref="P20:Q20"/>
    <mergeCell ref="P21:Q21"/>
    <mergeCell ref="P16:Q16"/>
    <mergeCell ref="P17:Q17"/>
    <mergeCell ref="P18:Q18"/>
    <mergeCell ref="P13:Q13"/>
    <mergeCell ref="P14:Q14"/>
    <mergeCell ref="P15:Q15"/>
    <mergeCell ref="P10:Q10"/>
    <mergeCell ref="P11:Q11"/>
    <mergeCell ref="P12:Q12"/>
    <mergeCell ref="J7:L7"/>
    <mergeCell ref="U7:W7"/>
    <mergeCell ref="A8:B8"/>
    <mergeCell ref="P8:Q8"/>
    <mergeCell ref="P9:Q9"/>
    <mergeCell ref="A1:W1"/>
    <mergeCell ref="A2:W2"/>
    <mergeCell ref="A3:W3"/>
    <mergeCell ref="B5:W5"/>
    <mergeCell ref="D6:L6"/>
    <mergeCell ref="N6:W6"/>
  </mergeCells>
  <conditionalFormatting sqref="B9:B77">
    <cfRule type="duplicateValues" dxfId="0" priority="10"/>
  </conditionalFormatting>
  <pageMargins left="0.39" right="0.39" top="0.39" bottom="0.39" header="0" footer="0"/>
  <pageSetup scale="5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4"/>
  <sheetViews>
    <sheetView rightToLeft="1" view="pageBreakPreview" zoomScale="118" zoomScaleNormal="100" zoomScaleSheetLayoutView="118" workbookViewId="0">
      <selection activeCell="D14" sqref="D14:P14"/>
    </sheetView>
  </sheetViews>
  <sheetFormatPr defaultRowHeight="12.75"/>
  <cols>
    <col min="1" max="1" width="5.140625" customWidth="1"/>
    <col min="2" max="2" width="28.140625" customWidth="1"/>
    <col min="3" max="3" width="1.28515625" customWidth="1"/>
    <col min="4" max="4" width="14.42578125" bestFit="1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5" bestFit="1" customWidth="1"/>
    <col min="13" max="13" width="1.28515625" customWidth="1"/>
    <col min="14" max="14" width="14.28515625" customWidth="1"/>
    <col min="15" max="15" width="1.28515625" customWidth="1"/>
    <col min="16" max="16" width="14.71093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18" ht="21.75" customHeight="1">
      <c r="A2" s="113" t="s">
        <v>112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</row>
    <row r="3" spans="1:18" ht="21.75" customHeight="1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1:18" ht="14.45" customHeight="1"/>
    <row r="5" spans="1:18" ht="14.45" customHeight="1">
      <c r="A5" s="48" t="s">
        <v>136</v>
      </c>
      <c r="B5" s="114" t="s">
        <v>138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</row>
    <row r="6" spans="1:18" ht="14.45" customHeight="1">
      <c r="D6" s="111" t="s">
        <v>129</v>
      </c>
      <c r="E6" s="111"/>
      <c r="F6" s="111"/>
      <c r="G6" s="111"/>
      <c r="H6" s="111"/>
      <c r="I6" s="111"/>
      <c r="J6" s="111"/>
      <c r="L6" s="111" t="s">
        <v>130</v>
      </c>
      <c r="M6" s="111"/>
      <c r="N6" s="111"/>
      <c r="O6" s="111"/>
      <c r="P6" s="111"/>
      <c r="Q6" s="111"/>
      <c r="R6" s="111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111" t="s">
        <v>139</v>
      </c>
      <c r="B8" s="111"/>
      <c r="D8" s="2" t="s">
        <v>140</v>
      </c>
      <c r="F8" s="2" t="s">
        <v>133</v>
      </c>
      <c r="H8" s="2" t="s">
        <v>134</v>
      </c>
      <c r="J8" s="2" t="s">
        <v>33</v>
      </c>
      <c r="L8" s="2" t="s">
        <v>140</v>
      </c>
      <c r="N8" s="2" t="s">
        <v>133</v>
      </c>
      <c r="P8" s="2" t="s">
        <v>134</v>
      </c>
      <c r="R8" s="2" t="s">
        <v>33</v>
      </c>
    </row>
    <row r="9" spans="1:18" ht="21.75" customHeight="1">
      <c r="A9" s="128" t="s">
        <v>84</v>
      </c>
      <c r="B9" s="128"/>
      <c r="D9" s="56">
        <v>3273807644</v>
      </c>
      <c r="E9" s="40"/>
      <c r="F9" s="73">
        <v>-9998187500</v>
      </c>
      <c r="G9" s="40"/>
      <c r="H9" s="72">
        <v>18125000</v>
      </c>
      <c r="I9" s="40"/>
      <c r="J9" s="72">
        <f>D9+F9+H9</f>
        <v>-6706254856</v>
      </c>
      <c r="K9" s="40"/>
      <c r="L9" s="72">
        <v>8616434563</v>
      </c>
      <c r="M9" s="40"/>
      <c r="N9" s="72">
        <v>-9998187500</v>
      </c>
      <c r="O9" s="40"/>
      <c r="P9" s="72">
        <v>18125000</v>
      </c>
      <c r="Q9" s="40"/>
      <c r="R9" s="72">
        <f>L9+N9+P9</f>
        <v>-1363627937</v>
      </c>
    </row>
    <row r="10" spans="1:18" ht="21.75" customHeight="1">
      <c r="A10" s="125" t="s">
        <v>87</v>
      </c>
      <c r="B10" s="125"/>
      <c r="D10" s="56">
        <v>192700857</v>
      </c>
      <c r="E10" s="40"/>
      <c r="F10" s="72">
        <v>0</v>
      </c>
      <c r="G10" s="40"/>
      <c r="H10" s="72">
        <v>1812500</v>
      </c>
      <c r="I10" s="40"/>
      <c r="J10" s="72">
        <f>D10+F10+H10</f>
        <v>194513357</v>
      </c>
      <c r="K10" s="40"/>
      <c r="L10" s="72">
        <v>722028063</v>
      </c>
      <c r="M10" s="40"/>
      <c r="N10" s="72">
        <v>0</v>
      </c>
      <c r="O10" s="40"/>
      <c r="P10" s="72">
        <v>1812500</v>
      </c>
      <c r="Q10" s="40"/>
      <c r="R10" s="72">
        <f>L10+N10+P10</f>
        <v>723840563</v>
      </c>
    </row>
    <row r="11" spans="1:18" ht="21.75" customHeight="1">
      <c r="A11" s="125" t="s">
        <v>80</v>
      </c>
      <c r="B11" s="125"/>
      <c r="D11" s="56">
        <v>387499051</v>
      </c>
      <c r="E11" s="40"/>
      <c r="F11" s="72">
        <v>0</v>
      </c>
      <c r="G11" s="40"/>
      <c r="H11" s="72">
        <v>3806250</v>
      </c>
      <c r="I11" s="40"/>
      <c r="J11" s="72">
        <f>D11+F11+H11</f>
        <v>391305301</v>
      </c>
      <c r="K11" s="40"/>
      <c r="L11" s="72">
        <v>900630588</v>
      </c>
      <c r="M11" s="40"/>
      <c r="N11" s="72">
        <v>0</v>
      </c>
      <c r="O11" s="40"/>
      <c r="P11" s="72">
        <v>3806250</v>
      </c>
      <c r="Q11" s="40"/>
      <c r="R11" s="72">
        <f>L11+N11+P11</f>
        <v>904436838</v>
      </c>
    </row>
    <row r="12" spans="1:18" ht="21.75" customHeight="1">
      <c r="A12" s="125" t="s">
        <v>141</v>
      </c>
      <c r="B12" s="125"/>
      <c r="D12" s="56">
        <v>0</v>
      </c>
      <c r="E12" s="40"/>
      <c r="F12" s="72">
        <v>0</v>
      </c>
      <c r="G12" s="40"/>
      <c r="H12" s="72">
        <v>0</v>
      </c>
      <c r="I12" s="40"/>
      <c r="J12" s="72">
        <f>D12+F12+H12</f>
        <v>0</v>
      </c>
      <c r="K12" s="40"/>
      <c r="L12" s="72">
        <v>4305270</v>
      </c>
      <c r="M12" s="40"/>
      <c r="N12" s="72">
        <v>0</v>
      </c>
      <c r="O12" s="40"/>
      <c r="P12" s="72">
        <v>1002732</v>
      </c>
      <c r="Q12" s="40"/>
      <c r="R12" s="72">
        <f>L12+N12+P12</f>
        <v>5308002</v>
      </c>
    </row>
    <row r="13" spans="1:18" ht="21.75" customHeight="1">
      <c r="A13" s="126" t="s">
        <v>90</v>
      </c>
      <c r="B13" s="126"/>
      <c r="D13" s="56">
        <v>5762600392</v>
      </c>
      <c r="E13" s="40"/>
      <c r="F13" s="74">
        <v>0</v>
      </c>
      <c r="G13" s="40"/>
      <c r="H13" s="72">
        <v>0</v>
      </c>
      <c r="I13" s="40"/>
      <c r="J13" s="72">
        <f>D13+F13+H13</f>
        <v>5762600392</v>
      </c>
      <c r="K13" s="40"/>
      <c r="L13" s="72">
        <v>11515084890</v>
      </c>
      <c r="M13" s="40"/>
      <c r="N13" s="72">
        <f>VLOOKUP(A13,'درآمد ناشی از تغییر قیمت اوراق'!A:Q,9,0)</f>
        <v>0</v>
      </c>
      <c r="O13" s="40"/>
      <c r="P13" s="72">
        <v>0</v>
      </c>
      <c r="Q13" s="40"/>
      <c r="R13" s="72">
        <f>L13+N13+P13</f>
        <v>11515084890</v>
      </c>
    </row>
    <row r="14" spans="1:18" ht="21.75" customHeight="1">
      <c r="A14" s="129" t="s">
        <v>33</v>
      </c>
      <c r="B14" s="129"/>
      <c r="D14" s="57">
        <f>SUM(D9:D13)</f>
        <v>9616607944</v>
      </c>
      <c r="E14" s="55"/>
      <c r="F14" s="69">
        <f>SUM(F9:F13)</f>
        <v>-9998187500</v>
      </c>
      <c r="G14" s="82"/>
      <c r="H14" s="83">
        <f>SUM(H9:H13)</f>
        <v>23743750</v>
      </c>
      <c r="J14" s="57">
        <f>SUM(J9:J13)</f>
        <v>-357835806</v>
      </c>
      <c r="L14" s="57">
        <f>SUM(L9:L13)</f>
        <v>21758483374</v>
      </c>
      <c r="N14" s="84">
        <f>SUM(N9:N13)</f>
        <v>-9998187500</v>
      </c>
      <c r="P14" s="57">
        <f>SUM(P9:P13)</f>
        <v>24746482</v>
      </c>
      <c r="R14" s="57">
        <f>SUM(R9:R13)</f>
        <v>11785042356</v>
      </c>
    </row>
  </sheetData>
  <mergeCells count="13">
    <mergeCell ref="A13:B13"/>
    <mergeCell ref="A14:B14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0</vt:lpstr>
      <vt:lpstr>سهام</vt:lpstr>
      <vt:lpstr>اوراق مشتقه</vt:lpstr>
      <vt:lpstr>اوراق</vt:lpstr>
      <vt:lpstr>تعدیل قیمت</vt:lpstr>
      <vt:lpstr>سپرده</vt:lpstr>
      <vt:lpstr>درآمد</vt:lpstr>
      <vt:lpstr>1-2</vt:lpstr>
      <vt:lpstr>2-2</vt:lpstr>
      <vt:lpstr>3-2</vt:lpstr>
      <vt:lpstr>4-2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سود ترجیحی</vt:lpstr>
      <vt:lpstr>'1-2'!Print_Area</vt:lpstr>
      <vt:lpstr>'2-2'!Print_Area</vt:lpstr>
      <vt:lpstr>'3-2'!Print_Area</vt:lpstr>
      <vt:lpstr>'4-2'!Print_Area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'سود اوراق بهادار'!Print_Area</vt:lpstr>
      <vt:lpstr>'سود ترجیحی'!Print_Area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Mohammad Nikomaram</dc:creator>
  <dc:description/>
  <cp:lastModifiedBy>Mohammad Nikomaram</cp:lastModifiedBy>
  <dcterms:created xsi:type="dcterms:W3CDTF">2025-07-23T09:32:21Z</dcterms:created>
  <dcterms:modified xsi:type="dcterms:W3CDTF">2025-07-30T11:09:22Z</dcterms:modified>
</cp:coreProperties>
</file>