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10-حفظ ارزش دماوند\عملیات حسابداری\پرتفوی ماهانه\1404\14040531\"/>
    </mc:Choice>
  </mc:AlternateContent>
  <xr:revisionPtr revIDLastSave="0" documentId="13_ncr:1_{B5317F51-DB03-47E1-8471-005BEAB9AD55}" xr6:coauthVersionLast="47" xr6:coauthVersionMax="47" xr10:uidLastSave="{00000000-0000-0000-0000-000000000000}"/>
  <bookViews>
    <workbookView xWindow="14400" yWindow="0" windowWidth="14400" windowHeight="15600" tabRatio="886" firstSheet="13" activeTab="17" xr2:uid="{00000000-000D-0000-FFFF-FFFF00000000}"/>
  </bookViews>
  <sheets>
    <sheet name="0" sheetId="22" r:id="rId1"/>
    <sheet name="سهام" sheetId="2" r:id="rId2"/>
    <sheet name="اوراق مشتقه" sheetId="3" r:id="rId3"/>
    <sheet name="اوراق" sheetId="5" r:id="rId4"/>
    <sheet name="تعدیل قیمت" sheetId="6" r:id="rId5"/>
    <sheet name="سپرده" sheetId="7" r:id="rId6"/>
    <sheet name="درآمد" sheetId="8" r:id="rId7"/>
    <sheet name="1-2" sheetId="9" r:id="rId8"/>
    <sheet name="2-2" sheetId="11" r:id="rId9"/>
    <sheet name="3-2" sheetId="13" r:id="rId10"/>
    <sheet name="4-2" sheetId="14" r:id="rId11"/>
    <sheet name="درآمد سود سهام" sheetId="15" r:id="rId12"/>
    <sheet name="سود اوراق بهادار" sheetId="17" r:id="rId13"/>
    <sheet name="سود سپرده بانکی" sheetId="18" r:id="rId14"/>
    <sheet name="درآمد ناشی از فروش" sheetId="19" r:id="rId15"/>
    <sheet name="درآمد اعمال اختیار" sheetId="20" r:id="rId16"/>
    <sheet name="درآمد ناشی از تغییر قیمت اوراق" sheetId="21" r:id="rId17"/>
    <sheet name="سود ترجیحی" sheetId="23" r:id="rId18"/>
  </sheets>
  <definedNames>
    <definedName name="_xlnm._FilterDatabase" localSheetId="7" hidden="1">'1-2'!$A$8:$U$8</definedName>
    <definedName name="_xlnm._FilterDatabase" localSheetId="1" hidden="1">سهام!$A$8:$AA$8</definedName>
    <definedName name="_xlnm.Print_Area" localSheetId="7">'1-2'!$A$1:$V$95</definedName>
    <definedName name="_xlnm.Print_Area" localSheetId="8">'2-2'!$A$1:$S$15</definedName>
    <definedName name="_xlnm.Print_Area" localSheetId="9">'3-2'!$A$1:$K$14</definedName>
    <definedName name="_xlnm.Print_Area" localSheetId="10">'4-2'!$A$1:$G$11</definedName>
    <definedName name="_xlnm.Print_Area" localSheetId="3">اوراق!$A$1:$AM$12</definedName>
    <definedName name="_xlnm.Print_Area" localSheetId="2">'اوراق مشتقه'!$A$1:$AX$32</definedName>
    <definedName name="_xlnm.Print_Area" localSheetId="4">'تعدیل قیمت'!$A$1:$N$11</definedName>
    <definedName name="_xlnm.Print_Area" localSheetId="6">درآمد!$A$1:$K$15</definedName>
    <definedName name="_xlnm.Print_Area" localSheetId="15">'درآمد اعمال اختیار'!$A$1:$O$58</definedName>
    <definedName name="_xlnm.Print_Area" localSheetId="11">'درآمد سود سهام'!$A$1:$T$16</definedName>
    <definedName name="_xlnm.Print_Area" localSheetId="16">'درآمد ناشی از تغییر قیمت اوراق'!$A$1:$Q$49</definedName>
    <definedName name="_xlnm.Print_Area" localSheetId="14">'درآمد ناشی از فروش'!$A$1:$Q$27</definedName>
    <definedName name="_xlnm.Print_Area" localSheetId="5">سپرده!$A$1:$M$15</definedName>
    <definedName name="_xlnm.Print_Area" localSheetId="12">'سود اوراق بهادار'!$A$1:$S$13</definedName>
    <definedName name="_xlnm.Print_Area" localSheetId="17">'سود ترجیحی'!$A$1:$H$17</definedName>
    <definedName name="_xlnm.Print_Area" localSheetId="13">'سود سپرده بانکی'!$A$1:$N$14</definedName>
    <definedName name="_xlnm.Print_Area" localSheetId="1">سهام!$A$1:$Z$37</definedName>
  </definedNames>
  <calcPr calcId="191029"/>
</workbook>
</file>

<file path=xl/calcChain.xml><?xml version="1.0" encoding="utf-8"?>
<calcChain xmlns="http://schemas.openxmlformats.org/spreadsheetml/2006/main">
  <c r="F10" i="23" l="1"/>
  <c r="A3" i="23"/>
  <c r="A1" i="23"/>
  <c r="E9" i="23"/>
  <c r="D10" i="23"/>
  <c r="E10" i="23"/>
  <c r="A1" i="21" l="1"/>
  <c r="A1" i="20"/>
  <c r="A1" i="19"/>
  <c r="A1" i="18"/>
  <c r="A1" i="17"/>
  <c r="A1" i="15"/>
  <c r="A1" i="14"/>
  <c r="A1" i="13"/>
  <c r="A1" i="11"/>
  <c r="A1" i="9"/>
  <c r="A1" i="8"/>
  <c r="A1" i="7"/>
  <c r="A1" i="6"/>
  <c r="A1" i="5"/>
  <c r="A1" i="3"/>
  <c r="A3" i="20"/>
  <c r="A2" i="20"/>
  <c r="I16" i="15"/>
  <c r="I49" i="21" l="1"/>
  <c r="C93" i="9"/>
  <c r="H14" i="13"/>
  <c r="D14" i="13"/>
  <c r="L9" i="7"/>
  <c r="Z9" i="2" l="1"/>
  <c r="Q12" i="9" l="1"/>
  <c r="Q13" i="9"/>
  <c r="S13" i="9" s="1"/>
  <c r="Q14" i="9"/>
  <c r="Q15" i="9"/>
  <c r="Q16" i="9"/>
  <c r="S16" i="9" s="1"/>
  <c r="Q17" i="9"/>
  <c r="S17" i="9" s="1"/>
  <c r="Q18" i="9"/>
  <c r="Q19" i="9"/>
  <c r="Q20" i="9"/>
  <c r="Q21" i="9"/>
  <c r="S21" i="9" s="1"/>
  <c r="Q22" i="9"/>
  <c r="S22" i="9" s="1"/>
  <c r="Q23" i="9"/>
  <c r="S23" i="9" s="1"/>
  <c r="Q24" i="9"/>
  <c r="Q25" i="9"/>
  <c r="S25" i="9" s="1"/>
  <c r="Q26" i="9"/>
  <c r="Q27" i="9"/>
  <c r="Q28" i="9"/>
  <c r="S28" i="9" s="1"/>
  <c r="Q31" i="9"/>
  <c r="S31" i="9" s="1"/>
  <c r="Q33" i="9"/>
  <c r="Q34" i="9"/>
  <c r="Q35" i="9"/>
  <c r="S35" i="9" s="1"/>
  <c r="Q36" i="9"/>
  <c r="Q37" i="9"/>
  <c r="S37" i="9" s="1"/>
  <c r="Q38" i="9"/>
  <c r="S38" i="9" s="1"/>
  <c r="Q39" i="9"/>
  <c r="Q40" i="9"/>
  <c r="S40" i="9" s="1"/>
  <c r="Q41" i="9"/>
  <c r="S41" i="9" s="1"/>
  <c r="Q42" i="9"/>
  <c r="Q43" i="9"/>
  <c r="S43" i="9" s="1"/>
  <c r="Q44" i="9"/>
  <c r="S44" i="9" s="1"/>
  <c r="Q47" i="9"/>
  <c r="S47" i="9" s="1"/>
  <c r="Q48" i="9"/>
  <c r="Q49" i="9"/>
  <c r="Q51" i="9"/>
  <c r="S51" i="9" s="1"/>
  <c r="Q52" i="9"/>
  <c r="S52" i="9" s="1"/>
  <c r="Q53" i="9"/>
  <c r="S53" i="9" s="1"/>
  <c r="Q54" i="9"/>
  <c r="S54" i="9" s="1"/>
  <c r="Q55" i="9"/>
  <c r="S55" i="9" s="1"/>
  <c r="Q56" i="9"/>
  <c r="S56" i="9" s="1"/>
  <c r="Q58" i="9"/>
  <c r="S58" i="9" s="1"/>
  <c r="Q59" i="9"/>
  <c r="S59" i="9" s="1"/>
  <c r="Q60" i="9"/>
  <c r="S60" i="9" s="1"/>
  <c r="Q61" i="9"/>
  <c r="S61" i="9" s="1"/>
  <c r="Q62" i="9"/>
  <c r="S62" i="9" s="1"/>
  <c r="Q63" i="9"/>
  <c r="S63" i="9" s="1"/>
  <c r="Q64" i="9"/>
  <c r="S64" i="9" s="1"/>
  <c r="Q65" i="9"/>
  <c r="S65" i="9" s="1"/>
  <c r="Q9" i="9"/>
  <c r="S9" i="9" s="1"/>
  <c r="F10" i="8"/>
  <c r="J10" i="8" s="1"/>
  <c r="S14" i="9"/>
  <c r="S15" i="9"/>
  <c r="S18" i="9"/>
  <c r="S19" i="9"/>
  <c r="S20" i="9"/>
  <c r="S24" i="9"/>
  <c r="S26" i="9"/>
  <c r="S27" i="9"/>
  <c r="S34" i="9"/>
  <c r="S39" i="9"/>
  <c r="S42" i="9"/>
  <c r="S91" i="9"/>
  <c r="Q66" i="9"/>
  <c r="Q67" i="9"/>
  <c r="Q68" i="9"/>
  <c r="S68" i="9" s="1"/>
  <c r="Q69" i="9"/>
  <c r="Q70" i="9"/>
  <c r="Q71" i="9"/>
  <c r="S71" i="9" s="1"/>
  <c r="Q72" i="9"/>
  <c r="Q74" i="9"/>
  <c r="Q75" i="9"/>
  <c r="Q77" i="9"/>
  <c r="Q80" i="9"/>
  <c r="Q81" i="9"/>
  <c r="Q92" i="9"/>
  <c r="O10" i="9"/>
  <c r="O11" i="9"/>
  <c r="S11" i="9" s="1"/>
  <c r="O12" i="9"/>
  <c r="S12" i="9" s="1"/>
  <c r="O29" i="9"/>
  <c r="S29" i="9" s="1"/>
  <c r="O30" i="9"/>
  <c r="S30" i="9" s="1"/>
  <c r="O32" i="9"/>
  <c r="S32" i="9" s="1"/>
  <c r="O33" i="9"/>
  <c r="S33" i="9" s="1"/>
  <c r="O36" i="9"/>
  <c r="O45" i="9"/>
  <c r="S45" i="9" s="1"/>
  <c r="O46" i="9"/>
  <c r="S46" i="9" s="1"/>
  <c r="O48" i="9"/>
  <c r="S48" i="9" s="1"/>
  <c r="O49" i="9"/>
  <c r="S49" i="9" s="1"/>
  <c r="O50" i="9"/>
  <c r="S50" i="9" s="1"/>
  <c r="O57" i="9"/>
  <c r="S57" i="9" s="1"/>
  <c r="O66" i="9"/>
  <c r="O67" i="9"/>
  <c r="O69" i="9"/>
  <c r="O70" i="9"/>
  <c r="O72" i="9"/>
  <c r="O73" i="9"/>
  <c r="S73" i="9" s="1"/>
  <c r="O74" i="9"/>
  <c r="O75" i="9"/>
  <c r="O76" i="9"/>
  <c r="S76" i="9" s="1"/>
  <c r="O77" i="9"/>
  <c r="O78" i="9"/>
  <c r="O79" i="9"/>
  <c r="S79" i="9" s="1"/>
  <c r="O80" i="9"/>
  <c r="O81" i="9"/>
  <c r="O82" i="9"/>
  <c r="S82" i="9" s="1"/>
  <c r="O83" i="9"/>
  <c r="S83" i="9" s="1"/>
  <c r="O84" i="9"/>
  <c r="S84" i="9" s="1"/>
  <c r="O85" i="9"/>
  <c r="S85" i="9" s="1"/>
  <c r="O86" i="9"/>
  <c r="S86" i="9" s="1"/>
  <c r="O87" i="9"/>
  <c r="S87" i="9" s="1"/>
  <c r="O88" i="9"/>
  <c r="S88" i="9" s="1"/>
  <c r="O89" i="9"/>
  <c r="S89" i="9" s="1"/>
  <c r="O90" i="9"/>
  <c r="S90" i="9" s="1"/>
  <c r="O92" i="9"/>
  <c r="I91" i="9"/>
  <c r="G12" i="9"/>
  <c r="G13" i="9"/>
  <c r="I13" i="9" s="1"/>
  <c r="G14" i="9"/>
  <c r="I14" i="9" s="1"/>
  <c r="G15" i="9"/>
  <c r="I15" i="9" s="1"/>
  <c r="G16" i="9"/>
  <c r="I16" i="9" s="1"/>
  <c r="G17" i="9"/>
  <c r="I17" i="9" s="1"/>
  <c r="G18" i="9"/>
  <c r="I18" i="9" s="1"/>
  <c r="G19" i="9"/>
  <c r="I19" i="9" s="1"/>
  <c r="G20" i="9"/>
  <c r="I20" i="9" s="1"/>
  <c r="G21" i="9"/>
  <c r="I21" i="9" s="1"/>
  <c r="G22" i="9"/>
  <c r="I22" i="9" s="1"/>
  <c r="G23" i="9"/>
  <c r="I23" i="9" s="1"/>
  <c r="G24" i="9"/>
  <c r="I24" i="9" s="1"/>
  <c r="G25" i="9"/>
  <c r="I25" i="9" s="1"/>
  <c r="G26" i="9"/>
  <c r="I26" i="9" s="1"/>
  <c r="G27" i="9"/>
  <c r="I27" i="9" s="1"/>
  <c r="G28" i="9"/>
  <c r="I28" i="9" s="1"/>
  <c r="G31" i="9"/>
  <c r="I31" i="9" s="1"/>
  <c r="G33" i="9"/>
  <c r="G34" i="9"/>
  <c r="I34" i="9" s="1"/>
  <c r="G35" i="9"/>
  <c r="I35" i="9" s="1"/>
  <c r="G36" i="9"/>
  <c r="G37" i="9"/>
  <c r="I37" i="9" s="1"/>
  <c r="G38" i="9"/>
  <c r="I38" i="9" s="1"/>
  <c r="G39" i="9"/>
  <c r="I39" i="9" s="1"/>
  <c r="G40" i="9"/>
  <c r="I40" i="9" s="1"/>
  <c r="G41" i="9"/>
  <c r="I41" i="9" s="1"/>
  <c r="G42" i="9"/>
  <c r="I42" i="9" s="1"/>
  <c r="G43" i="9"/>
  <c r="I43" i="9" s="1"/>
  <c r="G44" i="9"/>
  <c r="I44" i="9" s="1"/>
  <c r="G47" i="9"/>
  <c r="I47" i="9" s="1"/>
  <c r="G48" i="9"/>
  <c r="G49" i="9"/>
  <c r="G51" i="9"/>
  <c r="I51" i="9" s="1"/>
  <c r="G52" i="9"/>
  <c r="G53" i="9"/>
  <c r="I53" i="9" s="1"/>
  <c r="G54" i="9"/>
  <c r="I54" i="9" s="1"/>
  <c r="G55" i="9"/>
  <c r="I55" i="9" s="1"/>
  <c r="G56" i="9"/>
  <c r="I56" i="9" s="1"/>
  <c r="G58" i="9"/>
  <c r="I58" i="9" s="1"/>
  <c r="G59" i="9"/>
  <c r="I59" i="9" s="1"/>
  <c r="G60" i="9"/>
  <c r="I60" i="9" s="1"/>
  <c r="G61" i="9"/>
  <c r="I61" i="9" s="1"/>
  <c r="G62" i="9"/>
  <c r="I62" i="9" s="1"/>
  <c r="G63" i="9"/>
  <c r="I63" i="9" s="1"/>
  <c r="G64" i="9"/>
  <c r="I64" i="9" s="1"/>
  <c r="G65" i="9"/>
  <c r="I65" i="9" s="1"/>
  <c r="G9" i="9"/>
  <c r="I9" i="9" s="1"/>
  <c r="G66" i="9"/>
  <c r="G67" i="9"/>
  <c r="G68" i="9"/>
  <c r="I68" i="9" s="1"/>
  <c r="G69" i="9"/>
  <c r="G70" i="9"/>
  <c r="G71" i="9"/>
  <c r="I71" i="9" s="1"/>
  <c r="G72" i="9"/>
  <c r="G74" i="9"/>
  <c r="G75" i="9"/>
  <c r="G77" i="9"/>
  <c r="G80" i="9"/>
  <c r="G81" i="9"/>
  <c r="G92" i="9"/>
  <c r="E10" i="9"/>
  <c r="E11" i="9"/>
  <c r="I11" i="9" s="1"/>
  <c r="E12" i="9"/>
  <c r="I12" i="9" s="1"/>
  <c r="E29" i="9"/>
  <c r="I29" i="9" s="1"/>
  <c r="E30" i="9"/>
  <c r="I30" i="9" s="1"/>
  <c r="E32" i="9"/>
  <c r="I32" i="9" s="1"/>
  <c r="E33" i="9"/>
  <c r="E36" i="9"/>
  <c r="E45" i="9"/>
  <c r="I45" i="9" s="1"/>
  <c r="E46" i="9"/>
  <c r="I46" i="9" s="1"/>
  <c r="E48" i="9"/>
  <c r="I48" i="9" s="1"/>
  <c r="E49" i="9"/>
  <c r="E50" i="9"/>
  <c r="I50" i="9" s="1"/>
  <c r="E52" i="9"/>
  <c r="E57" i="9"/>
  <c r="I57" i="9" s="1"/>
  <c r="E66" i="9"/>
  <c r="E67" i="9"/>
  <c r="E69" i="9"/>
  <c r="E70" i="9"/>
  <c r="E72" i="9"/>
  <c r="E73" i="9"/>
  <c r="I73" i="9" s="1"/>
  <c r="E74" i="9"/>
  <c r="E75" i="9"/>
  <c r="E76" i="9"/>
  <c r="I76" i="9" s="1"/>
  <c r="E77" i="9"/>
  <c r="E78" i="9"/>
  <c r="I78" i="9" s="1"/>
  <c r="E79" i="9"/>
  <c r="I79" i="9" s="1"/>
  <c r="E80" i="9"/>
  <c r="E81" i="9"/>
  <c r="E82" i="9"/>
  <c r="I82" i="9" s="1"/>
  <c r="E83" i="9"/>
  <c r="I83" i="9" s="1"/>
  <c r="E84" i="9"/>
  <c r="I84" i="9" s="1"/>
  <c r="E85" i="9"/>
  <c r="I85" i="9" s="1"/>
  <c r="E86" i="9"/>
  <c r="I86" i="9" s="1"/>
  <c r="E87" i="9"/>
  <c r="I87" i="9" s="1"/>
  <c r="E88" i="9"/>
  <c r="I88" i="9" s="1"/>
  <c r="E89" i="9"/>
  <c r="I89" i="9" s="1"/>
  <c r="E90" i="9"/>
  <c r="I90" i="9" s="1"/>
  <c r="E92" i="9"/>
  <c r="M67" i="9"/>
  <c r="M69" i="9"/>
  <c r="M70" i="9"/>
  <c r="M72" i="9"/>
  <c r="M78" i="9"/>
  <c r="M80" i="9"/>
  <c r="M81" i="9"/>
  <c r="M92" i="9"/>
  <c r="P10" i="11"/>
  <c r="P11" i="11"/>
  <c r="P12" i="11"/>
  <c r="P13" i="11"/>
  <c r="P9" i="11"/>
  <c r="N14" i="11"/>
  <c r="L10" i="11"/>
  <c r="L11" i="11"/>
  <c r="L12" i="11"/>
  <c r="L13" i="11"/>
  <c r="L9" i="11"/>
  <c r="L15" i="11" s="1"/>
  <c r="H10" i="11"/>
  <c r="H11" i="11"/>
  <c r="H12" i="11"/>
  <c r="H13" i="11"/>
  <c r="H9" i="11"/>
  <c r="F12" i="11"/>
  <c r="F14" i="11"/>
  <c r="J14" i="11" s="1"/>
  <c r="D10" i="11"/>
  <c r="D11" i="11"/>
  <c r="D12" i="11"/>
  <c r="D13" i="11"/>
  <c r="D9" i="11"/>
  <c r="D15" i="11" s="1"/>
  <c r="J9" i="13"/>
  <c r="J10" i="13"/>
  <c r="J11" i="13"/>
  <c r="J12" i="13"/>
  <c r="J13" i="13"/>
  <c r="J8" i="13"/>
  <c r="F9" i="13"/>
  <c r="F10" i="13"/>
  <c r="F11" i="13"/>
  <c r="F12" i="13"/>
  <c r="F13" i="13"/>
  <c r="F8" i="13"/>
  <c r="F14" i="13" s="1"/>
  <c r="F11" i="14"/>
  <c r="F11" i="8" s="1"/>
  <c r="J11" i="8" s="1"/>
  <c r="D11" i="14"/>
  <c r="C49" i="21"/>
  <c r="I49" i="9" l="1"/>
  <c r="S36" i="9"/>
  <c r="R11" i="11"/>
  <c r="J11" i="11"/>
  <c r="J13" i="11"/>
  <c r="R12" i="11"/>
  <c r="I36" i="9"/>
  <c r="I33" i="9"/>
  <c r="M93" i="9"/>
  <c r="I70" i="9"/>
  <c r="J14" i="13"/>
  <c r="J9" i="11"/>
  <c r="R13" i="11"/>
  <c r="I52" i="9"/>
  <c r="R10" i="11"/>
  <c r="J10" i="11"/>
  <c r="E93" i="9"/>
  <c r="R9" i="11"/>
  <c r="P15" i="11"/>
  <c r="Q93" i="9"/>
  <c r="S78" i="9"/>
  <c r="S69" i="9"/>
  <c r="I10" i="9"/>
  <c r="S10" i="9"/>
  <c r="O93" i="9"/>
  <c r="S81" i="9"/>
  <c r="I75" i="9"/>
  <c r="R14" i="11"/>
  <c r="N15" i="11"/>
  <c r="F15" i="11"/>
  <c r="I67" i="9"/>
  <c r="S80" i="9"/>
  <c r="S77" i="9"/>
  <c r="I80" i="9"/>
  <c r="I66" i="9"/>
  <c r="G93" i="9"/>
  <c r="I72" i="9"/>
  <c r="S74" i="9"/>
  <c r="I69" i="9"/>
  <c r="S67" i="9"/>
  <c r="S66" i="9"/>
  <c r="I74" i="9"/>
  <c r="H15" i="11"/>
  <c r="S92" i="9"/>
  <c r="I81" i="9"/>
  <c r="I92" i="9"/>
  <c r="S75" i="9"/>
  <c r="I77" i="9"/>
  <c r="S72" i="9"/>
  <c r="S70" i="9"/>
  <c r="J12" i="11"/>
  <c r="G49" i="21"/>
  <c r="K49" i="21"/>
  <c r="M49" i="21"/>
  <c r="O49" i="21"/>
  <c r="Q49" i="21"/>
  <c r="R15" i="11" l="1"/>
  <c r="F9" i="8" s="1"/>
  <c r="J15" i="11"/>
  <c r="I93" i="9"/>
  <c r="S93" i="9"/>
  <c r="F8" i="8" s="1"/>
  <c r="J8" i="8" s="1"/>
  <c r="J9" i="8"/>
  <c r="M58" i="20"/>
  <c r="K58" i="20"/>
  <c r="I58" i="20"/>
  <c r="O58" i="20"/>
  <c r="I27" i="19"/>
  <c r="C27" i="19"/>
  <c r="Q27" i="19"/>
  <c r="O27" i="19"/>
  <c r="M27" i="19"/>
  <c r="K27" i="19"/>
  <c r="G27" i="19"/>
  <c r="E27" i="19"/>
  <c r="M14" i="18"/>
  <c r="K14" i="18"/>
  <c r="I14" i="18"/>
  <c r="G14" i="18"/>
  <c r="E14" i="18"/>
  <c r="C14" i="18"/>
  <c r="R13" i="17"/>
  <c r="N13" i="17"/>
  <c r="L13" i="17"/>
  <c r="H13" i="17"/>
  <c r="M9" i="15"/>
  <c r="M16" i="15" s="1"/>
  <c r="S9" i="15"/>
  <c r="S10" i="15"/>
  <c r="S16" i="15" s="1"/>
  <c r="S11" i="15"/>
  <c r="S12" i="15"/>
  <c r="S13" i="15"/>
  <c r="S14" i="15"/>
  <c r="S15" i="15"/>
  <c r="S8" i="15"/>
  <c r="Q16" i="15"/>
  <c r="O16" i="15"/>
  <c r="K16" i="15"/>
  <c r="L10" i="7"/>
  <c r="L11" i="7"/>
  <c r="L15" i="7" s="1"/>
  <c r="L12" i="7"/>
  <c r="L13" i="7"/>
  <c r="L14" i="7"/>
  <c r="D15" i="7"/>
  <c r="F15" i="7"/>
  <c r="H15" i="7"/>
  <c r="J15" i="7"/>
  <c r="C11" i="6"/>
  <c r="K11" i="6"/>
  <c r="P12" i="5"/>
  <c r="R12" i="5"/>
  <c r="T12" i="5"/>
  <c r="V12" i="5"/>
  <c r="X12" i="5"/>
  <c r="Z12" i="5"/>
  <c r="AB12" i="5"/>
  <c r="AD12" i="5"/>
  <c r="AH12" i="5"/>
  <c r="AJ12" i="5"/>
  <c r="AL10" i="5"/>
  <c r="AL11" i="5"/>
  <c r="AL9" i="5"/>
  <c r="AL12" i="5" s="1"/>
  <c r="Z10" i="2"/>
  <c r="Z37" i="2" s="1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AO31" i="3"/>
  <c r="K31" i="3"/>
  <c r="D37" i="2"/>
  <c r="F37" i="2"/>
  <c r="H37" i="2"/>
  <c r="J37" i="2"/>
  <c r="L37" i="2"/>
  <c r="N37" i="2"/>
  <c r="P37" i="2"/>
  <c r="R37" i="2"/>
  <c r="V37" i="2"/>
  <c r="X37" i="2"/>
  <c r="F12" i="8" l="1"/>
  <c r="U52" i="9" s="1"/>
  <c r="J12" i="8"/>
  <c r="U20" i="9"/>
  <c r="U44" i="9"/>
  <c r="U21" i="9"/>
  <c r="U9" i="9"/>
  <c r="U22" i="9"/>
  <c r="U34" i="9"/>
  <c r="U58" i="9"/>
  <c r="U23" i="9"/>
  <c r="U35" i="9"/>
  <c r="U47" i="9"/>
  <c r="U59" i="9"/>
  <c r="U71" i="9"/>
  <c r="U60" i="9"/>
  <c r="H10" i="8"/>
  <c r="U13" i="9"/>
  <c r="U25" i="9"/>
  <c r="U37" i="9"/>
  <c r="U61" i="9"/>
  <c r="H11" i="8"/>
  <c r="U14" i="9"/>
  <c r="U26" i="9"/>
  <c r="U38" i="9"/>
  <c r="U62" i="9"/>
  <c r="U27" i="9"/>
  <c r="U39" i="9"/>
  <c r="U51" i="9"/>
  <c r="U63" i="9"/>
  <c r="U16" i="9"/>
  <c r="U28" i="9"/>
  <c r="U40" i="9"/>
  <c r="U64" i="9"/>
  <c r="U17" i="9"/>
  <c r="U41" i="9"/>
  <c r="U53" i="9"/>
  <c r="U36" i="9"/>
  <c r="U29" i="9"/>
  <c r="U78" i="9"/>
  <c r="U81" i="9"/>
  <c r="U92" i="9"/>
  <c r="U76" i="9"/>
  <c r="U82" i="9"/>
  <c r="U67" i="9"/>
  <c r="H9" i="8"/>
  <c r="U12" i="9"/>
  <c r="U10" i="9"/>
  <c r="U50" i="9"/>
  <c r="U84" i="9"/>
  <c r="U86" i="9"/>
  <c r="U49" i="9"/>
  <c r="U90" i="9"/>
  <c r="U80" i="9"/>
  <c r="U73" i="9"/>
  <c r="U66" i="9"/>
  <c r="U89" i="9"/>
  <c r="U33" i="9"/>
  <c r="U57" i="9"/>
  <c r="U30" i="9"/>
  <c r="U72" i="9"/>
  <c r="U69" i="9"/>
  <c r="U77" i="9"/>
  <c r="U74" i="9"/>
  <c r="U45" i="9"/>
  <c r="U70" i="9"/>
  <c r="U79" i="9"/>
  <c r="U88" i="9"/>
  <c r="U85" i="9"/>
  <c r="U32" i="9"/>
  <c r="U48" i="9"/>
  <c r="U87" i="9"/>
  <c r="U75" i="9"/>
  <c r="U46" i="9"/>
  <c r="U11" i="9"/>
  <c r="U83" i="9"/>
  <c r="U91" i="9" l="1"/>
  <c r="U55" i="9"/>
  <c r="U43" i="9"/>
  <c r="U31" i="9"/>
  <c r="U19" i="9"/>
  <c r="U54" i="9"/>
  <c r="U42" i="9"/>
  <c r="U18" i="9"/>
  <c r="U68" i="9"/>
  <c r="H8" i="8"/>
  <c r="H12" i="8" s="1"/>
  <c r="U65" i="9"/>
  <c r="U15" i="9"/>
  <c r="U24" i="9"/>
  <c r="U56" i="9"/>
  <c r="K20" i="9"/>
  <c r="K32" i="9"/>
  <c r="K44" i="9"/>
  <c r="K56" i="9"/>
  <c r="K68" i="9"/>
  <c r="K80" i="9"/>
  <c r="K92" i="9"/>
  <c r="K10" i="9"/>
  <c r="K34" i="9"/>
  <c r="K58" i="9"/>
  <c r="K70" i="9"/>
  <c r="K11" i="9"/>
  <c r="K35" i="9"/>
  <c r="K21" i="9"/>
  <c r="K33" i="9"/>
  <c r="K45" i="9"/>
  <c r="K57" i="9"/>
  <c r="K69" i="9"/>
  <c r="K81" i="9"/>
  <c r="K9" i="9"/>
  <c r="K22" i="9"/>
  <c r="K46" i="9"/>
  <c r="K82" i="9"/>
  <c r="K23" i="9"/>
  <c r="K47" i="9"/>
  <c r="K12" i="9"/>
  <c r="K24" i="9"/>
  <c r="K36" i="9"/>
  <c r="K48" i="9"/>
  <c r="K60" i="9"/>
  <c r="K72" i="9"/>
  <c r="K84" i="9"/>
  <c r="K40" i="9"/>
  <c r="K17" i="9"/>
  <c r="K89" i="9"/>
  <c r="K13" i="9"/>
  <c r="K25" i="9"/>
  <c r="K37" i="9"/>
  <c r="K49" i="9"/>
  <c r="K61" i="9"/>
  <c r="K73" i="9"/>
  <c r="K85" i="9"/>
  <c r="K52" i="9"/>
  <c r="K76" i="9"/>
  <c r="K53" i="9"/>
  <c r="K65" i="9"/>
  <c r="K14" i="9"/>
  <c r="K26" i="9"/>
  <c r="K38" i="9"/>
  <c r="K50" i="9"/>
  <c r="K62" i="9"/>
  <c r="K74" i="9"/>
  <c r="K86" i="9"/>
  <c r="K16" i="9"/>
  <c r="K64" i="9"/>
  <c r="K88" i="9"/>
  <c r="K29" i="9"/>
  <c r="K77" i="9"/>
  <c r="K59" i="9"/>
  <c r="K83" i="9"/>
  <c r="K15" i="9"/>
  <c r="K27" i="9"/>
  <c r="K39" i="9"/>
  <c r="K51" i="9"/>
  <c r="K63" i="9"/>
  <c r="K75" i="9"/>
  <c r="K87" i="9"/>
  <c r="K28" i="9"/>
  <c r="K41" i="9"/>
  <c r="K91" i="9"/>
  <c r="K18" i="9"/>
  <c r="K30" i="9"/>
  <c r="K42" i="9"/>
  <c r="K54" i="9"/>
  <c r="K66" i="9"/>
  <c r="K78" i="9"/>
  <c r="K90" i="9"/>
  <c r="K19" i="9"/>
  <c r="K31" i="9"/>
  <c r="K43" i="9"/>
  <c r="K55" i="9"/>
  <c r="K67" i="9"/>
  <c r="K79" i="9"/>
  <c r="K71" i="9"/>
  <c r="U93" i="9" l="1"/>
  <c r="K93" i="9"/>
</calcChain>
</file>

<file path=xl/sharedStrings.xml><?xml version="1.0" encoding="utf-8"?>
<sst xmlns="http://schemas.openxmlformats.org/spreadsheetml/2006/main" count="994" uniqueCount="264">
  <si>
    <t>صورت وضعیت پرتفوی</t>
  </si>
  <si>
    <t>برای ماه منتهی به 1404/05/31</t>
  </si>
  <si>
    <t>-1</t>
  </si>
  <si>
    <t>سرمایه گذاری ها</t>
  </si>
  <si>
    <t>1404/04/31</t>
  </si>
  <si>
    <t>تغییرات طی دوره</t>
  </si>
  <si>
    <t>1404/05/31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</si>
  <si>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</si>
  <si>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</si>
  <si>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</si>
  <si>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</si>
  <si>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</si>
  <si>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</si>
  <si>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</si>
  <si>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</si>
  <si>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</si>
  <si>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اختیارخ اطلس-60000-14040609</t>
  </si>
  <si>
    <t>اختیارخ پتروآبان-17000-040818</t>
  </si>
  <si>
    <t>ایران خودرو دیزل</t>
  </si>
  <si>
    <t>ایران‌ خودرو</t>
  </si>
  <si>
    <t>بانک تجارت</t>
  </si>
  <si>
    <t>بانک صادرات ایران</t>
  </si>
  <si>
    <t>پویا</t>
  </si>
  <si>
    <t>ذوب آهن اصفهان</t>
  </si>
  <si>
    <t>سایپا</t>
  </si>
  <si>
    <t>سرمایه گذاری پایا تدبیرپارسا</t>
  </si>
  <si>
    <t>سرمایه گذاری تامین اجتماعی</t>
  </si>
  <si>
    <t>سرمایه‌گذاری‌نیرو</t>
  </si>
  <si>
    <t>گروه‌بهمن‌</t>
  </si>
  <si>
    <t>گسترش‌سرمایه‌گذاری‌ایران‌خودرو</t>
  </si>
  <si>
    <t>مخابرات ایران</t>
  </si>
  <si>
    <t>اختیار خرید گواهی سپرده پیوسته شمش طلای +995 GBAB04C1100 11000000.0000-1404/08/18</t>
  </si>
  <si>
    <t>اختیارخ ذوب-300-1404/09/19</t>
  </si>
  <si>
    <t>اختیارخ وبملت-1000-1404/08/21</t>
  </si>
  <si>
    <t>اختیارخ وبصادر-500-1404/09/19</t>
  </si>
  <si>
    <t>اختیارخ ذوب-280-1404/09/19</t>
  </si>
  <si>
    <t>اختیارخ ذوب-260-1404/09/19</t>
  </si>
  <si>
    <t>اختیارخ وبصادر-400-1404/09/19</t>
  </si>
  <si>
    <t>اختیارخ ذوب-320-1404/09/19</t>
  </si>
  <si>
    <t>تامین سرمایه دماوند</t>
  </si>
  <si>
    <t>اختیارخ وبصادر-450-1404/09/19</t>
  </si>
  <si>
    <t>اختیارخ وبصادر-550-1404/09/19</t>
  </si>
  <si>
    <t>شمش طلا CD1GOB0001</t>
  </si>
  <si>
    <t>اختیارخ وبصادر-600-1404/05/22</t>
  </si>
  <si>
    <t>جمع</t>
  </si>
  <si>
    <t>نام سهام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</si>
  <si>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</si>
  <si>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</si>
  <si>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</si>
  <si>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</si>
  <si>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</si>
  <si>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</si>
  <si>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</si>
  <si>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</si>
  <si>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وبصادر-500-1404/05/22</t>
  </si>
  <si>
    <t>اختیار خرید</t>
  </si>
  <si>
    <t>موقعیت فروش</t>
  </si>
  <si>
    <t>-</t>
  </si>
  <si>
    <t>1404/05/22</t>
  </si>
  <si>
    <t>اختیارخ خبهمن-2600-1404/05/29</t>
  </si>
  <si>
    <t>1404/05/29</t>
  </si>
  <si>
    <t>اختیارخ ذوب-400-1404/06/18</t>
  </si>
  <si>
    <t>1404/06/18</t>
  </si>
  <si>
    <t>اختیار خرید گواهی سپرده پیوسته شمش طلای +995 GBAB04C900 9000000.0000-1404/08/18</t>
  </si>
  <si>
    <t>اختیار خرید گواهی سپرده پیوسته شمش طلای +995 GBAB04C950 9500000.0000-1404/08/18</t>
  </si>
  <si>
    <t>اختیار خرید گواهی سپرده پیوسته شمش طلای +995 GBAB04C1000 10000000.0000-1404/08/18</t>
  </si>
  <si>
    <t>اختیار خرید گواهی سپرده پیوسته شمش طلای +995 GBAB04C800 8000000.0000-1404/08/18</t>
  </si>
  <si>
    <t>اختیار خرید گواهی سپرده پیوسته شمش طلای +995 GBAB04C1050 10500000.0000-1404/08/18</t>
  </si>
  <si>
    <t>اختیار خرید گواهی سپرده پیوسته شمش طلای +995 GBAB04C1300 13000000.0000-1404/08/18</t>
  </si>
  <si>
    <t>اختیار خرید گواهی سپرده پیوسته شمش طلای +995 GBAB04C1200 12000000.0000-1404/08/18</t>
  </si>
  <si>
    <t>اختیار خرید گواهی سپرده پیوسته شمش طلای +995 GBAB04C1400 14000000.0000-1404/08/18</t>
  </si>
  <si>
    <t>موقعیت خرید</t>
  </si>
  <si>
    <t>1404/06/09</t>
  </si>
  <si>
    <t>1404/08/18</t>
  </si>
  <si>
    <t>1404/09/19</t>
  </si>
  <si>
    <t>1404/08/21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</si>
  <si>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</si>
  <si>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</si>
  <si>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</si>
  <si>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</si>
  <si>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</si>
  <si>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</si>
  <si>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</si>
  <si>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</si>
  <si>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</si>
  <si>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صکوک مرابحه اندیمشک07-6ماهه23%</t>
  </si>
  <si>
    <t>بله</t>
  </si>
  <si>
    <t>1402/10/06</t>
  </si>
  <si>
    <t>1407/10/06</t>
  </si>
  <si>
    <t>مرابحه سمگا-دماوند060907</t>
  </si>
  <si>
    <t>1402/09/07</t>
  </si>
  <si>
    <t>1406/09/07</t>
  </si>
  <si>
    <t>سلف موازی متانول بوشهر051</t>
  </si>
  <si>
    <t>1403/02/03</t>
  </si>
  <si>
    <t>1405/02/03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</si>
  <si>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</si>
  <si>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</si>
  <si>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</si>
  <si>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</si>
  <si>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</si>
  <si>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</si>
  <si>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</si>
  <si>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</si>
  <si>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0.00%</t>
  </si>
  <si>
    <t>0.02%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</si>
  <si>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</si>
  <si>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</si>
  <si>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</si>
  <si>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</si>
  <si>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</si>
  <si>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</si>
  <si>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پاسارگاد جهان کودک</t>
  </si>
  <si>
    <t>سپرده کوتاه مدت بانک سینا گیشا</t>
  </si>
  <si>
    <t>سپرده کوتاه مدت بانک سامان میدان سرو</t>
  </si>
  <si>
    <t>سپرده بلند مدت بانک پاسارگاد جهان کودک</t>
  </si>
  <si>
    <t>سپرده کوتاه مدت بانک صادرات شکوفه</t>
  </si>
  <si>
    <t>سپرده بلند مدت بانک صادرات شکوفه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</si>
  <si>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</si>
  <si>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</si>
  <si>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</si>
  <si>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</si>
  <si>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</si>
  <si>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</si>
  <si>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</si>
  <si>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</si>
  <si>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</si>
  <si>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</si>
  <si>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</si>
  <si>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</si>
  <si>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</si>
  <si>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</si>
  <si>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</si>
  <si>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طی ماه</t>
  </si>
  <si>
    <t>از ابتدای سال مالی</t>
  </si>
  <si>
    <t>درآمد سود سهام</t>
  </si>
  <si>
    <t>درآمد تغییر ارزش</t>
  </si>
  <si>
    <t>درآمد فروش</t>
  </si>
  <si>
    <t>ایمن خودرو شرق</t>
  </si>
  <si>
    <t>بانک ملت</t>
  </si>
  <si>
    <t>درآمد حاصل از سرمایه­گذاری در اوراق بهادار با درآمد ثابت:</t>
  </si>
  <si>
    <t>عنوان</t>
  </si>
  <si>
    <t>درآمد سود اوراق</t>
  </si>
  <si>
    <t>صکوک مرابحه فولاژ612-بدون ضامن</t>
  </si>
  <si>
    <t>صکوک اجاره اخابر61-3ماهه23%</t>
  </si>
  <si>
    <t>صکوک اجاره گل گهر054-3ماهه23%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</si>
  <si>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</si>
  <si>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</si>
  <si>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</si>
  <si>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</si>
  <si>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</si>
  <si>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</si>
  <si>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</si>
  <si>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</si>
  <si>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</si>
  <si>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</si>
  <si>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</si>
  <si>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</si>
  <si>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</si>
  <si>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1404/04/12</t>
  </si>
  <si>
    <t>1404/04/28</t>
  </si>
  <si>
    <t>1404/04/30</t>
  </si>
  <si>
    <t>1404/04/21</t>
  </si>
  <si>
    <t>سود اوراق بهادار با درآمد ثابت</t>
  </si>
  <si>
    <t>نرخ سود علی الحساب</t>
  </si>
  <si>
    <t>درآمد سود</t>
  </si>
  <si>
    <t>خالص درآمد</t>
  </si>
  <si>
    <t>1405/04/18</t>
  </si>
  <si>
    <t>1406/12/22</t>
  </si>
  <si>
    <t>1406/11/14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</si>
  <si>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</si>
  <si>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</si>
  <si>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</si>
  <si>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</si>
  <si>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</si>
  <si>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نام اختیار</t>
  </si>
  <si>
    <t>کارمزد اعمال</t>
  </si>
  <si>
    <t>مالیات اعمال</t>
  </si>
  <si>
    <t>سود(زیان)اعمال</t>
  </si>
  <si>
    <t>1404/05/27</t>
  </si>
  <si>
    <t>1404/05/28</t>
  </si>
  <si>
    <t>1404/05/26</t>
  </si>
  <si>
    <t>درآمد ناشی از تغییر قیمت اوراق بهادار</t>
  </si>
  <si>
    <t>سود و زیان ناشی از تغییر قیمت</t>
  </si>
  <si>
    <t>1-1سرمایه گذاری در سهام و حق تقدم سهام-</t>
  </si>
  <si>
    <t>تصمیم مدیریت</t>
  </si>
  <si>
    <t>سپرده کوتاه مدت بانک پاسارگاد</t>
  </si>
  <si>
    <t>سپرده کوتاه مدت بانک سینا</t>
  </si>
  <si>
    <t>سپرده کوتاه مدت بانک سامان</t>
  </si>
  <si>
    <t>سپرده بلند مدت بانک پاسارگاد</t>
  </si>
  <si>
    <t>سپرده کوتاه مدت بانک صادرات</t>
  </si>
  <si>
    <t>سپرده بلند مدت بانک صادرات</t>
  </si>
  <si>
    <t>‫صورت وضعیت پورتفوی</t>
  </si>
  <si>
    <t>در اجرای ابلاغیه شماره 12020093 مورخ 1396/09/05 سازمان بورس و اوراق بهادار</t>
  </si>
  <si>
    <t>.</t>
  </si>
  <si>
    <t>‫برای ماه منتهی به 31 مرداد ماه 1404</t>
  </si>
  <si>
    <t xml:space="preserve">گواهی سپرده کالایی شمش طلا </t>
  </si>
  <si>
    <t>اختیارخ ذوب-500-1404/03/21</t>
  </si>
  <si>
    <t>اختیارخ ذوب-600-1404/04/25</t>
  </si>
  <si>
    <t>اختیارخ ذوب-400-1404/03/21</t>
  </si>
  <si>
    <t>اختیارخ ذوب-500-1404/04/25</t>
  </si>
  <si>
    <t>اختیارخ ذوب-300-1404/03/21</t>
  </si>
  <si>
    <t>اختیارخ ذوب-400-1404/04/25</t>
  </si>
  <si>
    <t>اختیارخ اخابر-800-1404/03/21</t>
  </si>
  <si>
    <t>اختیارخ شستا-2200-1404/04/11</t>
  </si>
  <si>
    <t>اختیارخ شستا-1100-1404/04/11</t>
  </si>
  <si>
    <t>اختیارخ شستا-1200-1404/04/11</t>
  </si>
  <si>
    <t>اختیارخ وبصادر-500-1404/03/21</t>
  </si>
  <si>
    <t>اختیارخ وبصادر-700-1404/05/22</t>
  </si>
  <si>
    <t>اختیارخ وبصادر-700-1404/03/21</t>
  </si>
  <si>
    <t>اختیارخ وبصادر-600-1404/03/21</t>
  </si>
  <si>
    <t>اختیارخ وبصادر-200-1404/03/21</t>
  </si>
  <si>
    <t>اختیارخ وبصادر-800-1404/03/21</t>
  </si>
  <si>
    <t>اختیارخ وبملت-1760-1404/03/21</t>
  </si>
  <si>
    <t>اختیارخ وبملت-2934-1404/03/21</t>
  </si>
  <si>
    <t>اختیارخ وبملت-2640-1404/03/21</t>
  </si>
  <si>
    <t>اختیارخ وبملت-2054-1404/03/21</t>
  </si>
  <si>
    <t>اختیارخ وبملت-2200-1404/03/21</t>
  </si>
  <si>
    <t>اختیارخ وبملت-1907-1404/03/21</t>
  </si>
  <si>
    <t>اختیارخ خودرو-441-1404/03/07</t>
  </si>
  <si>
    <t>اختیارخ خودرو-382-1404/03/07</t>
  </si>
  <si>
    <t>اختیارخ خودرو-471-1404/03/07</t>
  </si>
  <si>
    <t>اختیارخ خودرو-529-1404/03/07</t>
  </si>
  <si>
    <t>اختیارخ خودرو-588-1404/03/07</t>
  </si>
  <si>
    <t>اختیارخ خودرو-306-1404/03/07</t>
  </si>
  <si>
    <t>اختیارخ خودرو-282-1404/03/07</t>
  </si>
  <si>
    <t>اختیارخ خودرو-329-1404/03/07</t>
  </si>
  <si>
    <t>اختیارخ خودرو-353-1404/03/07</t>
  </si>
  <si>
    <t>اختیارخ خودرو-647-1404/03/07</t>
  </si>
  <si>
    <t>اختیارخ وتجارت-700-1404/04/18</t>
  </si>
  <si>
    <t>اختیارخ وتجارت-600-1404/04/18</t>
  </si>
  <si>
    <t>اختیارخ خگستر-5500-1404/04/08</t>
  </si>
  <si>
    <t>اختیارخ خگستر-6500-1404/04/08</t>
  </si>
  <si>
    <t>اختیارخ خساپا-422-1404/03/28</t>
  </si>
  <si>
    <t>اختیارخ خساپا-392-1404/03/28</t>
  </si>
  <si>
    <t>اختیارخ خساپا-338-1404/04/08</t>
  </si>
  <si>
    <t>اختیارخ وبصادر-900-1404/03/21</t>
  </si>
  <si>
    <t>اختیارخ شتاب-13000-1404/03/13</t>
  </si>
  <si>
    <t>اختیارخ خساپا-362-1404/03/28</t>
  </si>
  <si>
    <t>گواهی سپرده پیوسته شمش طلای +995 GBAB04C1100 11000000.0000-1404/08/18</t>
  </si>
  <si>
    <t>گواهی سپرده پیوسته شمش طلای +995 GBAB04C900 9000000.0000-1404/08/18</t>
  </si>
  <si>
    <t>گواهی سپرده پیوسته شمش طلای +995 GBAB04C950 9500000.0000-1404/08/18</t>
  </si>
  <si>
    <t>گواهی سپرده پیوسته شمش طلای +995 GBAB04C1000 10000000.0000-1404/08/18</t>
  </si>
  <si>
    <t>گواهی سپرده پیوسته شمش طلای +995 GBAB04C1050 10500000.0000-1404/08/18</t>
  </si>
  <si>
    <t>گواهی سپرده پیوسته شمش طلای +995 GBAB04C800 8000000.0000-1404/08/18</t>
  </si>
  <si>
    <t>گواهی سپرده پیوسته شمش طلای +995 GBAB04C1200 12000000.0000-1404/08/18</t>
  </si>
  <si>
    <t>گواهی سپرده پیوسته شمش طلای +995 GBAB04C1300 13000000.0000-1404/08/18</t>
  </si>
  <si>
    <t>گواهی سپرده پیوسته شمش طلای +995 GBAB04C1400 14000000.0000-1404/08/18</t>
  </si>
  <si>
    <t>1-2درآمد حاصل از سرمایه­گذاری در سهام و حق تقدم سهام</t>
  </si>
  <si>
    <t xml:space="preserve">سپرده بلند مدت بانک صادرات </t>
  </si>
  <si>
    <t>صندوق حفظ ارزش دماوند</t>
  </si>
  <si>
    <t>‫صندوق حفظ ارزش دماوند</t>
  </si>
  <si>
    <t>سود (زیان) ناشی از اعمال اختیار معامله سهام</t>
  </si>
  <si>
    <t>33</t>
  </si>
  <si>
    <t>صکوک مرابحه اندیمشک07-6ماهه23%25 (صزاگرس07)</t>
  </si>
  <si>
    <t>میانگین نرخ بازده تا سررسید قراردادهای منعقده(درصد)</t>
  </si>
  <si>
    <t>نرخ اسمی(درصد)</t>
  </si>
  <si>
    <t>مبلغ شناسایی شده بابت قرارداد خرید و نگهداری اوراق بهادار</t>
  </si>
  <si>
    <t>بهای تمام شده اوراق</t>
  </si>
  <si>
    <t>نام ورقه بهادار</t>
  </si>
  <si>
    <t>نوع وابستگی</t>
  </si>
  <si>
    <t>طرف معامله</t>
  </si>
  <si>
    <t>جزئیات قراردادهای خرید و نگهداری اوراق بهادار با درآمد ثابت</t>
  </si>
  <si>
    <t>تأمین سرمایه دماوند</t>
  </si>
  <si>
    <t>مدیر صندوق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</si>
</sst>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_-;\(#,##0\)"/>
  </numFmts>
  <fonts count="22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2"/>
      <color rgb="FF000000"/>
      <name val="Arial"/>
      <family val="2"/>
      <charset val="178"/>
    </font>
    <font>
      <b/>
      <sz val="12"/>
      <color rgb="FF1E90FF"/>
      <name val="B Nazanin"/>
      <charset val="178"/>
    </font>
    <font>
      <sz val="11"/>
      <color indexed="8"/>
      <name val="Calibri"/>
      <family val="2"/>
      <scheme val="minor"/>
    </font>
    <font>
      <b/>
      <u/>
      <sz val="12"/>
      <name val="B Nazanin"/>
      <charset val="178"/>
    </font>
    <font>
      <sz val="11"/>
      <name val="Calibri"/>
      <family val="2"/>
    </font>
    <font>
      <sz val="12"/>
      <name val="B Nazanin"/>
      <charset val="178"/>
    </font>
    <font>
      <sz val="12"/>
      <color indexed="8"/>
      <name val="B Nazanin"/>
      <charset val="178"/>
    </font>
    <font>
      <sz val="12"/>
      <color theme="0"/>
      <name val="B Nazanin"/>
      <charset val="178"/>
    </font>
    <font>
      <sz val="15"/>
      <color rgb="FF000000"/>
      <name val="B Nazanin"/>
      <charset val="178"/>
    </font>
    <font>
      <sz val="10"/>
      <color rgb="FF000000"/>
      <name val="B Nazanin"/>
      <charset val="178"/>
    </font>
    <font>
      <sz val="11"/>
      <color theme="1"/>
      <name val="Calibri"/>
      <family val="2"/>
      <scheme val="minor"/>
    </font>
    <font>
      <sz val="10"/>
      <color theme="1"/>
      <name val="B Nazanin"/>
      <charset val="178"/>
    </font>
    <font>
      <sz val="11"/>
      <color indexed="8"/>
      <name val="B Nazanin"/>
      <charset val="178"/>
    </font>
    <font>
      <sz val="11"/>
      <color theme="1"/>
      <name val="B Nazanin"/>
      <charset val="178"/>
    </font>
    <font>
      <b/>
      <sz val="10"/>
      <color theme="1"/>
      <name val="B Zar"/>
      <charset val="178"/>
    </font>
    <font>
      <b/>
      <sz val="12"/>
      <name val="B Nazanin"/>
      <charset val="178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7" fillId="0" borderId="0"/>
    <xf numFmtId="0" fontId="9" fillId="0" borderId="0"/>
    <xf numFmtId="0" fontId="15" fillId="0" borderId="0"/>
    <xf numFmtId="164" fontId="15" fillId="0" borderId="0" applyFont="0" applyFill="0" applyBorder="0" applyAlignment="0" applyProtection="0"/>
    <xf numFmtId="0" fontId="7" fillId="0" borderId="0"/>
    <xf numFmtId="0" fontId="21" fillId="0" borderId="0"/>
  </cellStyleXfs>
  <cellXfs count="110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 vertical="center"/>
    </xf>
    <xf numFmtId="0" fontId="5" fillId="0" borderId="2" xfId="0" applyFont="1" applyBorder="1" applyAlignment="1">
      <alignment horizontal="left"/>
    </xf>
    <xf numFmtId="37" fontId="5" fillId="0" borderId="0" xfId="0" applyNumberFormat="1" applyFont="1" applyAlignment="1">
      <alignment horizontal="left"/>
    </xf>
    <xf numFmtId="37" fontId="5" fillId="0" borderId="0" xfId="0" applyNumberFormat="1" applyFont="1" applyAlignment="1">
      <alignment horizontal="center" vertical="center"/>
    </xf>
    <xf numFmtId="37" fontId="4" fillId="0" borderId="2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4" fillId="0" borderId="4" xfId="0" applyNumberFormat="1" applyFont="1" applyBorder="1" applyAlignment="1">
      <alignment horizontal="center" vertical="center"/>
    </xf>
    <xf numFmtId="37" fontId="4" fillId="0" borderId="5" xfId="0" applyNumberFormat="1" applyFont="1" applyBorder="1" applyAlignment="1">
      <alignment horizontal="center" vertical="center"/>
    </xf>
    <xf numFmtId="37" fontId="4" fillId="0" borderId="6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left"/>
    </xf>
    <xf numFmtId="0" fontId="4" fillId="0" borderId="0" xfId="0" applyFont="1" applyAlignment="1">
      <alignment vertical="top"/>
    </xf>
    <xf numFmtId="0" fontId="4" fillId="0" borderId="2" xfId="0" applyFont="1" applyBorder="1" applyAlignment="1">
      <alignment vertical="top"/>
    </xf>
    <xf numFmtId="37" fontId="5" fillId="0" borderId="0" xfId="0" applyNumberFormat="1" applyFont="1" applyAlignment="1">
      <alignment horizontal="center"/>
    </xf>
    <xf numFmtId="37" fontId="4" fillId="0" borderId="2" xfId="0" applyNumberFormat="1" applyFont="1" applyBorder="1" applyAlignment="1">
      <alignment horizontal="center" vertical="top"/>
    </xf>
    <xf numFmtId="37" fontId="4" fillId="0" borderId="0" xfId="0" applyNumberFormat="1" applyFont="1" applyAlignment="1">
      <alignment horizontal="center" vertical="top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3" fontId="4" fillId="0" borderId="2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9" fontId="4" fillId="0" borderId="0" xfId="0" applyNumberFormat="1" applyFont="1" applyAlignment="1">
      <alignment horizontal="center" vertical="top"/>
    </xf>
    <xf numFmtId="39" fontId="4" fillId="0" borderId="6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4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39" fontId="4" fillId="0" borderId="0" xfId="0" applyNumberFormat="1" applyFont="1" applyAlignment="1">
      <alignment horizontal="center" vertical="center"/>
    </xf>
    <xf numFmtId="0" fontId="10" fillId="0" borderId="0" xfId="2" applyFont="1"/>
    <xf numFmtId="0" fontId="11" fillId="0" borderId="0" xfId="1" applyFont="1"/>
    <xf numFmtId="0" fontId="12" fillId="0" borderId="0" xfId="2" applyFont="1"/>
    <xf numFmtId="37" fontId="0" fillId="0" borderId="0" xfId="0" applyNumberFormat="1" applyAlignment="1">
      <alignment horizontal="center"/>
    </xf>
    <xf numFmtId="37" fontId="4" fillId="0" borderId="4" xfId="0" applyNumberFormat="1" applyFont="1" applyBorder="1" applyAlignment="1">
      <alignment horizontal="center" vertical="top"/>
    </xf>
    <xf numFmtId="37" fontId="4" fillId="0" borderId="5" xfId="0" applyNumberFormat="1" applyFont="1" applyBorder="1" applyAlignment="1">
      <alignment horizontal="center" vertical="top"/>
    </xf>
    <xf numFmtId="37" fontId="0" fillId="0" borderId="0" xfId="0" applyNumberForma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37" fontId="14" fillId="0" borderId="0" xfId="0" applyNumberFormat="1" applyFont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37" fontId="0" fillId="0" borderId="0" xfId="0" applyNumberFormat="1" applyAlignment="1">
      <alignment horizontal="left"/>
    </xf>
    <xf numFmtId="3" fontId="4" fillId="0" borderId="2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4" fillId="0" borderId="4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2" borderId="0" xfId="0" applyFill="1" applyAlignment="1">
      <alignment horizontal="left"/>
    </xf>
    <xf numFmtId="37" fontId="8" fillId="0" borderId="0" xfId="1" applyNumberFormat="1" applyFont="1" applyAlignment="1">
      <alignment horizontal="center" vertical="center"/>
    </xf>
    <xf numFmtId="37" fontId="8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horizontal="center" vertical="top"/>
    </xf>
    <xf numFmtId="3" fontId="4" fillId="0" borderId="2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3" fontId="4" fillId="0" borderId="6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top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5" fillId="0" borderId="0" xfId="3"/>
    <xf numFmtId="0" fontId="15" fillId="0" borderId="0" xfId="3" applyAlignment="1">
      <alignment horizontal="center" vertical="center"/>
    </xf>
    <xf numFmtId="37" fontId="16" fillId="0" borderId="0" xfId="4" applyNumberFormat="1" applyFont="1" applyFill="1" applyBorder="1" applyAlignment="1">
      <alignment horizontal="center" vertical="center" shrinkToFit="1"/>
    </xf>
    <xf numFmtId="37" fontId="17" fillId="0" borderId="0" xfId="5" applyNumberFormat="1" applyFont="1" applyAlignment="1">
      <alignment horizontal="center" vertical="center" wrapText="1"/>
    </xf>
    <xf numFmtId="37" fontId="18" fillId="0" borderId="7" xfId="4" applyNumberFormat="1" applyFont="1" applyFill="1" applyBorder="1" applyAlignment="1">
      <alignment horizontal="center" vertical="center" shrinkToFit="1"/>
    </xf>
    <xf numFmtId="37" fontId="18" fillId="0" borderId="6" xfId="4" applyNumberFormat="1" applyFont="1" applyFill="1" applyBorder="1" applyAlignment="1">
      <alignment horizontal="center" vertical="center" shrinkToFit="1"/>
    </xf>
    <xf numFmtId="0" fontId="7" fillId="0" borderId="0" xfId="5"/>
    <xf numFmtId="49" fontId="17" fillId="0" borderId="8" xfId="5" applyNumberFormat="1" applyFont="1" applyBorder="1" applyAlignment="1">
      <alignment horizontal="center" vertical="center" wrapText="1"/>
    </xf>
    <xf numFmtId="37" fontId="17" fillId="0" borderId="8" xfId="5" applyNumberFormat="1" applyFont="1" applyBorder="1" applyAlignment="1">
      <alignment horizontal="center" vertical="center" wrapText="1"/>
    </xf>
    <xf numFmtId="0" fontId="17" fillId="0" borderId="8" xfId="5" applyFont="1" applyBorder="1" applyAlignment="1">
      <alignment horizontal="center" vertical="center" wrapText="1"/>
    </xf>
    <xf numFmtId="0" fontId="19" fillId="3" borderId="9" xfId="5" applyFont="1" applyFill="1" applyBorder="1" applyAlignment="1">
      <alignment horizontal="center" vertical="center" wrapText="1"/>
    </xf>
    <xf numFmtId="0" fontId="19" fillId="3" borderId="9" xfId="5" applyFont="1" applyFill="1" applyBorder="1" applyAlignment="1">
      <alignment horizontal="center" vertical="center"/>
    </xf>
    <xf numFmtId="0" fontId="19" fillId="3" borderId="10" xfId="5" applyFont="1" applyFill="1" applyBorder="1" applyAlignment="1">
      <alignment horizontal="center" vertical="center"/>
    </xf>
    <xf numFmtId="165" fontId="7" fillId="0" borderId="0" xfId="5" applyNumberFormat="1"/>
    <xf numFmtId="165" fontId="20" fillId="0" borderId="0" xfId="5" applyNumberFormat="1" applyFont="1" applyAlignment="1">
      <alignment horizontal="right" vertical="center"/>
    </xf>
    <xf numFmtId="0" fontId="1" fillId="0" borderId="0" xfId="6" applyFont="1" applyAlignment="1">
      <alignment vertical="center"/>
    </xf>
    <xf numFmtId="0" fontId="1" fillId="0" borderId="0" xfId="6" applyFont="1" applyAlignment="1">
      <alignment horizontal="center" vertical="center"/>
    </xf>
  </cellXfs>
  <cellStyles count="7">
    <cellStyle name="Comma 2 2 2" xfId="4" xr:uid="{49243B7B-045E-46CF-B619-3E94302F961A}"/>
    <cellStyle name="Normal" xfId="0" builtinId="0"/>
    <cellStyle name="Normal 2" xfId="6" xr:uid="{932EC23F-0DA6-46B6-8DE3-354BF2E83E51}"/>
    <cellStyle name="Normal 2 2" xfId="5" xr:uid="{AF9CAB21-36E8-4B71-BF59-D69D0D94B7E9}"/>
    <cellStyle name="Normal 2 3" xfId="2" xr:uid="{4C4A8C03-8D11-43C2-82FF-4E9AFAD54995}"/>
    <cellStyle name="Normal 2 4" xfId="3" xr:uid="{6F469303-C034-49B6-A3D8-28914DE39BF0}"/>
    <cellStyle name="Normal 4" xfId="1" xr:uid="{B8F2AC2E-D2D8-4820-BB25-CE8277078B8D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586809</xdr:colOff>
      <xdr:row>1</xdr:row>
      <xdr:rowOff>51027</xdr:rowOff>
    </xdr:from>
    <xdr:to>
      <xdr:col>6</xdr:col>
      <xdr:colOff>408214</xdr:colOff>
      <xdr:row>11</xdr:row>
      <xdr:rowOff>119063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1C5F00-3C0C-4AC7-B78A-C991E97AE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3620586" y="289152"/>
          <a:ext cx="2869405" cy="2449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87EA7-7335-4D81-9CFA-3B41E06B154D}">
  <dimension ref="A15:I27"/>
  <sheetViews>
    <sheetView rightToLeft="1" view="pageBreakPreview" zoomScaleNormal="100" zoomScaleSheetLayoutView="100" workbookViewId="0">
      <selection activeCell="A16" sqref="A16:I16"/>
    </sheetView>
  </sheetViews>
  <sheetFormatPr defaultRowHeight="18.75"/>
  <cols>
    <col min="1" max="16384" width="9.140625" style="50"/>
  </cols>
  <sheetData>
    <row r="15" spans="1:9" ht="33.75" customHeight="1">
      <c r="A15" s="70" t="s">
        <v>250</v>
      </c>
      <c r="B15" s="70"/>
      <c r="C15" s="70"/>
      <c r="D15" s="70"/>
      <c r="E15" s="70"/>
      <c r="F15" s="70"/>
      <c r="G15" s="70"/>
      <c r="H15" s="70"/>
      <c r="I15" s="70"/>
    </row>
    <row r="16" spans="1:9" ht="33.75" customHeight="1">
      <c r="A16" s="70" t="s">
        <v>191</v>
      </c>
      <c r="B16" s="70"/>
      <c r="C16" s="70"/>
      <c r="D16" s="70"/>
      <c r="E16" s="70"/>
      <c r="F16" s="70"/>
      <c r="G16" s="70"/>
      <c r="H16" s="70"/>
      <c r="I16" s="70"/>
    </row>
    <row r="17" spans="1:9" ht="33.75" customHeight="1">
      <c r="A17" s="71" t="s">
        <v>192</v>
      </c>
      <c r="B17" s="71"/>
      <c r="C17" s="71"/>
      <c r="D17" s="71"/>
      <c r="E17" s="71"/>
      <c r="F17" s="71"/>
      <c r="G17" s="71"/>
      <c r="H17" s="71"/>
      <c r="I17" s="71"/>
    </row>
    <row r="18" spans="1:9" ht="33.75" customHeight="1">
      <c r="A18" s="70" t="s">
        <v>194</v>
      </c>
      <c r="B18" s="70"/>
      <c r="C18" s="70"/>
      <c r="D18" s="70"/>
      <c r="E18" s="70"/>
      <c r="F18" s="70"/>
      <c r="G18" s="70"/>
      <c r="H18" s="70"/>
      <c r="I18" s="70"/>
    </row>
    <row r="19" spans="1:9">
      <c r="A19" s="51"/>
      <c r="B19" s="51"/>
      <c r="C19" s="51"/>
      <c r="D19" s="51"/>
      <c r="E19" s="51"/>
      <c r="F19" s="51"/>
      <c r="G19" s="51"/>
      <c r="H19" s="51"/>
      <c r="I19" s="51"/>
    </row>
    <row r="20" spans="1:9">
      <c r="A20" s="51"/>
      <c r="B20" s="51"/>
      <c r="C20" s="51"/>
      <c r="D20" s="51"/>
      <c r="E20" s="51"/>
      <c r="F20" s="51"/>
      <c r="G20" s="51"/>
      <c r="H20" s="51"/>
      <c r="I20" s="51"/>
    </row>
    <row r="21" spans="1:9">
      <c r="A21" s="51"/>
      <c r="B21" s="51"/>
      <c r="C21" s="51"/>
      <c r="D21" s="51"/>
      <c r="E21" s="51"/>
      <c r="F21" s="51"/>
      <c r="G21" s="51"/>
      <c r="H21" s="51"/>
      <c r="I21" s="51"/>
    </row>
    <row r="22" spans="1:9">
      <c r="A22" s="51"/>
      <c r="B22" s="51"/>
      <c r="C22" s="51"/>
      <c r="D22" s="51"/>
      <c r="E22" s="51"/>
      <c r="F22" s="51"/>
      <c r="G22" s="51"/>
      <c r="H22" s="51"/>
      <c r="I22" s="51"/>
    </row>
    <row r="23" spans="1:9">
      <c r="A23" s="51"/>
      <c r="B23" s="51"/>
      <c r="C23" s="51"/>
      <c r="D23" s="51"/>
      <c r="E23" s="51"/>
      <c r="F23" s="51"/>
      <c r="G23" s="51"/>
      <c r="H23" s="51"/>
      <c r="I23" s="51"/>
    </row>
    <row r="24" spans="1:9" ht="34.5" customHeight="1">
      <c r="A24" s="51"/>
      <c r="B24" s="51"/>
      <c r="C24" s="51"/>
      <c r="D24" s="51"/>
      <c r="E24" s="51"/>
      <c r="F24" s="51"/>
      <c r="G24" s="51"/>
      <c r="H24" s="51"/>
      <c r="I24" s="51"/>
    </row>
    <row r="27" spans="1:9">
      <c r="C27" s="52" t="s">
        <v>193</v>
      </c>
    </row>
  </sheetData>
  <mergeCells count="4">
    <mergeCell ref="A15:I15"/>
    <mergeCell ref="A16:I16"/>
    <mergeCell ref="A17:I17"/>
    <mergeCell ref="A18:I18"/>
  </mergeCells>
  <printOptions horizontalCentered="1"/>
  <pageMargins left="0.2" right="0.2" top="0" bottom="0" header="0.3" footer="0.3"/>
  <pageSetup scale="9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5"/>
  <sheetViews>
    <sheetView rightToLeft="1" view="pageBreakPreview" topLeftCell="A4" zoomScaleNormal="100" zoomScaleSheetLayoutView="100" workbookViewId="0">
      <selection activeCell="A2" sqref="A2:J2"/>
    </sheetView>
  </sheetViews>
  <sheetFormatPr defaultRowHeight="12.75"/>
  <cols>
    <col min="1" max="1" width="6.7109375" bestFit="1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76" t="str">
        <f>سهام!A1</f>
        <v>صندوق حفظ ارزش دماوند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21.75" customHeight="1">
      <c r="A2" s="76" t="s">
        <v>117</v>
      </c>
      <c r="B2" s="76"/>
      <c r="C2" s="76"/>
      <c r="D2" s="76"/>
      <c r="E2" s="76"/>
      <c r="F2" s="76"/>
      <c r="G2" s="76"/>
      <c r="H2" s="76"/>
      <c r="I2" s="76"/>
      <c r="J2" s="76"/>
    </row>
    <row r="3" spans="1:10" ht="21.75" customHeight="1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76"/>
    </row>
    <row r="4" spans="1:10" ht="14.45" customHeight="1"/>
    <row r="5" spans="1:10" ht="14.45" customHeight="1">
      <c r="A5" s="10" t="s">
        <v>128</v>
      </c>
      <c r="B5" s="84" t="s">
        <v>145</v>
      </c>
      <c r="C5" s="84"/>
      <c r="D5" s="84"/>
      <c r="E5" s="84"/>
      <c r="F5" s="84"/>
      <c r="G5" s="84"/>
      <c r="H5" s="84"/>
      <c r="I5" s="84"/>
      <c r="J5" s="84"/>
    </row>
    <row r="6" spans="1:10" ht="14.45" customHeight="1">
      <c r="D6" s="74" t="s">
        <v>132</v>
      </c>
      <c r="E6" s="74"/>
      <c r="F6" s="74"/>
      <c r="H6" s="74" t="s">
        <v>133</v>
      </c>
      <c r="I6" s="74"/>
      <c r="J6" s="74"/>
    </row>
    <row r="7" spans="1:10" ht="36.4" customHeight="1">
      <c r="A7" s="74" t="s">
        <v>146</v>
      </c>
      <c r="B7" s="74"/>
      <c r="D7" s="9" t="s">
        <v>147</v>
      </c>
      <c r="E7" s="3"/>
      <c r="F7" s="9" t="s">
        <v>148</v>
      </c>
      <c r="H7" s="9" t="s">
        <v>147</v>
      </c>
      <c r="I7" s="3"/>
      <c r="J7" s="9" t="s">
        <v>148</v>
      </c>
    </row>
    <row r="8" spans="1:10" ht="21.75" customHeight="1">
      <c r="A8" s="90" t="s">
        <v>111</v>
      </c>
      <c r="B8" s="90"/>
      <c r="D8" s="37">
        <v>7270610</v>
      </c>
      <c r="E8" s="36"/>
      <c r="F8" s="47">
        <f>D8/$D$14*100</f>
        <v>0.18422472799980111</v>
      </c>
      <c r="G8" s="36"/>
      <c r="H8" s="37">
        <v>9049561</v>
      </c>
      <c r="I8" s="36"/>
      <c r="J8" s="47">
        <f>H8/$H$14*100</f>
        <v>9.0530993088073039E-2</v>
      </c>
    </row>
    <row r="9" spans="1:10" ht="21.75" customHeight="1">
      <c r="A9" s="89" t="s">
        <v>112</v>
      </c>
      <c r="B9" s="89"/>
      <c r="D9" s="40">
        <v>172840</v>
      </c>
      <c r="E9" s="36"/>
      <c r="F9" s="47">
        <f t="shared" ref="F9:F13" si="0">D9/$D$14*100</f>
        <v>4.3794677458267768E-3</v>
      </c>
      <c r="G9" s="36"/>
      <c r="H9" s="40">
        <v>646342</v>
      </c>
      <c r="I9" s="36"/>
      <c r="J9" s="47">
        <f t="shared" ref="J9:J13" si="1">H9/$H$14*100</f>
        <v>6.4659471475501749E-3</v>
      </c>
    </row>
    <row r="10" spans="1:10" ht="21.75" customHeight="1">
      <c r="A10" s="89" t="s">
        <v>113</v>
      </c>
      <c r="B10" s="89"/>
      <c r="D10" s="40">
        <v>24738</v>
      </c>
      <c r="E10" s="36">
        <v>0</v>
      </c>
      <c r="F10" s="47">
        <f t="shared" si="0"/>
        <v>6.2681828914755151E-4</v>
      </c>
      <c r="G10" s="36">
        <v>0</v>
      </c>
      <c r="H10" s="40">
        <v>73904</v>
      </c>
      <c r="I10" s="36"/>
      <c r="J10" s="47">
        <f t="shared" si="1"/>
        <v>7.3932895896065571E-4</v>
      </c>
    </row>
    <row r="11" spans="1:10" ht="21.75" customHeight="1">
      <c r="A11" s="89" t="s">
        <v>115</v>
      </c>
      <c r="B11" s="89"/>
      <c r="D11" s="40">
        <v>500000</v>
      </c>
      <c r="E11" s="36"/>
      <c r="F11" s="47">
        <f t="shared" si="0"/>
        <v>1.2669138352889311E-2</v>
      </c>
      <c r="G11" s="36"/>
      <c r="H11" s="40">
        <v>500000</v>
      </c>
      <c r="I11" s="36"/>
      <c r="J11" s="47">
        <f t="shared" si="1"/>
        <v>5.0019549615762052E-3</v>
      </c>
    </row>
    <row r="12" spans="1:10" ht="21.75" customHeight="1">
      <c r="A12" s="89" t="s">
        <v>116</v>
      </c>
      <c r="B12" s="89"/>
      <c r="D12" s="40">
        <v>129452050</v>
      </c>
      <c r="E12" s="36"/>
      <c r="F12" s="47">
        <f t="shared" si="0"/>
        <v>3.2800918630302891</v>
      </c>
      <c r="G12" s="36"/>
      <c r="H12" s="40">
        <v>129452050</v>
      </c>
      <c r="I12" s="36"/>
      <c r="J12" s="47">
        <f t="shared" si="1"/>
        <v>1.2950266475674219</v>
      </c>
    </row>
    <row r="13" spans="1:10" ht="21.75" customHeight="1">
      <c r="A13" s="89" t="s">
        <v>114</v>
      </c>
      <c r="B13" s="89"/>
      <c r="D13" s="40">
        <v>3809178071</v>
      </c>
      <c r="E13" s="40">
        <v>0</v>
      </c>
      <c r="F13" s="47">
        <f t="shared" si="0"/>
        <v>96.518007984582042</v>
      </c>
      <c r="G13" s="40">
        <v>0</v>
      </c>
      <c r="H13" s="40">
        <v>9856369748</v>
      </c>
      <c r="I13" s="36"/>
      <c r="J13" s="47">
        <f t="shared" si="1"/>
        <v>98.602235128276419</v>
      </c>
    </row>
    <row r="14" spans="1:10" ht="21.75" customHeight="1" thickBot="1">
      <c r="A14" s="72"/>
      <c r="B14" s="72"/>
      <c r="D14" s="60">
        <f>SUM(D8:D13)</f>
        <v>3946598309</v>
      </c>
      <c r="E14" s="36"/>
      <c r="F14" s="60">
        <f>SUM(F8:F13)</f>
        <v>100</v>
      </c>
      <c r="G14" s="36"/>
      <c r="H14" s="60">
        <f>SUM(H8:H13)</f>
        <v>9996091605</v>
      </c>
      <c r="I14" s="36"/>
      <c r="J14" s="60">
        <f>SUM(J8:J13)</f>
        <v>100</v>
      </c>
    </row>
    <row r="15" spans="1:10" ht="13.5" thickTop="1"/>
  </sheetData>
  <mergeCells count="14">
    <mergeCell ref="A7:B7"/>
    <mergeCell ref="A8:B8"/>
    <mergeCell ref="A9:B9"/>
    <mergeCell ref="A10:B10"/>
    <mergeCell ref="A14:B14"/>
    <mergeCell ref="A11:B11"/>
    <mergeCell ref="A12:B12"/>
    <mergeCell ref="A13:B13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view="pageBreakPreview" zoomScale="178" zoomScaleNormal="100" zoomScaleSheetLayoutView="178" workbookViewId="0">
      <selection activeCell="A2" sqref="A2:F2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76" t="str">
        <f>سهام!A1</f>
        <v>صندوق حفظ ارزش دماوند</v>
      </c>
      <c r="B1" s="76"/>
      <c r="C1" s="76"/>
      <c r="D1" s="76"/>
      <c r="E1" s="76"/>
      <c r="F1" s="76"/>
    </row>
    <row r="2" spans="1:6" ht="21.75" customHeight="1">
      <c r="A2" s="76" t="s">
        <v>117</v>
      </c>
      <c r="B2" s="76"/>
      <c r="C2" s="76"/>
      <c r="D2" s="76"/>
      <c r="E2" s="76"/>
      <c r="F2" s="76"/>
    </row>
    <row r="3" spans="1:6" ht="21.75" customHeight="1">
      <c r="A3" s="76" t="s">
        <v>1</v>
      </c>
      <c r="B3" s="76"/>
      <c r="C3" s="76"/>
      <c r="D3" s="76"/>
      <c r="E3" s="76"/>
      <c r="F3" s="76"/>
    </row>
    <row r="4" spans="1:6" ht="14.45" customHeight="1"/>
    <row r="5" spans="1:6" ht="29.1" customHeight="1">
      <c r="A5" s="10" t="s">
        <v>130</v>
      </c>
      <c r="B5" s="84" t="s">
        <v>131</v>
      </c>
      <c r="C5" s="84"/>
      <c r="D5" s="84"/>
      <c r="E5" s="84"/>
      <c r="F5" s="84"/>
    </row>
    <row r="6" spans="1:6" ht="14.45" customHeight="1">
      <c r="D6" s="2" t="s">
        <v>132</v>
      </c>
      <c r="F6" s="2" t="s">
        <v>6</v>
      </c>
    </row>
    <row r="7" spans="1:6" ht="14.45" customHeight="1">
      <c r="A7" s="74" t="s">
        <v>131</v>
      </c>
      <c r="B7" s="74"/>
      <c r="D7" s="4" t="s">
        <v>108</v>
      </c>
      <c r="F7" s="4" t="s">
        <v>108</v>
      </c>
    </row>
    <row r="8" spans="1:6" ht="21.75" customHeight="1">
      <c r="A8" s="90" t="s">
        <v>131</v>
      </c>
      <c r="B8" s="90"/>
      <c r="D8" s="64">
        <v>14040899</v>
      </c>
      <c r="E8" s="28"/>
      <c r="F8" s="64">
        <v>44453547</v>
      </c>
    </row>
    <row r="9" spans="1:6" ht="21.75" customHeight="1">
      <c r="A9" s="89" t="s">
        <v>149</v>
      </c>
      <c r="B9" s="89"/>
      <c r="D9" s="65">
        <v>0</v>
      </c>
      <c r="E9" s="28"/>
      <c r="F9" s="65">
        <v>14410186</v>
      </c>
    </row>
    <row r="10" spans="1:6" ht="21.75" customHeight="1">
      <c r="A10" s="89" t="s">
        <v>150</v>
      </c>
      <c r="B10" s="89"/>
      <c r="D10" s="66">
        <v>157047827</v>
      </c>
      <c r="E10" s="28"/>
      <c r="F10" s="66">
        <v>342196290</v>
      </c>
    </row>
    <row r="11" spans="1:6" ht="21.75" customHeight="1">
      <c r="A11" s="72"/>
      <c r="B11" s="72"/>
      <c r="D11" s="67">
        <f>SUM(D8:D10)</f>
        <v>171088726</v>
      </c>
      <c r="E11" s="28"/>
      <c r="F11" s="67">
        <f>SUM(F8:F10)</f>
        <v>401060023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17"/>
  <sheetViews>
    <sheetView rightToLeft="1" view="pageBreakPreview" topLeftCell="D7" zoomScale="136" zoomScaleNormal="100" zoomScaleSheetLayoutView="136" workbookViewId="0">
      <selection activeCell="V17" sqref="V17"/>
    </sheetView>
  </sheetViews>
  <sheetFormatPr defaultRowHeight="12.75"/>
  <cols>
    <col min="1" max="1" width="24" style="28" bestFit="1" customWidth="1"/>
    <col min="2" max="2" width="1.28515625" style="28" customWidth="1"/>
    <col min="3" max="3" width="16.85546875" style="28" customWidth="1"/>
    <col min="4" max="4" width="1.28515625" style="28" customWidth="1"/>
    <col min="5" max="5" width="28.140625" style="28" bestFit="1" customWidth="1"/>
    <col min="6" max="6" width="1.28515625" style="28" customWidth="1"/>
    <col min="7" max="7" width="18.85546875" style="28" bestFit="1" customWidth="1"/>
    <col min="8" max="8" width="1.28515625" style="28" customWidth="1"/>
    <col min="9" max="9" width="19.140625" style="28" bestFit="1" customWidth="1"/>
    <col min="10" max="10" width="1.28515625" style="28" customWidth="1"/>
    <col min="11" max="11" width="10.85546875" style="28" bestFit="1" customWidth="1"/>
    <col min="12" max="12" width="1.28515625" style="28" customWidth="1"/>
    <col min="13" max="13" width="20.140625" style="28" bestFit="1" customWidth="1"/>
    <col min="14" max="14" width="1.28515625" style="28" customWidth="1"/>
    <col min="15" max="15" width="19.140625" style="28" bestFit="1" customWidth="1"/>
    <col min="16" max="16" width="1.28515625" style="28" customWidth="1"/>
    <col min="17" max="17" width="15.28515625" style="28" bestFit="1" customWidth="1"/>
    <col min="18" max="18" width="1.28515625" style="28" customWidth="1"/>
    <col min="19" max="19" width="20.140625" style="28" bestFit="1" customWidth="1"/>
    <col min="20" max="20" width="0.28515625" style="28" customWidth="1"/>
    <col min="21" max="16384" width="9.140625" style="28"/>
  </cols>
  <sheetData>
    <row r="1" spans="1:21" ht="29.1" customHeight="1">
      <c r="A1" s="76" t="str">
        <f>سهام!A1</f>
        <v>صندوق حفظ ارزش دماوند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</row>
    <row r="2" spans="1:21" ht="21.75" customHeight="1">
      <c r="A2" s="76" t="s">
        <v>117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</row>
    <row r="3" spans="1:21" ht="21.75" customHeight="1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</row>
    <row r="4" spans="1:21" ht="14.45" customHeight="1"/>
    <row r="5" spans="1:21" ht="14.45" customHeight="1">
      <c r="A5" s="84" t="s">
        <v>134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</row>
    <row r="6" spans="1:21" ht="14.45" customHeight="1">
      <c r="A6" s="74" t="s">
        <v>45</v>
      </c>
      <c r="C6" s="74" t="s">
        <v>151</v>
      </c>
      <c r="D6" s="74"/>
      <c r="E6" s="74"/>
      <c r="F6" s="74"/>
      <c r="G6" s="74"/>
      <c r="I6" s="74" t="s">
        <v>132</v>
      </c>
      <c r="J6" s="74"/>
      <c r="K6" s="74"/>
      <c r="L6" s="74"/>
      <c r="M6" s="74"/>
      <c r="O6" s="74" t="s">
        <v>133</v>
      </c>
      <c r="P6" s="74"/>
      <c r="Q6" s="74"/>
      <c r="R6" s="74"/>
      <c r="S6" s="74"/>
    </row>
    <row r="7" spans="1:21" ht="29.1" customHeight="1">
      <c r="A7" s="74"/>
      <c r="C7" s="9" t="s">
        <v>152</v>
      </c>
      <c r="D7" s="29"/>
      <c r="E7" s="9" t="s">
        <v>153</v>
      </c>
      <c r="F7" s="29"/>
      <c r="G7" s="9" t="s">
        <v>154</v>
      </c>
      <c r="I7" s="9" t="s">
        <v>155</v>
      </c>
      <c r="J7" s="29"/>
      <c r="K7" s="9" t="s">
        <v>156</v>
      </c>
      <c r="L7" s="29"/>
      <c r="M7" s="9" t="s">
        <v>157</v>
      </c>
      <c r="O7" s="9" t="s">
        <v>155</v>
      </c>
      <c r="P7" s="29"/>
      <c r="Q7" s="9" t="s">
        <v>156</v>
      </c>
      <c r="R7" s="29"/>
      <c r="S7" s="9" t="s">
        <v>157</v>
      </c>
    </row>
    <row r="8" spans="1:21" ht="21.75" customHeight="1">
      <c r="A8" s="30" t="s">
        <v>30</v>
      </c>
      <c r="C8" s="30" t="s">
        <v>158</v>
      </c>
      <c r="E8" s="31">
        <v>529962599</v>
      </c>
      <c r="G8" s="31">
        <v>40</v>
      </c>
      <c r="I8" s="26">
        <v>0</v>
      </c>
      <c r="J8" s="53"/>
      <c r="K8" s="26">
        <v>0</v>
      </c>
      <c r="L8" s="53"/>
      <c r="M8" s="26">
        <v>0</v>
      </c>
      <c r="N8" s="53"/>
      <c r="O8" s="26">
        <v>21198503960</v>
      </c>
      <c r="P8" s="53"/>
      <c r="Q8" s="26">
        <v>-996274338</v>
      </c>
      <c r="R8" s="53"/>
      <c r="S8" s="27">
        <f>O8+Q8</f>
        <v>20202229622</v>
      </c>
    </row>
    <row r="9" spans="1:21" ht="21.75" customHeight="1">
      <c r="A9" s="32" t="s">
        <v>27</v>
      </c>
      <c r="C9" s="32" t="s">
        <v>4</v>
      </c>
      <c r="E9" s="33">
        <v>206882</v>
      </c>
      <c r="G9" s="33">
        <v>48</v>
      </c>
      <c r="I9" s="27">
        <v>9930336</v>
      </c>
      <c r="J9" s="53"/>
      <c r="K9" s="27">
        <v>-199940</v>
      </c>
      <c r="L9" s="53"/>
      <c r="M9" s="27">
        <f>I9+K9</f>
        <v>9730396</v>
      </c>
      <c r="N9" s="53"/>
      <c r="O9" s="27">
        <v>9930336</v>
      </c>
      <c r="P9" s="53"/>
      <c r="Q9" s="27">
        <v>-199940</v>
      </c>
      <c r="R9" s="53"/>
      <c r="S9" s="27">
        <f t="shared" ref="S9:S15" si="0">O9+Q9</f>
        <v>9730396</v>
      </c>
    </row>
    <row r="10" spans="1:21" ht="21.75" customHeight="1">
      <c r="A10" s="32" t="s">
        <v>28</v>
      </c>
      <c r="C10" s="32" t="s">
        <v>4</v>
      </c>
      <c r="E10" s="33">
        <v>32800000</v>
      </c>
      <c r="G10" s="33">
        <v>115</v>
      </c>
      <c r="I10" s="27">
        <v>0</v>
      </c>
      <c r="J10" s="53"/>
      <c r="K10" s="27">
        <v>0</v>
      </c>
      <c r="L10" s="53"/>
      <c r="M10" s="27">
        <v>0</v>
      </c>
      <c r="N10" s="53"/>
      <c r="O10" s="27">
        <v>3772000000</v>
      </c>
      <c r="P10" s="53"/>
      <c r="Q10" s="27">
        <v>-209826649</v>
      </c>
      <c r="R10" s="53"/>
      <c r="S10" s="27">
        <f t="shared" si="0"/>
        <v>3562173351</v>
      </c>
    </row>
    <row r="11" spans="1:21" ht="21.75" customHeight="1">
      <c r="A11" s="32" t="s">
        <v>29</v>
      </c>
      <c r="C11" s="32" t="s">
        <v>159</v>
      </c>
      <c r="E11" s="33">
        <v>39714000</v>
      </c>
      <c r="G11" s="33">
        <v>7</v>
      </c>
      <c r="I11" s="27">
        <v>0</v>
      </c>
      <c r="J11" s="53"/>
      <c r="K11" s="27">
        <v>0</v>
      </c>
      <c r="L11" s="53"/>
      <c r="M11" s="27">
        <v>0</v>
      </c>
      <c r="N11" s="53"/>
      <c r="O11" s="27">
        <v>277998000</v>
      </c>
      <c r="P11" s="53"/>
      <c r="Q11" s="27">
        <v>-15803504</v>
      </c>
      <c r="R11" s="53"/>
      <c r="S11" s="27">
        <f t="shared" si="0"/>
        <v>262194496</v>
      </c>
    </row>
    <row r="12" spans="1:21" ht="21.75" customHeight="1">
      <c r="A12" s="32" t="s">
        <v>20</v>
      </c>
      <c r="C12" s="32" t="s">
        <v>4</v>
      </c>
      <c r="E12" s="33">
        <v>193670541</v>
      </c>
      <c r="G12" s="33">
        <v>11</v>
      </c>
      <c r="I12" s="27">
        <v>0</v>
      </c>
      <c r="J12" s="53"/>
      <c r="K12" s="27">
        <v>0</v>
      </c>
      <c r="L12" s="53"/>
      <c r="M12" s="27">
        <v>0</v>
      </c>
      <c r="N12" s="53"/>
      <c r="O12" s="27">
        <v>2130375951</v>
      </c>
      <c r="P12" s="53"/>
      <c r="Q12" s="27">
        <v>0</v>
      </c>
      <c r="R12" s="53"/>
      <c r="S12" s="27">
        <f t="shared" si="0"/>
        <v>2130375951</v>
      </c>
    </row>
    <row r="13" spans="1:21" ht="21.75" customHeight="1">
      <c r="A13" s="32" t="s">
        <v>21</v>
      </c>
      <c r="C13" s="32" t="s">
        <v>4</v>
      </c>
      <c r="E13" s="33">
        <v>422262499</v>
      </c>
      <c r="G13" s="33">
        <v>15</v>
      </c>
      <c r="I13" s="27">
        <v>0</v>
      </c>
      <c r="J13" s="53"/>
      <c r="K13" s="27">
        <v>0</v>
      </c>
      <c r="L13" s="53"/>
      <c r="M13" s="27">
        <v>0</v>
      </c>
      <c r="N13" s="53"/>
      <c r="O13" s="27">
        <v>6333937485</v>
      </c>
      <c r="P13" s="53"/>
      <c r="Q13" s="27">
        <v>0</v>
      </c>
      <c r="R13" s="53"/>
      <c r="S13" s="27">
        <f t="shared" si="0"/>
        <v>6333937485</v>
      </c>
    </row>
    <row r="14" spans="1:21" ht="21.75" customHeight="1">
      <c r="A14" s="32" t="s">
        <v>18</v>
      </c>
      <c r="C14" s="32" t="s">
        <v>160</v>
      </c>
      <c r="E14" s="33">
        <v>79752284</v>
      </c>
      <c r="G14" s="33">
        <v>7</v>
      </c>
      <c r="I14" s="27">
        <v>0</v>
      </c>
      <c r="J14" s="53"/>
      <c r="K14" s="27">
        <v>0</v>
      </c>
      <c r="L14" s="53"/>
      <c r="M14" s="27">
        <v>0</v>
      </c>
      <c r="N14" s="53"/>
      <c r="O14" s="27">
        <v>558265988</v>
      </c>
      <c r="P14" s="53"/>
      <c r="Q14" s="27">
        <v>-29344286</v>
      </c>
      <c r="R14" s="53"/>
      <c r="S14" s="27">
        <f t="shared" si="0"/>
        <v>528921702</v>
      </c>
    </row>
    <row r="15" spans="1:21" ht="21.75" customHeight="1">
      <c r="A15" s="32" t="s">
        <v>22</v>
      </c>
      <c r="C15" s="32" t="s">
        <v>161</v>
      </c>
      <c r="E15" s="33">
        <v>100000</v>
      </c>
      <c r="G15" s="33">
        <v>2350</v>
      </c>
      <c r="I15" s="54">
        <v>0</v>
      </c>
      <c r="J15" s="53"/>
      <c r="K15" s="54">
        <v>0</v>
      </c>
      <c r="L15" s="53"/>
      <c r="M15" s="54">
        <v>0</v>
      </c>
      <c r="N15" s="53"/>
      <c r="O15" s="54">
        <v>235000000</v>
      </c>
      <c r="P15" s="53"/>
      <c r="Q15" s="54">
        <v>0</v>
      </c>
      <c r="R15" s="53"/>
      <c r="S15" s="27">
        <f t="shared" si="0"/>
        <v>235000000</v>
      </c>
    </row>
    <row r="16" spans="1:21" ht="21.75" customHeight="1">
      <c r="A16" s="11"/>
      <c r="C16" s="33"/>
      <c r="E16" s="33"/>
      <c r="G16" s="33"/>
      <c r="I16" s="55">
        <f>SUM(I8:I15)</f>
        <v>9930336</v>
      </c>
      <c r="J16" s="53"/>
      <c r="K16" s="55">
        <f>SUM(K8:K15)</f>
        <v>-199940</v>
      </c>
      <c r="L16" s="53"/>
      <c r="M16" s="55">
        <f>SUM(M8:M15)</f>
        <v>9730396</v>
      </c>
      <c r="N16" s="53"/>
      <c r="O16" s="55">
        <f>SUM(O8:O15)</f>
        <v>34516011720</v>
      </c>
      <c r="P16" s="53"/>
      <c r="Q16" s="55">
        <f>SUM(Q8:Q15)</f>
        <v>-1251448717</v>
      </c>
      <c r="R16" s="53"/>
      <c r="S16" s="55">
        <f>SUM(S8:S15)</f>
        <v>33264563003</v>
      </c>
      <c r="U16" s="53"/>
    </row>
    <row r="17" spans="21:21">
      <c r="U17" s="53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14"/>
  <sheetViews>
    <sheetView rightToLeft="1" view="pageBreakPreview" zoomScale="124" zoomScaleNormal="100" zoomScaleSheetLayoutView="124" workbookViewId="0">
      <selection activeCell="A2" sqref="A2:R2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5" width="1.28515625" customWidth="1"/>
    <col min="6" max="6" width="20.7109375" customWidth="1"/>
    <col min="7" max="7" width="1.28515625" customWidth="1"/>
    <col min="8" max="8" width="14.5703125" bestFit="1" customWidth="1"/>
    <col min="9" max="9" width="1.28515625" customWidth="1"/>
    <col min="10" max="10" width="10.42578125" customWidth="1"/>
    <col min="11" max="11" width="1.28515625" customWidth="1"/>
    <col min="12" max="12" width="14.5703125" bestFit="1" customWidth="1"/>
    <col min="13" max="13" width="1.28515625" customWidth="1"/>
    <col min="14" max="14" width="15.7109375" bestFit="1" customWidth="1"/>
    <col min="15" max="15" width="1.28515625" customWidth="1"/>
    <col min="16" max="16" width="10.42578125" customWidth="1"/>
    <col min="17" max="17" width="1.28515625" customWidth="1"/>
    <col min="18" max="18" width="15.5703125" customWidth="1"/>
    <col min="19" max="19" width="0.28515625" customWidth="1"/>
  </cols>
  <sheetData>
    <row r="1" spans="1:21" ht="29.1" customHeight="1">
      <c r="A1" s="76" t="str">
        <f>سهام!A1</f>
        <v>صندوق حفظ ارزش دماوند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</row>
    <row r="2" spans="1:21" ht="21.75" customHeight="1">
      <c r="A2" s="76" t="s">
        <v>117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</row>
    <row r="3" spans="1:21" ht="21.75" customHeight="1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</row>
    <row r="4" spans="1:21" ht="14.45" customHeight="1"/>
    <row r="5" spans="1:21" ht="14.45" customHeight="1">
      <c r="A5" s="84" t="s">
        <v>162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</row>
    <row r="6" spans="1:21" ht="14.45" customHeight="1">
      <c r="A6" s="74" t="s">
        <v>120</v>
      </c>
      <c r="H6" s="74" t="s">
        <v>132</v>
      </c>
      <c r="I6" s="74"/>
      <c r="J6" s="74"/>
      <c r="K6" s="74"/>
      <c r="L6" s="74"/>
      <c r="N6" s="74" t="s">
        <v>133</v>
      </c>
      <c r="O6" s="74"/>
      <c r="P6" s="74"/>
      <c r="Q6" s="74"/>
      <c r="R6" s="74"/>
    </row>
    <row r="7" spans="1:21" ht="29.1" customHeight="1">
      <c r="A7" s="74"/>
      <c r="C7" s="91" t="s">
        <v>83</v>
      </c>
      <c r="D7" s="91"/>
      <c r="F7" s="8" t="s">
        <v>163</v>
      </c>
      <c r="H7" s="9" t="s">
        <v>164</v>
      </c>
      <c r="I7" s="3"/>
      <c r="J7" s="9" t="s">
        <v>156</v>
      </c>
      <c r="K7" s="3"/>
      <c r="L7" s="9" t="s">
        <v>165</v>
      </c>
      <c r="N7" s="9" t="s">
        <v>164</v>
      </c>
      <c r="O7" s="3"/>
      <c r="P7" s="9" t="s">
        <v>156</v>
      </c>
      <c r="Q7" s="3"/>
      <c r="R7" s="9" t="s">
        <v>165</v>
      </c>
    </row>
    <row r="8" spans="1:21" ht="21.75" customHeight="1">
      <c r="A8" s="5" t="s">
        <v>144</v>
      </c>
      <c r="C8" s="30" t="s">
        <v>166</v>
      </c>
      <c r="D8" s="3"/>
      <c r="F8" s="37">
        <v>23</v>
      </c>
      <c r="H8" s="17">
        <v>0</v>
      </c>
      <c r="I8" s="56"/>
      <c r="J8" s="17">
        <v>0</v>
      </c>
      <c r="K8" s="56"/>
      <c r="L8" s="17">
        <v>0</v>
      </c>
      <c r="M8" s="56"/>
      <c r="N8" s="17">
        <v>4305270</v>
      </c>
      <c r="O8" s="56"/>
      <c r="P8" s="17">
        <v>0</v>
      </c>
      <c r="Q8" s="56"/>
      <c r="R8" s="17">
        <v>4305270</v>
      </c>
    </row>
    <row r="9" spans="1:21" ht="21.75" customHeight="1">
      <c r="A9" s="6" t="s">
        <v>142</v>
      </c>
      <c r="C9" s="32" t="s">
        <v>167</v>
      </c>
      <c r="F9" s="40">
        <v>23</v>
      </c>
      <c r="H9" s="18">
        <v>0</v>
      </c>
      <c r="I9" s="56"/>
      <c r="J9" s="18">
        <v>0</v>
      </c>
      <c r="K9" s="56"/>
      <c r="L9" s="18">
        <v>0</v>
      </c>
      <c r="M9" s="56"/>
      <c r="N9" s="18">
        <v>722028063</v>
      </c>
      <c r="O9" s="56"/>
      <c r="P9" s="18">
        <v>0</v>
      </c>
      <c r="Q9" s="56"/>
      <c r="R9" s="18">
        <v>722028063</v>
      </c>
    </row>
    <row r="10" spans="1:21" ht="21.75" customHeight="1">
      <c r="A10" s="6" t="s">
        <v>143</v>
      </c>
      <c r="C10" s="32" t="s">
        <v>168</v>
      </c>
      <c r="F10" s="40">
        <v>23</v>
      </c>
      <c r="H10" s="18">
        <v>0</v>
      </c>
      <c r="I10" s="56"/>
      <c r="J10" s="18">
        <v>0</v>
      </c>
      <c r="K10" s="56"/>
      <c r="L10" s="18">
        <v>0</v>
      </c>
      <c r="M10" s="56"/>
      <c r="N10" s="18">
        <v>900630588</v>
      </c>
      <c r="O10" s="56"/>
      <c r="P10" s="18">
        <v>0</v>
      </c>
      <c r="Q10" s="56"/>
      <c r="R10" s="18">
        <v>900630588</v>
      </c>
    </row>
    <row r="11" spans="1:21" ht="21.75" customHeight="1">
      <c r="A11" s="6" t="s">
        <v>85</v>
      </c>
      <c r="C11" s="32" t="s">
        <v>88</v>
      </c>
      <c r="F11" s="40">
        <v>23</v>
      </c>
      <c r="H11" s="18">
        <v>2502582233</v>
      </c>
      <c r="I11" s="56"/>
      <c r="J11" s="18">
        <v>0</v>
      </c>
      <c r="K11" s="56"/>
      <c r="L11" s="18">
        <v>2502582233</v>
      </c>
      <c r="M11" s="56"/>
      <c r="N11" s="18">
        <v>11119016796</v>
      </c>
      <c r="O11" s="56"/>
      <c r="P11" s="18">
        <v>0</v>
      </c>
      <c r="Q11" s="56"/>
      <c r="R11" s="18">
        <v>11119016796</v>
      </c>
    </row>
    <row r="12" spans="1:21" ht="21.75" customHeight="1">
      <c r="A12" s="6" t="s">
        <v>89</v>
      </c>
      <c r="C12" s="32" t="s">
        <v>91</v>
      </c>
      <c r="F12" s="40">
        <v>23</v>
      </c>
      <c r="H12" s="19">
        <v>5044704876</v>
      </c>
      <c r="I12" s="56"/>
      <c r="J12" s="19">
        <v>0</v>
      </c>
      <c r="K12" s="56"/>
      <c r="L12" s="19">
        <v>5044704876</v>
      </c>
      <c r="M12" s="56"/>
      <c r="N12" s="19">
        <v>16559789766</v>
      </c>
      <c r="O12" s="56"/>
      <c r="P12" s="19">
        <v>0</v>
      </c>
      <c r="Q12" s="56"/>
      <c r="R12" s="19">
        <v>16559789766</v>
      </c>
    </row>
    <row r="13" spans="1:21" ht="21.75" customHeight="1" thickBot="1">
      <c r="A13" s="11"/>
      <c r="C13" s="7"/>
      <c r="F13" s="7"/>
      <c r="H13" s="20">
        <f>SUM(H8:H12)</f>
        <v>7547287109</v>
      </c>
      <c r="I13" s="56"/>
      <c r="J13" s="20">
        <v>0</v>
      </c>
      <c r="K13" s="56"/>
      <c r="L13" s="20">
        <f>SUM(L8:L12)</f>
        <v>7547287109</v>
      </c>
      <c r="M13" s="56"/>
      <c r="N13" s="20">
        <f>SUM(N8:N12)</f>
        <v>29305770483</v>
      </c>
      <c r="O13" s="56"/>
      <c r="P13" s="20">
        <v>0</v>
      </c>
      <c r="Q13" s="56"/>
      <c r="R13" s="20">
        <f>SUM(R8:R12)</f>
        <v>29305770483</v>
      </c>
      <c r="T13" s="63"/>
      <c r="U13" s="63"/>
    </row>
    <row r="14" spans="1:21" ht="13.5" thickTop="1"/>
  </sheetData>
  <mergeCells count="8">
    <mergeCell ref="A1:R1"/>
    <mergeCell ref="A2:R2"/>
    <mergeCell ref="A3:R3"/>
    <mergeCell ref="A5:R5"/>
    <mergeCell ref="A6:A7"/>
    <mergeCell ref="H6:L6"/>
    <mergeCell ref="N6:R6"/>
    <mergeCell ref="C7:D7"/>
  </mergeCells>
  <pageMargins left="0.39" right="0.39" top="0.39" bottom="0.39" header="0" footer="0"/>
  <pageSetup scale="7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15"/>
  <sheetViews>
    <sheetView rightToLeft="1" view="pageBreakPreview" topLeftCell="A7" zoomScale="148" zoomScaleNormal="100" zoomScaleSheetLayoutView="148" workbookViewId="0">
      <selection activeCell="K25" sqref="K25"/>
    </sheetView>
  </sheetViews>
  <sheetFormatPr defaultRowHeight="12.75"/>
  <cols>
    <col min="1" max="1" width="34" bestFit="1" customWidth="1"/>
    <col min="2" max="2" width="1.28515625" customWidth="1"/>
    <col min="3" max="3" width="13.7109375" bestFit="1" customWidth="1"/>
    <col min="4" max="4" width="1.28515625" customWidth="1"/>
    <col min="5" max="5" width="11" bestFit="1" customWidth="1"/>
    <col min="6" max="6" width="1.28515625" customWidth="1"/>
    <col min="7" max="7" width="13.85546875" bestFit="1" customWidth="1"/>
    <col min="8" max="8" width="1.28515625" customWidth="1"/>
    <col min="9" max="9" width="13.85546875" bestFit="1" customWidth="1"/>
    <col min="10" max="10" width="1.28515625" customWidth="1"/>
    <col min="11" max="11" width="11" bestFit="1" customWidth="1"/>
    <col min="12" max="12" width="1.28515625" customWidth="1"/>
    <col min="13" max="13" width="13.85546875" bestFit="1" customWidth="1"/>
    <col min="14" max="14" width="0.28515625" customWidth="1"/>
    <col min="15" max="15" width="11.28515625" bestFit="1" customWidth="1"/>
  </cols>
  <sheetData>
    <row r="1" spans="1:15" ht="29.1" customHeight="1">
      <c r="A1" s="76" t="str">
        <f>سهام!A1</f>
        <v>صندوق حفظ ارزش دماوند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5" ht="21.75" customHeight="1">
      <c r="A2" s="76" t="s">
        <v>117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5" ht="21.75" customHeight="1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4" spans="1:15" ht="14.45" customHeight="1"/>
    <row r="5" spans="1:15" ht="14.45" customHeight="1">
      <c r="A5" s="84" t="s">
        <v>169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</row>
    <row r="6" spans="1:15" ht="14.45" customHeight="1">
      <c r="A6" s="74" t="s">
        <v>120</v>
      </c>
      <c r="C6" s="74" t="s">
        <v>132</v>
      </c>
      <c r="D6" s="74"/>
      <c r="E6" s="74"/>
      <c r="F6" s="74"/>
      <c r="G6" s="74"/>
      <c r="I6" s="74" t="s">
        <v>133</v>
      </c>
      <c r="J6" s="74"/>
      <c r="K6" s="74"/>
      <c r="L6" s="74"/>
      <c r="M6" s="74"/>
    </row>
    <row r="7" spans="1:15" ht="29.1" customHeight="1">
      <c r="A7" s="74"/>
      <c r="C7" s="9" t="s">
        <v>164</v>
      </c>
      <c r="D7" s="3"/>
      <c r="E7" s="9" t="s">
        <v>156</v>
      </c>
      <c r="F7" s="3"/>
      <c r="G7" s="9" t="s">
        <v>165</v>
      </c>
      <c r="I7" s="9" t="s">
        <v>164</v>
      </c>
      <c r="J7" s="3"/>
      <c r="K7" s="9" t="s">
        <v>156</v>
      </c>
      <c r="L7" s="3"/>
      <c r="M7" s="9" t="s">
        <v>165</v>
      </c>
    </row>
    <row r="8" spans="1:15" ht="21.75" customHeight="1">
      <c r="A8" s="5" t="s">
        <v>185</v>
      </c>
      <c r="C8" s="37">
        <v>7270610</v>
      </c>
      <c r="D8" s="36"/>
      <c r="E8" s="37">
        <v>0</v>
      </c>
      <c r="F8" s="36"/>
      <c r="G8" s="37">
        <v>7270610</v>
      </c>
      <c r="H8" s="36"/>
      <c r="I8" s="37">
        <v>9049561</v>
      </c>
      <c r="J8" s="36"/>
      <c r="K8" s="37">
        <v>0</v>
      </c>
      <c r="L8" s="36"/>
      <c r="M8" s="37">
        <v>9049561</v>
      </c>
    </row>
    <row r="9" spans="1:15" ht="21.75" customHeight="1">
      <c r="A9" s="6" t="s">
        <v>186</v>
      </c>
      <c r="C9" s="40">
        <v>172840</v>
      </c>
      <c r="D9" s="36"/>
      <c r="E9" s="40">
        <v>0</v>
      </c>
      <c r="F9" s="36"/>
      <c r="G9" s="40">
        <v>172840</v>
      </c>
      <c r="H9" s="36"/>
      <c r="I9" s="40">
        <v>646342</v>
      </c>
      <c r="J9" s="36"/>
      <c r="K9" s="40">
        <v>0</v>
      </c>
      <c r="L9" s="36"/>
      <c r="M9" s="40">
        <v>646342</v>
      </c>
    </row>
    <row r="10" spans="1:15" ht="21.75" customHeight="1">
      <c r="A10" s="6" t="s">
        <v>189</v>
      </c>
      <c r="C10" s="40">
        <v>500000</v>
      </c>
      <c r="D10" s="36"/>
      <c r="E10" s="40">
        <v>0</v>
      </c>
      <c r="F10" s="36"/>
      <c r="G10" s="40">
        <v>500000</v>
      </c>
      <c r="H10" s="36"/>
      <c r="I10" s="40">
        <v>500000</v>
      </c>
      <c r="J10" s="36"/>
      <c r="K10" s="40">
        <v>0</v>
      </c>
      <c r="L10" s="36"/>
      <c r="M10" s="40">
        <v>500000</v>
      </c>
    </row>
    <row r="11" spans="1:15" ht="21.75" customHeight="1">
      <c r="A11" s="6" t="s">
        <v>187</v>
      </c>
      <c r="C11" s="40">
        <v>24738</v>
      </c>
      <c r="D11" s="36"/>
      <c r="E11" s="40">
        <v>0</v>
      </c>
      <c r="F11" s="36"/>
      <c r="G11" s="40">
        <v>24738</v>
      </c>
      <c r="H11" s="36"/>
      <c r="I11" s="40">
        <v>73904</v>
      </c>
      <c r="J11" s="36"/>
      <c r="K11" s="40">
        <v>0</v>
      </c>
      <c r="L11" s="36"/>
      <c r="M11" s="40">
        <v>73904</v>
      </c>
    </row>
    <row r="12" spans="1:15" ht="21.75" customHeight="1">
      <c r="A12" s="6" t="s">
        <v>248</v>
      </c>
      <c r="C12" s="40">
        <v>129452050</v>
      </c>
      <c r="D12" s="36"/>
      <c r="E12" s="40">
        <v>0</v>
      </c>
      <c r="F12" s="36"/>
      <c r="G12" s="40">
        <v>129452050</v>
      </c>
      <c r="H12" s="36"/>
      <c r="I12" s="40">
        <v>129452050</v>
      </c>
      <c r="J12" s="36"/>
      <c r="K12" s="40">
        <v>0</v>
      </c>
      <c r="L12" s="36"/>
      <c r="M12" s="40">
        <v>129452050</v>
      </c>
    </row>
    <row r="13" spans="1:15" ht="21.75" customHeight="1">
      <c r="A13" s="6" t="s">
        <v>188</v>
      </c>
      <c r="C13" s="40">
        <v>3809178071</v>
      </c>
      <c r="D13" s="40">
        <v>0</v>
      </c>
      <c r="E13" s="40">
        <v>14752452</v>
      </c>
      <c r="F13" s="40">
        <v>0</v>
      </c>
      <c r="G13" s="40">
        <v>3794425619</v>
      </c>
      <c r="H13" s="40">
        <v>0</v>
      </c>
      <c r="I13" s="40">
        <v>9856369748</v>
      </c>
      <c r="J13" s="40">
        <v>0</v>
      </c>
      <c r="K13" s="40">
        <v>17420071</v>
      </c>
      <c r="L13" s="40">
        <v>0</v>
      </c>
      <c r="M13" s="40">
        <v>9838949677</v>
      </c>
    </row>
    <row r="14" spans="1:15" ht="21.75" customHeight="1" thickBot="1">
      <c r="A14" s="11"/>
      <c r="C14" s="42">
        <f>SUM(C8:C13)</f>
        <v>3946598309</v>
      </c>
      <c r="D14" s="36"/>
      <c r="E14" s="42">
        <f>SUM(E8:E13)</f>
        <v>14752452</v>
      </c>
      <c r="F14" s="36"/>
      <c r="G14" s="42">
        <f>SUM(G8:G13)</f>
        <v>3931845857</v>
      </c>
      <c r="H14" s="36"/>
      <c r="I14" s="42">
        <f>SUM(I8:I13)</f>
        <v>9996091605</v>
      </c>
      <c r="J14" s="36"/>
      <c r="K14" s="42">
        <f>SUM(K8:K13)</f>
        <v>17420071</v>
      </c>
      <c r="L14" s="36"/>
      <c r="M14" s="42">
        <f>SUM(M8:M13)</f>
        <v>9978671534</v>
      </c>
      <c r="O14" s="46"/>
    </row>
    <row r="15" spans="1:15" ht="13.5" thickTop="1"/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28"/>
  <sheetViews>
    <sheetView rightToLeft="1" view="pageBreakPreview" topLeftCell="A16" zoomScaleNormal="100" zoomScaleSheetLayoutView="100" workbookViewId="0">
      <selection activeCell="A2" sqref="A2:Q2"/>
    </sheetView>
  </sheetViews>
  <sheetFormatPr defaultRowHeight="12.75"/>
  <cols>
    <col min="1" max="1" width="40.28515625" customWidth="1"/>
    <col min="2" max="2" width="1.28515625" customWidth="1"/>
    <col min="3" max="3" width="14.85546875" bestFit="1" customWidth="1"/>
    <col min="4" max="4" width="1.28515625" customWidth="1"/>
    <col min="5" max="5" width="18.28515625" bestFit="1" customWidth="1"/>
    <col min="6" max="6" width="1.28515625" customWidth="1"/>
    <col min="7" max="7" width="18.7109375" bestFit="1" customWidth="1"/>
    <col min="8" max="8" width="1.28515625" customWidth="1"/>
    <col min="9" max="9" width="22.140625" bestFit="1" customWidth="1"/>
    <col min="10" max="10" width="1.28515625" customWidth="1"/>
    <col min="11" max="11" width="14.7109375" bestFit="1" customWidth="1"/>
    <col min="12" max="12" width="1.28515625" customWidth="1"/>
    <col min="13" max="13" width="19.140625" bestFit="1" customWidth="1"/>
    <col min="14" max="14" width="1.28515625" customWidth="1"/>
    <col min="15" max="15" width="19.42578125" bestFit="1" customWidth="1"/>
    <col min="16" max="16" width="1.28515625" customWidth="1"/>
    <col min="17" max="17" width="22.140625" bestFit="1" customWidth="1"/>
    <col min="18" max="18" width="15.85546875" style="56" bestFit="1" customWidth="1"/>
  </cols>
  <sheetData>
    <row r="1" spans="1:17" ht="29.1" customHeight="1">
      <c r="A1" s="76" t="str">
        <f>سهام!A1</f>
        <v>صندوق حفظ ارزش دماوند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</row>
    <row r="2" spans="1:17" ht="21.75" customHeight="1">
      <c r="A2" s="76" t="s">
        <v>117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17" ht="21.75" customHeight="1">
      <c r="A3" s="92" t="s">
        <v>1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</row>
    <row r="4" spans="1:17" ht="14.45" customHeight="1"/>
    <row r="5" spans="1:17" ht="14.45" customHeight="1">
      <c r="A5" s="84" t="s">
        <v>170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</row>
    <row r="6" spans="1:17" ht="14.45" customHeight="1">
      <c r="A6" s="74" t="s">
        <v>120</v>
      </c>
      <c r="C6" s="74" t="s">
        <v>132</v>
      </c>
      <c r="D6" s="74"/>
      <c r="E6" s="74"/>
      <c r="F6" s="74"/>
      <c r="G6" s="74"/>
      <c r="H6" s="74"/>
      <c r="I6" s="74"/>
      <c r="K6" s="74" t="s">
        <v>133</v>
      </c>
      <c r="L6" s="74"/>
      <c r="M6" s="74"/>
      <c r="N6" s="74"/>
      <c r="O6" s="74"/>
      <c r="P6" s="74"/>
      <c r="Q6" s="74"/>
    </row>
    <row r="7" spans="1:17" ht="29.1" customHeight="1">
      <c r="A7" s="74"/>
      <c r="C7" s="9" t="s">
        <v>10</v>
      </c>
      <c r="D7" s="3"/>
      <c r="E7" s="9" t="s">
        <v>171</v>
      </c>
      <c r="F7" s="3"/>
      <c r="G7" s="9" t="s">
        <v>172</v>
      </c>
      <c r="H7" s="3"/>
      <c r="I7" s="9" t="s">
        <v>173</v>
      </c>
      <c r="K7" s="9" t="s">
        <v>10</v>
      </c>
      <c r="L7" s="3"/>
      <c r="M7" s="9" t="s">
        <v>171</v>
      </c>
      <c r="N7" s="3"/>
      <c r="O7" s="9" t="s">
        <v>172</v>
      </c>
      <c r="P7" s="3"/>
      <c r="Q7" s="9" t="s">
        <v>173</v>
      </c>
    </row>
    <row r="8" spans="1:17" ht="21.75" customHeight="1">
      <c r="A8" s="5" t="s">
        <v>23</v>
      </c>
      <c r="C8" s="17">
        <v>406241732</v>
      </c>
      <c r="D8" s="56"/>
      <c r="E8" s="18">
        <v>116384624074</v>
      </c>
      <c r="F8" s="56"/>
      <c r="G8" s="17">
        <v>199299178680</v>
      </c>
      <c r="H8" s="56"/>
      <c r="I8" s="17">
        <v>-82914554606</v>
      </c>
      <c r="J8" s="56"/>
      <c r="K8" s="17">
        <v>609421158</v>
      </c>
      <c r="L8" s="56"/>
      <c r="M8" s="18">
        <v>191561596402</v>
      </c>
      <c r="N8" s="56"/>
      <c r="O8" s="17">
        <v>298773146752</v>
      </c>
      <c r="P8" s="56"/>
      <c r="Q8" s="17">
        <v>-107211550350</v>
      </c>
    </row>
    <row r="9" spans="1:17" ht="21.75" customHeight="1">
      <c r="A9" s="6" t="s">
        <v>30</v>
      </c>
      <c r="C9" s="18">
        <v>132000000</v>
      </c>
      <c r="D9" s="56"/>
      <c r="E9" s="18">
        <v>56697141807</v>
      </c>
      <c r="F9" s="56"/>
      <c r="G9" s="18">
        <v>90970140404</v>
      </c>
      <c r="H9" s="56"/>
      <c r="I9" s="18">
        <v>-34272998597</v>
      </c>
      <c r="J9" s="56"/>
      <c r="K9" s="18">
        <v>167600000</v>
      </c>
      <c r="L9" s="56"/>
      <c r="M9" s="18">
        <v>76265474897</v>
      </c>
      <c r="N9" s="56"/>
      <c r="O9" s="18">
        <v>115452998613</v>
      </c>
      <c r="P9" s="56"/>
      <c r="Q9" s="18">
        <v>-39187523716</v>
      </c>
    </row>
    <row r="10" spans="1:17" ht="21.75" customHeight="1">
      <c r="A10" s="6" t="s">
        <v>28</v>
      </c>
      <c r="C10" s="18">
        <v>4001443</v>
      </c>
      <c r="D10" s="56"/>
      <c r="E10" s="18">
        <v>5728412955</v>
      </c>
      <c r="F10" s="56"/>
      <c r="G10" s="18">
        <v>9007795771</v>
      </c>
      <c r="H10" s="56"/>
      <c r="I10" s="18">
        <v>-3279382816</v>
      </c>
      <c r="J10" s="56"/>
      <c r="K10" s="18">
        <v>4001443</v>
      </c>
      <c r="L10" s="56"/>
      <c r="M10" s="18">
        <v>5728412955</v>
      </c>
      <c r="N10" s="56"/>
      <c r="O10" s="18">
        <v>9007795771</v>
      </c>
      <c r="P10" s="56"/>
      <c r="Q10" s="18">
        <v>-3279382816</v>
      </c>
    </row>
    <row r="11" spans="1:17" ht="21.75" customHeight="1">
      <c r="A11" s="6" t="s">
        <v>18</v>
      </c>
      <c r="C11" s="18">
        <v>59275703</v>
      </c>
      <c r="D11" s="56"/>
      <c r="E11" s="18">
        <v>53123710235</v>
      </c>
      <c r="F11" s="56"/>
      <c r="G11" s="18">
        <v>100726681079</v>
      </c>
      <c r="H11" s="56"/>
      <c r="I11" s="18">
        <v>-47602970844</v>
      </c>
      <c r="J11" s="56"/>
      <c r="K11" s="18">
        <v>87275703</v>
      </c>
      <c r="L11" s="56"/>
      <c r="M11" s="18">
        <v>89499668811</v>
      </c>
      <c r="N11" s="56"/>
      <c r="O11" s="18">
        <v>148170962427</v>
      </c>
      <c r="P11" s="56"/>
      <c r="Q11" s="18">
        <v>-58671293616</v>
      </c>
    </row>
    <row r="12" spans="1:17" ht="21.75" customHeight="1">
      <c r="A12" s="6" t="s">
        <v>20</v>
      </c>
      <c r="C12" s="18">
        <v>3200000</v>
      </c>
      <c r="D12" s="56"/>
      <c r="E12" s="18">
        <v>1176234324</v>
      </c>
      <c r="F12" s="56"/>
      <c r="G12" s="18">
        <v>1814886329</v>
      </c>
      <c r="H12" s="56"/>
      <c r="I12" s="18">
        <v>-638652005</v>
      </c>
      <c r="J12" s="56"/>
      <c r="K12" s="18">
        <v>166408677</v>
      </c>
      <c r="L12" s="56"/>
      <c r="M12" s="18">
        <v>77425867596</v>
      </c>
      <c r="N12" s="56"/>
      <c r="O12" s="18">
        <v>94183200418</v>
      </c>
      <c r="P12" s="56"/>
      <c r="Q12" s="18">
        <v>-16757332822</v>
      </c>
    </row>
    <row r="13" spans="1:17" ht="21.75" customHeight="1">
      <c r="A13" s="6" t="s">
        <v>21</v>
      </c>
      <c r="C13" s="18">
        <v>191965700</v>
      </c>
      <c r="D13" s="56"/>
      <c r="E13" s="18">
        <v>99784985565</v>
      </c>
      <c r="F13" s="56"/>
      <c r="G13" s="18">
        <v>125085139469</v>
      </c>
      <c r="H13" s="56"/>
      <c r="I13" s="18">
        <v>-25300153904</v>
      </c>
      <c r="J13" s="56"/>
      <c r="K13" s="18">
        <v>436765700</v>
      </c>
      <c r="L13" s="56"/>
      <c r="M13" s="18">
        <v>244891695087</v>
      </c>
      <c r="N13" s="56"/>
      <c r="O13" s="18">
        <v>284382117089</v>
      </c>
      <c r="P13" s="56"/>
      <c r="Q13" s="18">
        <v>-39490422002</v>
      </c>
    </row>
    <row r="14" spans="1:17" ht="21.75" customHeight="1">
      <c r="A14" s="6" t="s">
        <v>19</v>
      </c>
      <c r="C14" s="18">
        <v>355544535</v>
      </c>
      <c r="D14" s="56"/>
      <c r="E14" s="18">
        <v>143554106879</v>
      </c>
      <c r="F14" s="56"/>
      <c r="G14" s="18">
        <v>209416812919</v>
      </c>
      <c r="H14" s="56"/>
      <c r="I14" s="18">
        <v>-65862706040</v>
      </c>
      <c r="J14" s="56"/>
      <c r="K14" s="18">
        <v>355544535</v>
      </c>
      <c r="L14" s="56"/>
      <c r="M14" s="18">
        <v>143554106879</v>
      </c>
      <c r="N14" s="56"/>
      <c r="O14" s="18">
        <v>209416812919</v>
      </c>
      <c r="P14" s="56"/>
      <c r="Q14" s="18">
        <v>-65862706040</v>
      </c>
    </row>
    <row r="15" spans="1:17" ht="21.75" customHeight="1">
      <c r="A15" s="6" t="s">
        <v>26</v>
      </c>
      <c r="C15" s="18">
        <v>1568062</v>
      </c>
      <c r="D15" s="56"/>
      <c r="E15" s="18">
        <v>1742459454</v>
      </c>
      <c r="F15" s="56"/>
      <c r="G15" s="18">
        <v>2516945844</v>
      </c>
      <c r="H15" s="56"/>
      <c r="I15" s="18">
        <v>-774486390</v>
      </c>
      <c r="J15" s="56"/>
      <c r="K15" s="18">
        <v>119568062</v>
      </c>
      <c r="L15" s="56"/>
      <c r="M15" s="18">
        <v>150918291468</v>
      </c>
      <c r="N15" s="56"/>
      <c r="O15" s="18">
        <v>191705044319</v>
      </c>
      <c r="P15" s="56"/>
      <c r="Q15" s="18">
        <v>-40786752851</v>
      </c>
    </row>
    <row r="16" spans="1:17" ht="21.75" customHeight="1">
      <c r="A16" s="6" t="s">
        <v>195</v>
      </c>
      <c r="C16" s="18">
        <v>4266</v>
      </c>
      <c r="D16" s="56"/>
      <c r="E16" s="18">
        <v>43007464823</v>
      </c>
      <c r="F16" s="56"/>
      <c r="G16" s="18">
        <v>43007464823</v>
      </c>
      <c r="H16" s="56"/>
      <c r="I16" s="18">
        <v>0</v>
      </c>
      <c r="J16" s="56"/>
      <c r="K16" s="18">
        <v>4266</v>
      </c>
      <c r="L16" s="56"/>
      <c r="M16" s="18">
        <v>43007464823</v>
      </c>
      <c r="N16" s="56"/>
      <c r="O16" s="18">
        <v>43007464823</v>
      </c>
      <c r="P16" s="56"/>
      <c r="Q16" s="18"/>
    </row>
    <row r="17" spans="1:17" ht="21.75" customHeight="1">
      <c r="A17" s="6" t="s">
        <v>29</v>
      </c>
      <c r="C17" s="18">
        <v>39714000</v>
      </c>
      <c r="D17" s="56"/>
      <c r="E17" s="18">
        <v>133263807556</v>
      </c>
      <c r="F17" s="56"/>
      <c r="G17" s="18">
        <v>225786625348</v>
      </c>
      <c r="H17" s="56"/>
      <c r="I17" s="18">
        <v>-92522817792</v>
      </c>
      <c r="J17" s="56"/>
      <c r="K17" s="18">
        <v>39714000</v>
      </c>
      <c r="L17" s="56"/>
      <c r="M17" s="18">
        <v>133263807556</v>
      </c>
      <c r="N17" s="56"/>
      <c r="O17" s="18">
        <v>225786625348</v>
      </c>
      <c r="P17" s="56"/>
      <c r="Q17" s="18">
        <v>-92522817792</v>
      </c>
    </row>
    <row r="18" spans="1:17" ht="21.75" customHeight="1">
      <c r="A18" s="6" t="s">
        <v>24</v>
      </c>
      <c r="C18" s="18">
        <v>203590192</v>
      </c>
      <c r="D18" s="56"/>
      <c r="E18" s="18">
        <v>73825473223</v>
      </c>
      <c r="F18" s="56"/>
      <c r="G18" s="18">
        <v>108800228091</v>
      </c>
      <c r="H18" s="56"/>
      <c r="I18" s="18">
        <v>-34974754868</v>
      </c>
      <c r="J18" s="56"/>
      <c r="K18" s="18">
        <v>502625604</v>
      </c>
      <c r="L18" s="56"/>
      <c r="M18" s="18">
        <v>195885103695</v>
      </c>
      <c r="N18" s="56"/>
      <c r="O18" s="18">
        <v>268443067454</v>
      </c>
      <c r="P18" s="56"/>
      <c r="Q18" s="18">
        <v>-72557963759</v>
      </c>
    </row>
    <row r="19" spans="1:17" ht="21.75" customHeight="1">
      <c r="A19" s="6" t="s">
        <v>22</v>
      </c>
      <c r="C19" s="18">
        <v>0</v>
      </c>
      <c r="D19" s="56"/>
      <c r="E19" s="18">
        <v>0</v>
      </c>
      <c r="F19" s="56"/>
      <c r="G19" s="18">
        <v>0</v>
      </c>
      <c r="H19" s="56"/>
      <c r="I19" s="18"/>
      <c r="J19" s="56"/>
      <c r="K19" s="18">
        <v>100000</v>
      </c>
      <c r="L19" s="56"/>
      <c r="M19" s="18">
        <v>3102634254</v>
      </c>
      <c r="N19" s="56"/>
      <c r="O19" s="18">
        <v>2491728588</v>
      </c>
      <c r="P19" s="56"/>
      <c r="Q19" s="18">
        <v>610905666</v>
      </c>
    </row>
    <row r="20" spans="1:17" ht="21.75" customHeight="1">
      <c r="A20" s="6" t="s">
        <v>137</v>
      </c>
      <c r="C20" s="18">
        <v>0</v>
      </c>
      <c r="D20" s="56"/>
      <c r="E20" s="18">
        <v>0</v>
      </c>
      <c r="F20" s="56"/>
      <c r="G20" s="18">
        <v>0</v>
      </c>
      <c r="H20" s="56"/>
      <c r="I20" s="18"/>
      <c r="J20" s="56"/>
      <c r="K20" s="18">
        <v>1760000</v>
      </c>
      <c r="L20" s="56"/>
      <c r="M20" s="18">
        <v>6601456674</v>
      </c>
      <c r="N20" s="56"/>
      <c r="O20" s="18">
        <v>6033347506</v>
      </c>
      <c r="P20" s="56"/>
      <c r="Q20" s="18">
        <v>568109168</v>
      </c>
    </row>
    <row r="21" spans="1:17" ht="21.75" customHeight="1">
      <c r="A21" s="6" t="s">
        <v>138</v>
      </c>
      <c r="C21" s="18">
        <v>0</v>
      </c>
      <c r="D21" s="56"/>
      <c r="E21" s="18">
        <v>0</v>
      </c>
      <c r="F21" s="56"/>
      <c r="G21" s="18">
        <v>0</v>
      </c>
      <c r="H21" s="56"/>
      <c r="I21" s="18"/>
      <c r="J21" s="56"/>
      <c r="K21" s="18">
        <v>65993008</v>
      </c>
      <c r="L21" s="56"/>
      <c r="M21" s="18">
        <v>156594212233</v>
      </c>
      <c r="N21" s="56"/>
      <c r="O21" s="18">
        <v>167850637209</v>
      </c>
      <c r="P21" s="56"/>
      <c r="Q21" s="18">
        <v>-11256424976</v>
      </c>
    </row>
    <row r="22" spans="1:17" ht="21.75" customHeight="1">
      <c r="A22" s="6" t="s">
        <v>89</v>
      </c>
      <c r="C22" s="18">
        <v>250000</v>
      </c>
      <c r="D22" s="56"/>
      <c r="E22" s="18">
        <v>249961875000</v>
      </c>
      <c r="F22" s="56"/>
      <c r="G22" s="18">
        <v>249916562500</v>
      </c>
      <c r="H22" s="56"/>
      <c r="I22" s="18">
        <v>45312500</v>
      </c>
      <c r="J22" s="56"/>
      <c r="K22" s="18">
        <v>250000</v>
      </c>
      <c r="L22" s="56"/>
      <c r="M22" s="18">
        <v>249961875000</v>
      </c>
      <c r="N22" s="56"/>
      <c r="O22" s="18">
        <v>249916562500</v>
      </c>
      <c r="P22" s="56"/>
      <c r="Q22" s="18">
        <v>45312500</v>
      </c>
    </row>
    <row r="23" spans="1:17" ht="21.75" customHeight="1">
      <c r="A23" s="6" t="s">
        <v>142</v>
      </c>
      <c r="C23" s="18">
        <v>0</v>
      </c>
      <c r="D23" s="56"/>
      <c r="E23" s="18">
        <v>0</v>
      </c>
      <c r="F23" s="56"/>
      <c r="G23" s="18">
        <v>0</v>
      </c>
      <c r="H23" s="56"/>
      <c r="I23" s="18"/>
      <c r="J23" s="56"/>
      <c r="K23" s="18">
        <v>10000</v>
      </c>
      <c r="L23" s="56"/>
      <c r="M23" s="18">
        <v>9996375000</v>
      </c>
      <c r="N23" s="56"/>
      <c r="O23" s="18">
        <v>9994562500</v>
      </c>
      <c r="P23" s="56"/>
      <c r="Q23" s="18">
        <v>1812500</v>
      </c>
    </row>
    <row r="24" spans="1:17" ht="21.75" customHeight="1">
      <c r="A24" s="6" t="s">
        <v>143</v>
      </c>
      <c r="C24" s="18">
        <v>0</v>
      </c>
      <c r="D24" s="56"/>
      <c r="E24" s="18">
        <v>0</v>
      </c>
      <c r="F24" s="56"/>
      <c r="G24" s="18">
        <v>0</v>
      </c>
      <c r="H24" s="56"/>
      <c r="I24" s="18"/>
      <c r="J24" s="56"/>
      <c r="K24" s="18">
        <v>21000</v>
      </c>
      <c r="L24" s="56"/>
      <c r="M24" s="18">
        <v>20992387500</v>
      </c>
      <c r="N24" s="56"/>
      <c r="O24" s="18">
        <v>20988581250</v>
      </c>
      <c r="P24" s="56"/>
      <c r="Q24" s="18">
        <v>3806250</v>
      </c>
    </row>
    <row r="25" spans="1:17" ht="21.75" customHeight="1">
      <c r="A25" s="6" t="s">
        <v>85</v>
      </c>
      <c r="C25" s="18">
        <v>0</v>
      </c>
      <c r="D25" s="56"/>
      <c r="E25" s="18">
        <v>0</v>
      </c>
      <c r="F25" s="56"/>
      <c r="G25" s="18">
        <v>0</v>
      </c>
      <c r="H25" s="56"/>
      <c r="I25" s="18"/>
      <c r="J25" s="56"/>
      <c r="K25" s="18">
        <v>100000</v>
      </c>
      <c r="L25" s="56"/>
      <c r="M25" s="18">
        <v>99963750000</v>
      </c>
      <c r="N25" s="56"/>
      <c r="O25" s="18">
        <v>99945625000</v>
      </c>
      <c r="P25" s="56"/>
      <c r="Q25" s="18">
        <v>18125000</v>
      </c>
    </row>
    <row r="26" spans="1:17" ht="21.75" customHeight="1">
      <c r="A26" s="6" t="s">
        <v>144</v>
      </c>
      <c r="C26" s="19">
        <v>0</v>
      </c>
      <c r="D26" s="56"/>
      <c r="E26" s="19">
        <v>0</v>
      </c>
      <c r="F26" s="56"/>
      <c r="G26" s="19">
        <v>0</v>
      </c>
      <c r="H26" s="56"/>
      <c r="I26" s="19"/>
      <c r="J26" s="56"/>
      <c r="K26" s="19">
        <v>400</v>
      </c>
      <c r="L26" s="56"/>
      <c r="M26" s="18">
        <v>399855000</v>
      </c>
      <c r="N26" s="56"/>
      <c r="O26" s="19">
        <v>398852268</v>
      </c>
      <c r="P26" s="56"/>
      <c r="Q26" s="19">
        <v>1002732</v>
      </c>
    </row>
    <row r="27" spans="1:17" ht="21.75" customHeight="1" thickBot="1">
      <c r="A27" s="11"/>
      <c r="C27" s="34">
        <f>SUM(C8:C26)</f>
        <v>1397355633</v>
      </c>
      <c r="D27" s="28"/>
      <c r="E27" s="34">
        <f>SUM(E8:E26)</f>
        <v>978250295895</v>
      </c>
      <c r="F27" s="28"/>
      <c r="G27" s="34">
        <f>SUM(G8:G26)</f>
        <v>1366348461257</v>
      </c>
      <c r="H27" s="28"/>
      <c r="I27" s="55">
        <f>SUM(I8:I26)</f>
        <v>-388098165362</v>
      </c>
      <c r="J27" s="28"/>
      <c r="K27" s="34">
        <f>SUM(K8:K26)</f>
        <v>2557163556</v>
      </c>
      <c r="L27" s="28"/>
      <c r="M27" s="34">
        <f>SUM(M8:M26)</f>
        <v>1899614035830</v>
      </c>
      <c r="N27" s="28"/>
      <c r="O27" s="34">
        <f>SUM(O8:O26)</f>
        <v>2445949132754</v>
      </c>
      <c r="P27" s="28"/>
      <c r="Q27" s="55">
        <f>SUM(Q8:Q26)</f>
        <v>-546335096924</v>
      </c>
    </row>
    <row r="28" spans="1:17" ht="13.5" thickTop="1"/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66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O59"/>
  <sheetViews>
    <sheetView rightToLeft="1" view="pageBreakPreview" zoomScaleNormal="100" zoomScaleSheetLayoutView="100" workbookViewId="0">
      <selection activeCell="A54" sqref="A54"/>
    </sheetView>
  </sheetViews>
  <sheetFormatPr defaultRowHeight="15.75"/>
  <cols>
    <col min="1" max="1" width="81.28515625" style="57" bestFit="1" customWidth="1"/>
    <col min="2" max="2" width="1.28515625" style="57" customWidth="1"/>
    <col min="3" max="3" width="11" style="57" bestFit="1" customWidth="1"/>
    <col min="4" max="4" width="1.28515625" style="57" customWidth="1"/>
    <col min="5" max="5" width="12.7109375" style="57" bestFit="1" customWidth="1"/>
    <col min="6" max="6" width="1.28515625" style="57" customWidth="1"/>
    <col min="7" max="7" width="11.7109375" style="57" bestFit="1" customWidth="1"/>
    <col min="8" max="8" width="1.28515625" style="57" customWidth="1"/>
    <col min="9" max="9" width="11.5703125" style="57" bestFit="1" customWidth="1"/>
    <col min="10" max="10" width="1.28515625" style="57" customWidth="1"/>
    <col min="11" max="11" width="11.5703125" style="57" bestFit="1" customWidth="1"/>
    <col min="12" max="12" width="1.28515625" style="57" customWidth="1"/>
    <col min="13" max="13" width="16.85546875" style="57" bestFit="1" customWidth="1"/>
    <col min="14" max="14" width="1.28515625" style="57" customWidth="1"/>
    <col min="15" max="15" width="17.5703125" style="57" bestFit="1" customWidth="1"/>
    <col min="16" max="16" width="0.28515625" style="57" customWidth="1"/>
    <col min="17" max="17" width="63.85546875" style="57" bestFit="1" customWidth="1"/>
    <col min="18" max="16384" width="9.140625" style="57"/>
  </cols>
  <sheetData>
    <row r="1" spans="1:15" ht="29.1" customHeight="1">
      <c r="A1" s="76" t="str">
        <f>سهام!A1</f>
        <v>صندوق حفظ ارزش دماوند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5" ht="21.75" customHeight="1">
      <c r="A2" s="76" t="str">
        <f>'درآمد ناشی از فروش'!A2</f>
        <v>صورت وضعیت درآمدها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</row>
    <row r="3" spans="1:15" ht="21.75" customHeight="1">
      <c r="A3" s="76" t="str">
        <f>'درآمد ناشی از فروش'!A3</f>
        <v>برای ماه منتهی به 1404/05/31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</row>
    <row r="5" spans="1:15" ht="14.45" customHeight="1">
      <c r="A5" s="84" t="s">
        <v>251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</row>
    <row r="7" spans="1:15" ht="14.45" customHeight="1">
      <c r="C7" s="74" t="s">
        <v>132</v>
      </c>
      <c r="D7" s="74"/>
      <c r="E7" s="74"/>
      <c r="F7" s="74"/>
      <c r="G7" s="74"/>
      <c r="H7" s="74"/>
      <c r="I7" s="74"/>
      <c r="J7" s="74"/>
      <c r="K7" s="74"/>
      <c r="L7" s="74"/>
      <c r="M7" s="74"/>
      <c r="O7" s="2" t="s">
        <v>133</v>
      </c>
    </row>
    <row r="8" spans="1:15" ht="29.1" customHeight="1">
      <c r="A8" s="2" t="s">
        <v>174</v>
      </c>
      <c r="C8" s="9" t="s">
        <v>47</v>
      </c>
      <c r="D8" s="58"/>
      <c r="E8" s="9" t="s">
        <v>10</v>
      </c>
      <c r="F8" s="58"/>
      <c r="G8" s="9" t="s">
        <v>46</v>
      </c>
      <c r="H8" s="58"/>
      <c r="I8" s="9" t="s">
        <v>175</v>
      </c>
      <c r="J8" s="58"/>
      <c r="K8" s="9" t="s">
        <v>176</v>
      </c>
      <c r="L8" s="58"/>
      <c r="M8" s="9" t="s">
        <v>177</v>
      </c>
      <c r="O8" s="9" t="s">
        <v>177</v>
      </c>
    </row>
    <row r="9" spans="1:15" ht="21.75" customHeight="1">
      <c r="A9" s="35" t="s">
        <v>61</v>
      </c>
      <c r="C9" s="35" t="s">
        <v>178</v>
      </c>
      <c r="E9" s="17">
        <v>31945000</v>
      </c>
      <c r="F9" s="59"/>
      <c r="G9" s="17">
        <v>400</v>
      </c>
      <c r="H9" s="59"/>
      <c r="I9" s="17">
        <v>0</v>
      </c>
      <c r="J9" s="59"/>
      <c r="K9" s="17">
        <v>0</v>
      </c>
      <c r="L9" s="59"/>
      <c r="M9" s="17">
        <v>1237447923</v>
      </c>
      <c r="N9" s="59"/>
      <c r="O9" s="17">
        <v>1237447923</v>
      </c>
    </row>
    <row r="10" spans="1:15" ht="21.75" customHeight="1">
      <c r="A10" s="39" t="s">
        <v>38</v>
      </c>
      <c r="C10" s="39" t="s">
        <v>180</v>
      </c>
      <c r="E10" s="18">
        <v>108602000</v>
      </c>
      <c r="F10" s="59"/>
      <c r="G10" s="18">
        <v>320</v>
      </c>
      <c r="H10" s="59"/>
      <c r="I10" s="18">
        <v>45063</v>
      </c>
      <c r="J10" s="59"/>
      <c r="K10" s="18">
        <v>0</v>
      </c>
      <c r="L10" s="59"/>
      <c r="M10" s="18">
        <v>3176774</v>
      </c>
      <c r="N10" s="59"/>
      <c r="O10" s="18">
        <v>3176774</v>
      </c>
    </row>
    <row r="11" spans="1:15" ht="21.75" customHeight="1">
      <c r="A11" s="39" t="s">
        <v>31</v>
      </c>
      <c r="C11" s="39" t="s">
        <v>179</v>
      </c>
      <c r="E11" s="18">
        <v>30580540</v>
      </c>
      <c r="F11" s="59"/>
      <c r="G11" s="18">
        <v>10500000</v>
      </c>
      <c r="H11" s="59"/>
      <c r="I11" s="18">
        <v>3060</v>
      </c>
      <c r="J11" s="59"/>
      <c r="K11" s="18">
        <v>0</v>
      </c>
      <c r="L11" s="59"/>
      <c r="M11" s="18">
        <v>447480</v>
      </c>
      <c r="N11" s="59"/>
      <c r="O11" s="18">
        <v>447480</v>
      </c>
    </row>
    <row r="12" spans="1:15" ht="21.75" customHeight="1">
      <c r="A12" s="39" t="s">
        <v>54</v>
      </c>
      <c r="C12" s="39" t="s">
        <v>58</v>
      </c>
      <c r="E12" s="18">
        <v>51000000</v>
      </c>
      <c r="F12" s="59"/>
      <c r="G12" s="18">
        <v>500</v>
      </c>
      <c r="H12" s="59"/>
      <c r="I12" s="18">
        <v>57472</v>
      </c>
      <c r="J12" s="59"/>
      <c r="K12" s="18">
        <v>574725</v>
      </c>
      <c r="L12" s="59"/>
      <c r="M12" s="18">
        <v>10768247692</v>
      </c>
      <c r="N12" s="59"/>
      <c r="O12" s="18">
        <v>10768247692</v>
      </c>
    </row>
    <row r="13" spans="1:15" ht="21.75" customHeight="1">
      <c r="A13" s="39" t="s">
        <v>43</v>
      </c>
      <c r="C13" s="39" t="s">
        <v>58</v>
      </c>
      <c r="E13" s="18">
        <v>92398000</v>
      </c>
      <c r="F13" s="59"/>
      <c r="G13" s="18">
        <v>600</v>
      </c>
      <c r="H13" s="59"/>
      <c r="I13" s="18">
        <v>481</v>
      </c>
      <c r="J13" s="59"/>
      <c r="K13" s="18">
        <v>0</v>
      </c>
      <c r="L13" s="59"/>
      <c r="M13" s="18">
        <v>12068999730</v>
      </c>
      <c r="N13" s="59"/>
      <c r="O13" s="18">
        <v>12068999730</v>
      </c>
    </row>
    <row r="14" spans="1:15" ht="21.75" customHeight="1">
      <c r="A14" s="39" t="s">
        <v>59</v>
      </c>
      <c r="C14" s="39" t="s">
        <v>60</v>
      </c>
      <c r="E14" s="18">
        <v>17799000</v>
      </c>
      <c r="F14" s="59"/>
      <c r="G14" s="18">
        <v>2600</v>
      </c>
      <c r="H14" s="59"/>
      <c r="I14" s="18">
        <v>0</v>
      </c>
      <c r="J14" s="59"/>
      <c r="K14" s="18">
        <v>0</v>
      </c>
      <c r="L14" s="59"/>
      <c r="M14" s="18">
        <v>8559114460</v>
      </c>
      <c r="N14" s="59"/>
      <c r="O14" s="18">
        <v>8559114460</v>
      </c>
    </row>
    <row r="15" spans="1:15" ht="21.75" customHeight="1">
      <c r="A15" s="39" t="s">
        <v>34</v>
      </c>
      <c r="C15" s="39" t="s">
        <v>74</v>
      </c>
      <c r="E15" s="18">
        <v>8400000</v>
      </c>
      <c r="F15" s="59"/>
      <c r="G15" s="18">
        <v>500</v>
      </c>
      <c r="H15" s="59"/>
      <c r="I15" s="18">
        <v>16737</v>
      </c>
      <c r="J15" s="59"/>
      <c r="K15" s="18">
        <v>0</v>
      </c>
      <c r="L15" s="59"/>
      <c r="M15" s="18">
        <v>1529115</v>
      </c>
      <c r="N15" s="59"/>
      <c r="O15" s="18">
        <v>1529115</v>
      </c>
    </row>
    <row r="16" spans="1:15" ht="21.75" customHeight="1">
      <c r="A16" s="39" t="s">
        <v>224</v>
      </c>
      <c r="C16" s="39" t="s">
        <v>57</v>
      </c>
      <c r="E16" s="18" t="s">
        <v>57</v>
      </c>
      <c r="F16" s="59"/>
      <c r="G16" s="18" t="s">
        <v>57</v>
      </c>
      <c r="H16" s="59"/>
      <c r="I16" s="18" t="s">
        <v>57</v>
      </c>
      <c r="J16" s="59"/>
      <c r="K16" s="18" t="s">
        <v>57</v>
      </c>
      <c r="L16" s="59"/>
      <c r="M16" s="18">
        <v>0</v>
      </c>
      <c r="N16" s="59"/>
      <c r="O16" s="18">
        <v>27273238</v>
      </c>
    </row>
    <row r="17" spans="1:15" ht="21.75" customHeight="1">
      <c r="A17" s="39" t="s">
        <v>223</v>
      </c>
      <c r="C17" s="39" t="s">
        <v>57</v>
      </c>
      <c r="E17" s="18" t="s">
        <v>57</v>
      </c>
      <c r="F17" s="59"/>
      <c r="G17" s="18" t="s">
        <v>57</v>
      </c>
      <c r="H17" s="59"/>
      <c r="I17" s="18" t="s">
        <v>57</v>
      </c>
      <c r="J17" s="59"/>
      <c r="K17" s="18" t="s">
        <v>57</v>
      </c>
      <c r="L17" s="59"/>
      <c r="M17" s="18">
        <v>0</v>
      </c>
      <c r="N17" s="59"/>
      <c r="O17" s="18">
        <v>1579347</v>
      </c>
    </row>
    <row r="18" spans="1:15" ht="21.75" customHeight="1">
      <c r="A18" s="39" t="s">
        <v>225</v>
      </c>
      <c r="C18" s="39" t="s">
        <v>57</v>
      </c>
      <c r="E18" s="18" t="s">
        <v>57</v>
      </c>
      <c r="F18" s="59"/>
      <c r="G18" s="18" t="s">
        <v>57</v>
      </c>
      <c r="H18" s="59"/>
      <c r="I18" s="18" t="s">
        <v>57</v>
      </c>
      <c r="J18" s="59"/>
      <c r="K18" s="18" t="s">
        <v>57</v>
      </c>
      <c r="L18" s="59"/>
      <c r="M18" s="18">
        <v>0</v>
      </c>
      <c r="N18" s="59"/>
      <c r="O18" s="18">
        <v>272542104</v>
      </c>
    </row>
    <row r="19" spans="1:15" ht="21.75" customHeight="1">
      <c r="A19" s="39" t="s">
        <v>226</v>
      </c>
      <c r="C19" s="39" t="s">
        <v>57</v>
      </c>
      <c r="E19" s="18" t="s">
        <v>57</v>
      </c>
      <c r="F19" s="59"/>
      <c r="G19" s="18" t="s">
        <v>57</v>
      </c>
      <c r="H19" s="59"/>
      <c r="I19" s="18" t="s">
        <v>57</v>
      </c>
      <c r="J19" s="59"/>
      <c r="K19" s="18" t="s">
        <v>57</v>
      </c>
      <c r="L19" s="59"/>
      <c r="M19" s="18">
        <v>0</v>
      </c>
      <c r="N19" s="59"/>
      <c r="O19" s="18">
        <v>-315900181</v>
      </c>
    </row>
    <row r="20" spans="1:15" ht="21.75" customHeight="1">
      <c r="A20" s="39" t="s">
        <v>219</v>
      </c>
      <c r="C20" s="39" t="s">
        <v>57</v>
      </c>
      <c r="E20" s="18" t="s">
        <v>57</v>
      </c>
      <c r="F20" s="59"/>
      <c r="G20" s="18" t="s">
        <v>57</v>
      </c>
      <c r="H20" s="59"/>
      <c r="I20" s="18" t="s">
        <v>57</v>
      </c>
      <c r="J20" s="59"/>
      <c r="K20" s="18" t="s">
        <v>57</v>
      </c>
      <c r="L20" s="59"/>
      <c r="M20" s="18">
        <v>0</v>
      </c>
      <c r="N20" s="59"/>
      <c r="O20" s="18">
        <v>1320857</v>
      </c>
    </row>
    <row r="21" spans="1:15" ht="21.75" customHeight="1">
      <c r="A21" s="39" t="s">
        <v>218</v>
      </c>
      <c r="C21" s="39" t="s">
        <v>57</v>
      </c>
      <c r="E21" s="18" t="s">
        <v>57</v>
      </c>
      <c r="F21" s="59"/>
      <c r="G21" s="18" t="s">
        <v>57</v>
      </c>
      <c r="H21" s="59"/>
      <c r="I21" s="18" t="s">
        <v>57</v>
      </c>
      <c r="J21" s="59"/>
      <c r="K21" s="18" t="s">
        <v>57</v>
      </c>
      <c r="L21" s="59"/>
      <c r="M21" s="18">
        <v>0</v>
      </c>
      <c r="N21" s="59"/>
      <c r="O21" s="18">
        <v>-2738400270</v>
      </c>
    </row>
    <row r="22" spans="1:15" ht="21.75" customHeight="1">
      <c r="A22" s="39" t="s">
        <v>221</v>
      </c>
      <c r="C22" s="39" t="s">
        <v>57</v>
      </c>
      <c r="E22" s="18" t="s">
        <v>57</v>
      </c>
      <c r="F22" s="59"/>
      <c r="G22" s="18" t="s">
        <v>57</v>
      </c>
      <c r="H22" s="59"/>
      <c r="I22" s="18" t="s">
        <v>57</v>
      </c>
      <c r="J22" s="59"/>
      <c r="K22" s="18" t="s">
        <v>57</v>
      </c>
      <c r="L22" s="59"/>
      <c r="M22" s="18">
        <v>0</v>
      </c>
      <c r="N22" s="59"/>
      <c r="O22" s="18">
        <v>-3574301763</v>
      </c>
    </row>
    <row r="23" spans="1:15" ht="21.75" customHeight="1">
      <c r="A23" s="39" t="s">
        <v>222</v>
      </c>
      <c r="C23" s="39" t="s">
        <v>57</v>
      </c>
      <c r="E23" s="18" t="s">
        <v>57</v>
      </c>
      <c r="F23" s="59"/>
      <c r="G23" s="18" t="s">
        <v>57</v>
      </c>
      <c r="H23" s="59"/>
      <c r="I23" s="18" t="s">
        <v>57</v>
      </c>
      <c r="J23" s="59"/>
      <c r="K23" s="18" t="s">
        <v>57</v>
      </c>
      <c r="L23" s="59"/>
      <c r="M23" s="18">
        <v>0</v>
      </c>
      <c r="N23" s="59"/>
      <c r="O23" s="18">
        <v>14480025363</v>
      </c>
    </row>
    <row r="24" spans="1:15" ht="21.75" customHeight="1">
      <c r="A24" s="39" t="s">
        <v>227</v>
      </c>
      <c r="C24" s="39" t="s">
        <v>57</v>
      </c>
      <c r="E24" s="18" t="s">
        <v>57</v>
      </c>
      <c r="F24" s="59"/>
      <c r="G24" s="18" t="s">
        <v>57</v>
      </c>
      <c r="H24" s="59"/>
      <c r="I24" s="18" t="s">
        <v>57</v>
      </c>
      <c r="J24" s="59"/>
      <c r="K24" s="18" t="s">
        <v>57</v>
      </c>
      <c r="L24" s="59"/>
      <c r="M24" s="18">
        <v>0</v>
      </c>
      <c r="N24" s="59"/>
      <c r="O24" s="18">
        <v>62249557</v>
      </c>
    </row>
    <row r="25" spans="1:15" ht="21.75" customHeight="1">
      <c r="A25" s="39" t="s">
        <v>220</v>
      </c>
      <c r="C25" s="39" t="s">
        <v>57</v>
      </c>
      <c r="E25" s="18" t="s">
        <v>57</v>
      </c>
      <c r="F25" s="59"/>
      <c r="G25" s="18" t="s">
        <v>57</v>
      </c>
      <c r="H25" s="59"/>
      <c r="I25" s="18" t="s">
        <v>57</v>
      </c>
      <c r="J25" s="59"/>
      <c r="K25" s="18" t="s">
        <v>57</v>
      </c>
      <c r="L25" s="59"/>
      <c r="M25" s="18">
        <v>0</v>
      </c>
      <c r="N25" s="59"/>
      <c r="O25" s="18">
        <v>-3376034963</v>
      </c>
    </row>
    <row r="26" spans="1:15" ht="21.75" customHeight="1">
      <c r="A26" s="39" t="s">
        <v>234</v>
      </c>
      <c r="C26" s="39" t="s">
        <v>57</v>
      </c>
      <c r="E26" s="18" t="s">
        <v>57</v>
      </c>
      <c r="F26" s="59"/>
      <c r="G26" s="18" t="s">
        <v>57</v>
      </c>
      <c r="H26" s="59"/>
      <c r="I26" s="18" t="s">
        <v>57</v>
      </c>
      <c r="J26" s="59"/>
      <c r="K26" s="18" t="s">
        <v>57</v>
      </c>
      <c r="L26" s="59"/>
      <c r="M26" s="18">
        <v>0</v>
      </c>
      <c r="N26" s="59"/>
      <c r="O26" s="18">
        <v>-2862444083</v>
      </c>
    </row>
    <row r="27" spans="1:15" ht="21.75" customHeight="1">
      <c r="A27" s="39" t="s">
        <v>237</v>
      </c>
      <c r="C27" s="39" t="s">
        <v>57</v>
      </c>
      <c r="E27" s="18" t="s">
        <v>57</v>
      </c>
      <c r="F27" s="59"/>
      <c r="G27" s="18" t="s">
        <v>57</v>
      </c>
      <c r="H27" s="59"/>
      <c r="I27" s="18" t="s">
        <v>57</v>
      </c>
      <c r="J27" s="59"/>
      <c r="K27" s="18" t="s">
        <v>57</v>
      </c>
      <c r="L27" s="59"/>
      <c r="M27" s="18">
        <v>0</v>
      </c>
      <c r="N27" s="59"/>
      <c r="O27" s="18">
        <v>-11020887990</v>
      </c>
    </row>
    <row r="28" spans="1:15" ht="21.75" customHeight="1">
      <c r="A28" s="39" t="s">
        <v>233</v>
      </c>
      <c r="C28" s="39" t="s">
        <v>57</v>
      </c>
      <c r="E28" s="18" t="s">
        <v>57</v>
      </c>
      <c r="F28" s="59"/>
      <c r="G28" s="18" t="s">
        <v>57</v>
      </c>
      <c r="H28" s="59"/>
      <c r="I28" s="18" t="s">
        <v>57</v>
      </c>
      <c r="J28" s="59"/>
      <c r="K28" s="18" t="s">
        <v>57</v>
      </c>
      <c r="L28" s="59"/>
      <c r="M28" s="18">
        <v>0</v>
      </c>
      <c r="N28" s="59"/>
      <c r="O28" s="18">
        <v>-152377745</v>
      </c>
    </row>
    <row r="29" spans="1:15" ht="21.75" customHeight="1">
      <c r="A29" s="39" t="s">
        <v>232</v>
      </c>
      <c r="C29" s="39" t="s">
        <v>57</v>
      </c>
      <c r="E29" s="18" t="s">
        <v>57</v>
      </c>
      <c r="F29" s="59"/>
      <c r="G29" s="18" t="s">
        <v>57</v>
      </c>
      <c r="H29" s="59"/>
      <c r="I29" s="18" t="s">
        <v>57</v>
      </c>
      <c r="J29" s="59"/>
      <c r="K29" s="18" t="s">
        <v>57</v>
      </c>
      <c r="L29" s="59"/>
      <c r="M29" s="18">
        <v>0</v>
      </c>
      <c r="N29" s="59"/>
      <c r="O29" s="18">
        <v>-907558772</v>
      </c>
    </row>
    <row r="30" spans="1:15" ht="21.75" customHeight="1">
      <c r="A30" s="39" t="s">
        <v>204</v>
      </c>
      <c r="C30" s="39" t="s">
        <v>57</v>
      </c>
      <c r="E30" s="18" t="s">
        <v>57</v>
      </c>
      <c r="F30" s="59"/>
      <c r="G30" s="18" t="s">
        <v>57</v>
      </c>
      <c r="H30" s="59"/>
      <c r="I30" s="18" t="s">
        <v>57</v>
      </c>
      <c r="J30" s="59"/>
      <c r="K30" s="18" t="s">
        <v>57</v>
      </c>
      <c r="L30" s="59"/>
      <c r="M30" s="18">
        <v>0</v>
      </c>
      <c r="N30" s="59"/>
      <c r="O30" s="18">
        <v>2040585771</v>
      </c>
    </row>
    <row r="31" spans="1:15" ht="21.75" customHeight="1">
      <c r="A31" s="39" t="s">
        <v>205</v>
      </c>
      <c r="C31" s="39" t="s">
        <v>57</v>
      </c>
      <c r="E31" s="18" t="s">
        <v>57</v>
      </c>
      <c r="F31" s="59"/>
      <c r="G31" s="18" t="s">
        <v>57</v>
      </c>
      <c r="H31" s="59"/>
      <c r="I31" s="18" t="s">
        <v>57</v>
      </c>
      <c r="J31" s="59"/>
      <c r="K31" s="18" t="s">
        <v>57</v>
      </c>
      <c r="L31" s="59"/>
      <c r="M31" s="18">
        <v>0</v>
      </c>
      <c r="N31" s="59"/>
      <c r="O31" s="18">
        <v>1233665205</v>
      </c>
    </row>
    <row r="32" spans="1:15" ht="21.75" customHeight="1">
      <c r="A32" s="39" t="s">
        <v>203</v>
      </c>
      <c r="C32" s="39" t="s">
        <v>57</v>
      </c>
      <c r="E32" s="18" t="s">
        <v>57</v>
      </c>
      <c r="F32" s="59"/>
      <c r="G32" s="18" t="s">
        <v>57</v>
      </c>
      <c r="H32" s="59"/>
      <c r="I32" s="18" t="s">
        <v>57</v>
      </c>
      <c r="J32" s="59"/>
      <c r="K32" s="18" t="s">
        <v>57</v>
      </c>
      <c r="L32" s="59"/>
      <c r="M32" s="18">
        <v>0</v>
      </c>
      <c r="N32" s="59"/>
      <c r="O32" s="18">
        <v>4498842</v>
      </c>
    </row>
    <row r="33" spans="1:15" ht="21.75" customHeight="1">
      <c r="A33" s="39" t="s">
        <v>212</v>
      </c>
      <c r="C33" s="39" t="s">
        <v>57</v>
      </c>
      <c r="E33" s="18" t="s">
        <v>57</v>
      </c>
      <c r="F33" s="59"/>
      <c r="G33" s="18" t="s">
        <v>57</v>
      </c>
      <c r="H33" s="59"/>
      <c r="I33" s="18" t="s">
        <v>57</v>
      </c>
      <c r="J33" s="59"/>
      <c r="K33" s="18" t="s">
        <v>57</v>
      </c>
      <c r="L33" s="59"/>
      <c r="M33" s="18">
        <v>0</v>
      </c>
      <c r="N33" s="59"/>
      <c r="O33" s="18">
        <v>2013469473</v>
      </c>
    </row>
    <row r="34" spans="1:15" ht="21.75" customHeight="1">
      <c r="A34" s="39" t="s">
        <v>217</v>
      </c>
      <c r="C34" s="39" t="s">
        <v>57</v>
      </c>
      <c r="E34" s="18" t="s">
        <v>57</v>
      </c>
      <c r="F34" s="59"/>
      <c r="G34" s="18" t="s">
        <v>57</v>
      </c>
      <c r="H34" s="59"/>
      <c r="I34" s="18" t="s">
        <v>57</v>
      </c>
      <c r="J34" s="59"/>
      <c r="K34" s="18" t="s">
        <v>57</v>
      </c>
      <c r="L34" s="59"/>
      <c r="M34" s="18">
        <v>0</v>
      </c>
      <c r="N34" s="59"/>
      <c r="O34" s="18">
        <v>37250519</v>
      </c>
    </row>
    <row r="35" spans="1:15" ht="21.75" customHeight="1">
      <c r="A35" s="39" t="s">
        <v>215</v>
      </c>
      <c r="C35" s="39" t="s">
        <v>57</v>
      </c>
      <c r="E35" s="18" t="s">
        <v>57</v>
      </c>
      <c r="F35" s="59"/>
      <c r="G35" s="18" t="s">
        <v>57</v>
      </c>
      <c r="H35" s="59"/>
      <c r="I35" s="18" t="s">
        <v>57</v>
      </c>
      <c r="J35" s="59"/>
      <c r="K35" s="18" t="s">
        <v>57</v>
      </c>
      <c r="L35" s="59"/>
      <c r="M35" s="18">
        <v>0</v>
      </c>
      <c r="N35" s="59"/>
      <c r="O35" s="18">
        <v>377748882</v>
      </c>
    </row>
    <row r="36" spans="1:15" ht="21.75" customHeight="1">
      <c r="A36" s="39" t="s">
        <v>216</v>
      </c>
      <c r="C36" s="39" t="s">
        <v>57</v>
      </c>
      <c r="E36" s="18" t="s">
        <v>57</v>
      </c>
      <c r="F36" s="59"/>
      <c r="G36" s="18" t="s">
        <v>57</v>
      </c>
      <c r="H36" s="59"/>
      <c r="I36" s="18" t="s">
        <v>57</v>
      </c>
      <c r="J36" s="59"/>
      <c r="K36" s="18" t="s">
        <v>57</v>
      </c>
      <c r="L36" s="59"/>
      <c r="M36" s="18">
        <v>0</v>
      </c>
      <c r="N36" s="59"/>
      <c r="O36" s="18">
        <v>380497906</v>
      </c>
    </row>
    <row r="37" spans="1:15" ht="21.75" customHeight="1">
      <c r="A37" s="39" t="s">
        <v>214</v>
      </c>
      <c r="C37" s="39" t="s">
        <v>57</v>
      </c>
      <c r="E37" s="18" t="s">
        <v>57</v>
      </c>
      <c r="F37" s="59"/>
      <c r="G37" s="18" t="s">
        <v>57</v>
      </c>
      <c r="H37" s="59"/>
      <c r="I37" s="18" t="s">
        <v>57</v>
      </c>
      <c r="J37" s="59"/>
      <c r="K37" s="18" t="s">
        <v>57</v>
      </c>
      <c r="L37" s="59"/>
      <c r="M37" s="18">
        <v>0</v>
      </c>
      <c r="N37" s="59"/>
      <c r="O37" s="18">
        <v>4909214122</v>
      </c>
    </row>
    <row r="38" spans="1:15" ht="21.75" customHeight="1">
      <c r="A38" s="39" t="s">
        <v>213</v>
      </c>
      <c r="C38" s="39" t="s">
        <v>57</v>
      </c>
      <c r="E38" s="18" t="s">
        <v>57</v>
      </c>
      <c r="F38" s="59"/>
      <c r="G38" s="18" t="s">
        <v>57</v>
      </c>
      <c r="H38" s="59"/>
      <c r="I38" s="18" t="s">
        <v>57</v>
      </c>
      <c r="J38" s="59"/>
      <c r="K38" s="18" t="s">
        <v>57</v>
      </c>
      <c r="L38" s="59"/>
      <c r="M38" s="18">
        <v>0</v>
      </c>
      <c r="N38" s="59"/>
      <c r="O38" s="18">
        <v>1149458553</v>
      </c>
    </row>
    <row r="39" spans="1:15" ht="21.75" customHeight="1">
      <c r="A39" s="39" t="s">
        <v>200</v>
      </c>
      <c r="C39" s="39" t="s">
        <v>57</v>
      </c>
      <c r="E39" s="18" t="s">
        <v>57</v>
      </c>
      <c r="F39" s="59"/>
      <c r="G39" s="18" t="s">
        <v>57</v>
      </c>
      <c r="H39" s="59"/>
      <c r="I39" s="18" t="s">
        <v>57</v>
      </c>
      <c r="J39" s="59"/>
      <c r="K39" s="18" t="s">
        <v>57</v>
      </c>
      <c r="L39" s="59"/>
      <c r="M39" s="18">
        <v>0</v>
      </c>
      <c r="N39" s="59"/>
      <c r="O39" s="18">
        <v>1854122</v>
      </c>
    </row>
    <row r="40" spans="1:15" ht="21.75" customHeight="1">
      <c r="A40" s="39" t="s">
        <v>198</v>
      </c>
      <c r="C40" s="39" t="s">
        <v>57</v>
      </c>
      <c r="E40" s="18" t="s">
        <v>57</v>
      </c>
      <c r="F40" s="59"/>
      <c r="G40" s="18" t="s">
        <v>57</v>
      </c>
      <c r="H40" s="59"/>
      <c r="I40" s="18" t="s">
        <v>57</v>
      </c>
      <c r="J40" s="59"/>
      <c r="K40" s="18" t="s">
        <v>57</v>
      </c>
      <c r="L40" s="59"/>
      <c r="M40" s="18">
        <v>0</v>
      </c>
      <c r="N40" s="59"/>
      <c r="O40" s="18">
        <v>9070235704</v>
      </c>
    </row>
    <row r="41" spans="1:15" ht="21.75" customHeight="1">
      <c r="A41" s="39" t="s">
        <v>196</v>
      </c>
      <c r="C41" s="39" t="s">
        <v>57</v>
      </c>
      <c r="E41" s="18" t="s">
        <v>57</v>
      </c>
      <c r="F41" s="59"/>
      <c r="G41" s="18" t="s">
        <v>57</v>
      </c>
      <c r="H41" s="59"/>
      <c r="I41" s="18" t="s">
        <v>57</v>
      </c>
      <c r="J41" s="59"/>
      <c r="K41" s="18" t="s">
        <v>57</v>
      </c>
      <c r="L41" s="59"/>
      <c r="M41" s="18">
        <v>0</v>
      </c>
      <c r="N41" s="59"/>
      <c r="O41" s="18">
        <v>5105614928</v>
      </c>
    </row>
    <row r="42" spans="1:15" ht="21.75" customHeight="1">
      <c r="A42" s="39" t="s">
        <v>231</v>
      </c>
      <c r="C42" s="39" t="s">
        <v>57</v>
      </c>
      <c r="E42" s="18" t="s">
        <v>57</v>
      </c>
      <c r="F42" s="59"/>
      <c r="G42" s="18" t="s">
        <v>57</v>
      </c>
      <c r="H42" s="59"/>
      <c r="I42" s="18" t="s">
        <v>57</v>
      </c>
      <c r="J42" s="59"/>
      <c r="K42" s="18" t="s">
        <v>57</v>
      </c>
      <c r="L42" s="59"/>
      <c r="M42" s="18">
        <v>0</v>
      </c>
      <c r="N42" s="59"/>
      <c r="O42" s="18">
        <v>650832368</v>
      </c>
    </row>
    <row r="43" spans="1:15" ht="21.75" customHeight="1">
      <c r="A43" s="39" t="s">
        <v>230</v>
      </c>
      <c r="C43" s="39" t="s">
        <v>57</v>
      </c>
      <c r="E43" s="18" t="s">
        <v>57</v>
      </c>
      <c r="F43" s="59"/>
      <c r="G43" s="18" t="s">
        <v>57</v>
      </c>
      <c r="H43" s="59"/>
      <c r="I43" s="18" t="s">
        <v>57</v>
      </c>
      <c r="J43" s="59"/>
      <c r="K43" s="18" t="s">
        <v>57</v>
      </c>
      <c r="L43" s="59"/>
      <c r="M43" s="18">
        <v>0</v>
      </c>
      <c r="N43" s="59"/>
      <c r="O43" s="18">
        <v>15618090011</v>
      </c>
    </row>
    <row r="44" spans="1:15" ht="21.75" customHeight="1">
      <c r="A44" s="39" t="s">
        <v>236</v>
      </c>
      <c r="C44" s="39" t="s">
        <v>57</v>
      </c>
      <c r="E44" s="18" t="s">
        <v>57</v>
      </c>
      <c r="F44" s="59"/>
      <c r="G44" s="18" t="s">
        <v>57</v>
      </c>
      <c r="H44" s="59"/>
      <c r="I44" s="18" t="s">
        <v>57</v>
      </c>
      <c r="J44" s="59"/>
      <c r="K44" s="18" t="s">
        <v>57</v>
      </c>
      <c r="L44" s="59"/>
      <c r="M44" s="18">
        <v>0</v>
      </c>
      <c r="N44" s="59"/>
      <c r="O44" s="18">
        <v>-3725960341</v>
      </c>
    </row>
    <row r="45" spans="1:15" ht="21.75" customHeight="1">
      <c r="A45" s="39" t="s">
        <v>201</v>
      </c>
      <c r="C45" s="39" t="s">
        <v>57</v>
      </c>
      <c r="E45" s="18" t="s">
        <v>57</v>
      </c>
      <c r="F45" s="59"/>
      <c r="G45" s="18" t="s">
        <v>57</v>
      </c>
      <c r="H45" s="59"/>
      <c r="I45" s="18" t="s">
        <v>57</v>
      </c>
      <c r="J45" s="59"/>
      <c r="K45" s="18" t="s">
        <v>57</v>
      </c>
      <c r="L45" s="59"/>
      <c r="M45" s="18">
        <v>0</v>
      </c>
      <c r="N45" s="59"/>
      <c r="O45" s="18">
        <v>5772262622</v>
      </c>
    </row>
    <row r="46" spans="1:15" ht="21.75" customHeight="1">
      <c r="A46" s="39" t="s">
        <v>199</v>
      </c>
      <c r="C46" s="39" t="s">
        <v>57</v>
      </c>
      <c r="E46" s="18" t="s">
        <v>57</v>
      </c>
      <c r="F46" s="59"/>
      <c r="G46" s="18" t="s">
        <v>57</v>
      </c>
      <c r="H46" s="59"/>
      <c r="I46" s="18" t="s">
        <v>57</v>
      </c>
      <c r="J46" s="59"/>
      <c r="K46" s="18" t="s">
        <v>57</v>
      </c>
      <c r="L46" s="59"/>
      <c r="M46" s="18">
        <v>0</v>
      </c>
      <c r="N46" s="59"/>
      <c r="O46" s="18">
        <v>1310772435</v>
      </c>
    </row>
    <row r="47" spans="1:15" ht="21.75" customHeight="1">
      <c r="A47" s="39" t="s">
        <v>197</v>
      </c>
      <c r="C47" s="39" t="s">
        <v>57</v>
      </c>
      <c r="E47" s="18" t="s">
        <v>57</v>
      </c>
      <c r="F47" s="59"/>
      <c r="G47" s="18" t="s">
        <v>57</v>
      </c>
      <c r="H47" s="59"/>
      <c r="I47" s="18" t="s">
        <v>57</v>
      </c>
      <c r="J47" s="59"/>
      <c r="K47" s="18" t="s">
        <v>57</v>
      </c>
      <c r="L47" s="59"/>
      <c r="M47" s="18">
        <v>0</v>
      </c>
      <c r="N47" s="59"/>
      <c r="O47" s="18">
        <v>1155093458</v>
      </c>
    </row>
    <row r="48" spans="1:15" ht="21.75" customHeight="1">
      <c r="A48" s="39" t="s">
        <v>210</v>
      </c>
      <c r="C48" s="39" t="s">
        <v>57</v>
      </c>
      <c r="E48" s="18" t="s">
        <v>57</v>
      </c>
      <c r="F48" s="59"/>
      <c r="G48" s="18" t="s">
        <v>57</v>
      </c>
      <c r="H48" s="59"/>
      <c r="I48" s="18" t="s">
        <v>57</v>
      </c>
      <c r="J48" s="59"/>
      <c r="K48" s="18" t="s">
        <v>57</v>
      </c>
      <c r="L48" s="59"/>
      <c r="M48" s="18">
        <v>0</v>
      </c>
      <c r="N48" s="59"/>
      <c r="O48" s="18">
        <v>44985935</v>
      </c>
    </row>
    <row r="49" spans="1:15" ht="21.75" customHeight="1">
      <c r="A49" s="39" t="s">
        <v>209</v>
      </c>
      <c r="C49" s="39" t="s">
        <v>57</v>
      </c>
      <c r="E49" s="18" t="s">
        <v>57</v>
      </c>
      <c r="F49" s="59"/>
      <c r="G49" s="18" t="s">
        <v>57</v>
      </c>
      <c r="H49" s="59"/>
      <c r="I49" s="18" t="s">
        <v>57</v>
      </c>
      <c r="J49" s="59"/>
      <c r="K49" s="18" t="s">
        <v>57</v>
      </c>
      <c r="L49" s="59"/>
      <c r="M49" s="18">
        <v>0</v>
      </c>
      <c r="N49" s="59"/>
      <c r="O49" s="18">
        <v>7973607616</v>
      </c>
    </row>
    <row r="50" spans="1:15" ht="21.75" customHeight="1">
      <c r="A50" s="39" t="s">
        <v>211</v>
      </c>
      <c r="C50" s="39" t="s">
        <v>57</v>
      </c>
      <c r="E50" s="18" t="s">
        <v>57</v>
      </c>
      <c r="F50" s="59"/>
      <c r="G50" s="18" t="s">
        <v>57</v>
      </c>
      <c r="H50" s="59"/>
      <c r="I50" s="18" t="s">
        <v>57</v>
      </c>
      <c r="J50" s="59"/>
      <c r="K50" s="18" t="s">
        <v>57</v>
      </c>
      <c r="L50" s="59"/>
      <c r="M50" s="18">
        <v>0</v>
      </c>
      <c r="N50" s="59"/>
      <c r="O50" s="18">
        <v>77600036</v>
      </c>
    </row>
    <row r="51" spans="1:15" ht="21.75" customHeight="1">
      <c r="A51" s="39" t="s">
        <v>235</v>
      </c>
      <c r="C51" s="39" t="s">
        <v>57</v>
      </c>
      <c r="E51" s="18" t="s">
        <v>57</v>
      </c>
      <c r="F51" s="59"/>
      <c r="G51" s="18" t="s">
        <v>57</v>
      </c>
      <c r="H51" s="59"/>
      <c r="I51" s="18" t="s">
        <v>57</v>
      </c>
      <c r="J51" s="59"/>
      <c r="K51" s="18" t="s">
        <v>57</v>
      </c>
      <c r="L51" s="59"/>
      <c r="M51" s="18">
        <v>0</v>
      </c>
      <c r="N51" s="59"/>
      <c r="O51" s="18">
        <v>-59205077</v>
      </c>
    </row>
    <row r="52" spans="1:15" ht="21.75" customHeight="1">
      <c r="A52" s="39" t="s">
        <v>207</v>
      </c>
      <c r="C52" s="39" t="s">
        <v>57</v>
      </c>
      <c r="E52" s="18" t="s">
        <v>57</v>
      </c>
      <c r="F52" s="59"/>
      <c r="G52" s="18" t="s">
        <v>57</v>
      </c>
      <c r="H52" s="59"/>
      <c r="I52" s="18" t="s">
        <v>57</v>
      </c>
      <c r="J52" s="59"/>
      <c r="K52" s="18" t="s">
        <v>57</v>
      </c>
      <c r="L52" s="59"/>
      <c r="M52" s="18">
        <v>0</v>
      </c>
      <c r="N52" s="59"/>
      <c r="O52" s="18">
        <v>91269441</v>
      </c>
    </row>
    <row r="53" spans="1:15" ht="21.75" customHeight="1">
      <c r="A53" s="39" t="s">
        <v>206</v>
      </c>
      <c r="C53" s="39" t="s">
        <v>57</v>
      </c>
      <c r="E53" s="18" t="s">
        <v>57</v>
      </c>
      <c r="F53" s="59"/>
      <c r="G53" s="18" t="s">
        <v>57</v>
      </c>
      <c r="H53" s="59"/>
      <c r="I53" s="18" t="s">
        <v>57</v>
      </c>
      <c r="J53" s="59"/>
      <c r="K53" s="18" t="s">
        <v>57</v>
      </c>
      <c r="L53" s="59"/>
      <c r="M53" s="18">
        <v>0</v>
      </c>
      <c r="N53" s="59"/>
      <c r="O53" s="18">
        <v>2881308401</v>
      </c>
    </row>
    <row r="54" spans="1:15" ht="21.75" customHeight="1">
      <c r="A54" s="39" t="s">
        <v>208</v>
      </c>
      <c r="C54" s="39" t="s">
        <v>57</v>
      </c>
      <c r="E54" s="18" t="s">
        <v>57</v>
      </c>
      <c r="F54" s="59"/>
      <c r="G54" s="18" t="s">
        <v>57</v>
      </c>
      <c r="H54" s="59"/>
      <c r="I54" s="18" t="s">
        <v>57</v>
      </c>
      <c r="J54" s="59"/>
      <c r="K54" s="18" t="s">
        <v>57</v>
      </c>
      <c r="L54" s="59"/>
      <c r="M54" s="18">
        <v>0</v>
      </c>
      <c r="N54" s="59"/>
      <c r="O54" s="18">
        <v>5415096038</v>
      </c>
    </row>
    <row r="55" spans="1:15" ht="21.75" customHeight="1">
      <c r="A55" s="39" t="s">
        <v>229</v>
      </c>
      <c r="C55" s="39" t="s">
        <v>57</v>
      </c>
      <c r="E55" s="18" t="s">
        <v>57</v>
      </c>
      <c r="F55" s="59"/>
      <c r="G55" s="18" t="s">
        <v>57</v>
      </c>
      <c r="H55" s="59"/>
      <c r="I55" s="18" t="s">
        <v>57</v>
      </c>
      <c r="J55" s="59"/>
      <c r="K55" s="18" t="s">
        <v>57</v>
      </c>
      <c r="L55" s="59"/>
      <c r="M55" s="18">
        <v>0</v>
      </c>
      <c r="N55" s="59"/>
      <c r="O55" s="18">
        <v>985917917</v>
      </c>
    </row>
    <row r="56" spans="1:15" ht="21.75" customHeight="1">
      <c r="A56" s="39" t="s">
        <v>228</v>
      </c>
      <c r="C56" s="39" t="s">
        <v>57</v>
      </c>
      <c r="E56" s="18" t="s">
        <v>57</v>
      </c>
      <c r="F56" s="59"/>
      <c r="G56" s="18" t="s">
        <v>57</v>
      </c>
      <c r="H56" s="59"/>
      <c r="I56" s="18" t="s">
        <v>57</v>
      </c>
      <c r="J56" s="59"/>
      <c r="K56" s="18" t="s">
        <v>57</v>
      </c>
      <c r="L56" s="59"/>
      <c r="M56" s="18">
        <v>0</v>
      </c>
      <c r="N56" s="59"/>
      <c r="O56" s="18">
        <v>1586600253</v>
      </c>
    </row>
    <row r="57" spans="1:15" ht="21.75" customHeight="1">
      <c r="A57" s="39" t="s">
        <v>202</v>
      </c>
      <c r="C57" s="39" t="s">
        <v>57</v>
      </c>
      <c r="E57" s="18" t="s">
        <v>57</v>
      </c>
      <c r="F57" s="59"/>
      <c r="G57" s="18" t="s">
        <v>57</v>
      </c>
      <c r="H57" s="59"/>
      <c r="I57" s="18" t="s">
        <v>57</v>
      </c>
      <c r="J57" s="59"/>
      <c r="K57" s="18" t="s">
        <v>57</v>
      </c>
      <c r="L57" s="59"/>
      <c r="M57" s="18">
        <v>0</v>
      </c>
      <c r="N57" s="59"/>
      <c r="O57" s="18">
        <v>39976842</v>
      </c>
    </row>
    <row r="58" spans="1:15" ht="21.75" customHeight="1" thickBot="1">
      <c r="A58" s="11"/>
      <c r="C58" s="40"/>
      <c r="E58" s="18"/>
      <c r="F58" s="59"/>
      <c r="G58" s="18"/>
      <c r="H58" s="59"/>
      <c r="I58" s="20">
        <f>SUM(I9:I15)</f>
        <v>122813</v>
      </c>
      <c r="J58" s="59"/>
      <c r="K58" s="20">
        <f>SUM(K9:K15)</f>
        <v>574725</v>
      </c>
      <c r="L58" s="59"/>
      <c r="M58" s="20">
        <f>SUM(M9:M57)</f>
        <v>32638963174</v>
      </c>
      <c r="N58" s="59"/>
      <c r="O58" s="20">
        <f>SUM(O9:O57)</f>
        <v>88678389855</v>
      </c>
    </row>
    <row r="59" spans="1:15" ht="16.5" thickTop="1"/>
  </sheetData>
  <mergeCells count="5">
    <mergeCell ref="A1:O1"/>
    <mergeCell ref="A2:O2"/>
    <mergeCell ref="A3:O3"/>
    <mergeCell ref="A5:O5"/>
    <mergeCell ref="C7:M7"/>
  </mergeCells>
  <conditionalFormatting sqref="A9:A57">
    <cfRule type="duplicateValues" dxfId="0" priority="32"/>
  </conditionalFormatting>
  <pageMargins left="0.39" right="0.39" top="0.39" bottom="0.39" header="0" footer="0"/>
  <pageSetup scale="72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S50"/>
  <sheetViews>
    <sheetView rightToLeft="1" view="pageBreakPreview" zoomScale="96" zoomScaleNormal="96" zoomScaleSheetLayoutView="96" workbookViewId="0">
      <selection activeCell="A2" sqref="A2:Q2"/>
    </sheetView>
  </sheetViews>
  <sheetFormatPr defaultRowHeight="12.75"/>
  <cols>
    <col min="1" max="1" width="68.5703125" customWidth="1"/>
    <col min="2" max="2" width="1.28515625" customWidth="1"/>
    <col min="3" max="3" width="14.42578125" bestFit="1" customWidth="1"/>
    <col min="4" max="4" width="1.28515625" customWidth="1"/>
    <col min="5" max="5" width="18.140625" bestFit="1" customWidth="1"/>
    <col min="6" max="6" width="1.28515625" customWidth="1"/>
    <col min="7" max="7" width="18.42578125" bestFit="1" customWidth="1"/>
    <col min="8" max="8" width="1.28515625" customWidth="1"/>
    <col min="9" max="9" width="26.42578125" bestFit="1" customWidth="1"/>
    <col min="10" max="10" width="1.28515625" customWidth="1"/>
    <col min="11" max="11" width="14.42578125" bestFit="1" customWidth="1"/>
    <col min="12" max="12" width="1.28515625" customWidth="1"/>
    <col min="13" max="13" width="18.140625" bestFit="1" customWidth="1"/>
    <col min="14" max="14" width="1.28515625" customWidth="1"/>
    <col min="15" max="15" width="18.28515625" bestFit="1" customWidth="1"/>
    <col min="16" max="16" width="1.28515625" customWidth="1"/>
    <col min="17" max="17" width="26.28515625" bestFit="1" customWidth="1"/>
    <col min="18" max="18" width="24.7109375" customWidth="1"/>
    <col min="19" max="19" width="11.140625" bestFit="1" customWidth="1"/>
  </cols>
  <sheetData>
    <row r="1" spans="1:18" ht="29.1" customHeight="1">
      <c r="A1" s="76" t="str">
        <f>سهام!A1</f>
        <v>صندوق حفظ ارزش دماوند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</row>
    <row r="2" spans="1:18" ht="21.75" customHeight="1">
      <c r="A2" s="76" t="s">
        <v>117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18" ht="21.75" customHeight="1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</row>
    <row r="4" spans="1:18" ht="14.45" customHeight="1"/>
    <row r="5" spans="1:18" ht="14.45" customHeight="1">
      <c r="A5" s="84" t="s">
        <v>181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</row>
    <row r="6" spans="1:18" ht="14.45" customHeight="1">
      <c r="A6" s="74" t="s">
        <v>120</v>
      </c>
      <c r="C6" s="74" t="s">
        <v>132</v>
      </c>
      <c r="D6" s="74"/>
      <c r="E6" s="74"/>
      <c r="F6" s="74"/>
      <c r="G6" s="74"/>
      <c r="H6" s="74"/>
      <c r="I6" s="74"/>
      <c r="K6" s="74" t="s">
        <v>133</v>
      </c>
      <c r="L6" s="74"/>
      <c r="M6" s="74"/>
      <c r="N6" s="74"/>
      <c r="O6" s="74"/>
      <c r="P6" s="74"/>
      <c r="Q6" s="74"/>
    </row>
    <row r="7" spans="1:18" ht="29.1" customHeight="1">
      <c r="A7" s="74"/>
      <c r="C7" s="9" t="s">
        <v>10</v>
      </c>
      <c r="D7" s="3"/>
      <c r="E7" s="9" t="s">
        <v>12</v>
      </c>
      <c r="F7" s="3"/>
      <c r="G7" s="9" t="s">
        <v>172</v>
      </c>
      <c r="H7" s="3"/>
      <c r="I7" s="9" t="s">
        <v>182</v>
      </c>
      <c r="K7" s="9" t="s">
        <v>10</v>
      </c>
      <c r="L7" s="3"/>
      <c r="M7" s="9" t="s">
        <v>12</v>
      </c>
      <c r="N7" s="3"/>
      <c r="O7" s="9" t="s">
        <v>172</v>
      </c>
      <c r="P7" s="3"/>
      <c r="Q7" s="9" t="s">
        <v>182</v>
      </c>
    </row>
    <row r="8" spans="1:18" s="36" customFormat="1" ht="21.75" customHeight="1">
      <c r="A8" s="62" t="s">
        <v>24</v>
      </c>
      <c r="C8" s="17">
        <v>325</v>
      </c>
      <c r="D8" s="56"/>
      <c r="E8" s="17">
        <v>123734</v>
      </c>
      <c r="F8" s="56"/>
      <c r="G8" s="17">
        <v>-26106735647</v>
      </c>
      <c r="H8" s="56"/>
      <c r="I8" s="18">
        <v>26106859381</v>
      </c>
      <c r="J8" s="56"/>
      <c r="K8" s="17">
        <v>325</v>
      </c>
      <c r="L8" s="56"/>
      <c r="M8" s="17">
        <v>123734</v>
      </c>
      <c r="N8" s="56"/>
      <c r="O8" s="17">
        <v>175102</v>
      </c>
      <c r="P8" s="56"/>
      <c r="Q8" s="18">
        <v>-51368</v>
      </c>
      <c r="R8" s="63"/>
    </row>
    <row r="9" spans="1:18" s="36" customFormat="1" ht="21.75" customHeight="1">
      <c r="A9" s="61" t="s">
        <v>30</v>
      </c>
      <c r="C9" s="18">
        <v>362362599</v>
      </c>
      <c r="D9" s="56"/>
      <c r="E9" s="18">
        <v>143722410072</v>
      </c>
      <c r="F9" s="56"/>
      <c r="G9" s="18">
        <v>178628669586</v>
      </c>
      <c r="H9" s="56"/>
      <c r="I9" s="18">
        <v>-34906259514</v>
      </c>
      <c r="J9" s="56"/>
      <c r="K9" s="18">
        <v>362362599</v>
      </c>
      <c r="L9" s="56"/>
      <c r="M9" s="18">
        <v>143722410072</v>
      </c>
      <c r="N9" s="56"/>
      <c r="O9" s="18">
        <v>251603062177</v>
      </c>
      <c r="P9" s="56"/>
      <c r="Q9" s="18">
        <v>-107880652105</v>
      </c>
      <c r="R9" s="63"/>
    </row>
    <row r="10" spans="1:18" s="36" customFormat="1" ht="21.75" customHeight="1">
      <c r="A10" s="61" t="s">
        <v>19</v>
      </c>
      <c r="C10" s="18">
        <v>654734675</v>
      </c>
      <c r="D10" s="56"/>
      <c r="E10" s="18">
        <v>249922177414</v>
      </c>
      <c r="F10" s="56"/>
      <c r="G10" s="18">
        <v>281949940730</v>
      </c>
      <c r="H10" s="56"/>
      <c r="I10" s="18">
        <v>-32027763316</v>
      </c>
      <c r="J10" s="56"/>
      <c r="K10" s="18">
        <v>654734675</v>
      </c>
      <c r="L10" s="56"/>
      <c r="M10" s="18">
        <v>249922177414</v>
      </c>
      <c r="N10" s="56"/>
      <c r="O10" s="18">
        <v>390389239632</v>
      </c>
      <c r="P10" s="56"/>
      <c r="Q10" s="18">
        <v>-140467062218</v>
      </c>
      <c r="R10" s="63"/>
    </row>
    <row r="11" spans="1:18" s="36" customFormat="1" ht="21.75" customHeight="1">
      <c r="A11" s="61" t="s">
        <v>27</v>
      </c>
      <c r="C11" s="18">
        <v>206882</v>
      </c>
      <c r="D11" s="56"/>
      <c r="E11" s="18">
        <v>1149589381</v>
      </c>
      <c r="F11" s="56"/>
      <c r="G11" s="18">
        <v>983834633</v>
      </c>
      <c r="H11" s="56"/>
      <c r="I11" s="18">
        <v>165754748</v>
      </c>
      <c r="J11" s="56"/>
      <c r="K11" s="18">
        <v>206882</v>
      </c>
      <c r="L11" s="56"/>
      <c r="M11" s="18">
        <v>1149589381</v>
      </c>
      <c r="N11" s="56"/>
      <c r="O11" s="18">
        <v>1295601628</v>
      </c>
      <c r="P11" s="56"/>
      <c r="Q11" s="18">
        <v>-146012247</v>
      </c>
      <c r="R11" s="63"/>
    </row>
    <row r="12" spans="1:18" s="36" customFormat="1" ht="21.75" customHeight="1">
      <c r="A12" s="61" t="s">
        <v>28</v>
      </c>
      <c r="C12" s="18">
        <v>28798557</v>
      </c>
      <c r="D12" s="56"/>
      <c r="E12" s="18">
        <v>41080040015</v>
      </c>
      <c r="F12" s="56"/>
      <c r="G12" s="18">
        <v>54633072647</v>
      </c>
      <c r="H12" s="56"/>
      <c r="I12" s="18">
        <v>-13553032632</v>
      </c>
      <c r="J12" s="56"/>
      <c r="K12" s="18">
        <v>28798557</v>
      </c>
      <c r="L12" s="56"/>
      <c r="M12" s="18">
        <v>41080040015</v>
      </c>
      <c r="N12" s="56"/>
      <c r="O12" s="18">
        <v>65326009144</v>
      </c>
      <c r="P12" s="56"/>
      <c r="Q12" s="18">
        <v>-24245969129</v>
      </c>
      <c r="R12" s="63"/>
    </row>
    <row r="13" spans="1:18" s="36" customFormat="1" ht="21.75" customHeight="1">
      <c r="A13" s="61" t="s">
        <v>20</v>
      </c>
      <c r="C13" s="18">
        <v>190470541</v>
      </c>
      <c r="D13" s="56"/>
      <c r="E13" s="18">
        <v>67593395137</v>
      </c>
      <c r="F13" s="56"/>
      <c r="G13" s="18">
        <v>86921838785</v>
      </c>
      <c r="H13" s="56"/>
      <c r="I13" s="18">
        <v>-19328443648</v>
      </c>
      <c r="J13" s="56"/>
      <c r="K13" s="18">
        <v>190470541</v>
      </c>
      <c r="L13" s="56"/>
      <c r="M13" s="18">
        <v>67593395137</v>
      </c>
      <c r="N13" s="56"/>
      <c r="O13" s="18">
        <v>108868914122</v>
      </c>
      <c r="P13" s="56"/>
      <c r="Q13" s="18">
        <v>-41275518985</v>
      </c>
      <c r="R13" s="63"/>
    </row>
    <row r="14" spans="1:18" s="36" customFormat="1" ht="21.75" customHeight="1">
      <c r="A14" s="61" t="s">
        <v>21</v>
      </c>
      <c r="C14" s="18">
        <v>230059799</v>
      </c>
      <c r="D14" s="56"/>
      <c r="E14" s="18">
        <v>105197833870</v>
      </c>
      <c r="F14" s="56"/>
      <c r="G14" s="18">
        <v>120370230783</v>
      </c>
      <c r="H14" s="56"/>
      <c r="I14" s="18">
        <v>-15172396913</v>
      </c>
      <c r="J14" s="56"/>
      <c r="K14" s="18">
        <v>230059799</v>
      </c>
      <c r="L14" s="56"/>
      <c r="M14" s="18">
        <v>105197833870</v>
      </c>
      <c r="N14" s="56"/>
      <c r="O14" s="18">
        <v>151347525857</v>
      </c>
      <c r="P14" s="56"/>
      <c r="Q14" s="18">
        <v>-46149691987</v>
      </c>
      <c r="R14" s="63"/>
    </row>
    <row r="15" spans="1:18" s="36" customFormat="1" ht="21.75" customHeight="1">
      <c r="A15" s="61" t="s">
        <v>23</v>
      </c>
      <c r="C15" s="18">
        <v>235411842</v>
      </c>
      <c r="D15" s="56"/>
      <c r="E15" s="18">
        <v>68565264471</v>
      </c>
      <c r="F15" s="56"/>
      <c r="G15" s="18">
        <v>39763249137</v>
      </c>
      <c r="H15" s="56"/>
      <c r="I15" s="18">
        <v>28802015334</v>
      </c>
      <c r="J15" s="56"/>
      <c r="K15" s="18">
        <v>235411842</v>
      </c>
      <c r="L15" s="56"/>
      <c r="M15" s="18">
        <v>68565264471</v>
      </c>
      <c r="N15" s="56"/>
      <c r="O15" s="18">
        <v>116303537358</v>
      </c>
      <c r="P15" s="56"/>
      <c r="Q15" s="18">
        <v>-47738272887</v>
      </c>
      <c r="R15" s="63"/>
    </row>
    <row r="16" spans="1:18" s="36" customFormat="1" ht="21.75" customHeight="1">
      <c r="A16" s="61" t="s">
        <v>39</v>
      </c>
      <c r="C16" s="18">
        <v>1687423</v>
      </c>
      <c r="D16" s="56"/>
      <c r="E16" s="18">
        <v>4035783096</v>
      </c>
      <c r="F16" s="56"/>
      <c r="G16" s="18">
        <v>4094226833</v>
      </c>
      <c r="H16" s="56"/>
      <c r="I16" s="18">
        <v>-58443737</v>
      </c>
      <c r="J16" s="56"/>
      <c r="K16" s="18">
        <v>1687423</v>
      </c>
      <c r="L16" s="56"/>
      <c r="M16" s="18">
        <v>4035783096</v>
      </c>
      <c r="N16" s="56"/>
      <c r="O16" s="18">
        <v>4094226833</v>
      </c>
      <c r="P16" s="56"/>
      <c r="Q16" s="18">
        <v>-58443737</v>
      </c>
      <c r="R16" s="63"/>
    </row>
    <row r="17" spans="1:18" s="36" customFormat="1" ht="21.75" customHeight="1">
      <c r="A17" s="61" t="s">
        <v>18</v>
      </c>
      <c r="C17" s="18">
        <v>20476581</v>
      </c>
      <c r="D17" s="56"/>
      <c r="E17" s="18">
        <v>18278561318</v>
      </c>
      <c r="F17" s="56"/>
      <c r="G17" s="18">
        <v>743287021</v>
      </c>
      <c r="H17" s="56"/>
      <c r="I17" s="18">
        <v>17535274297</v>
      </c>
      <c r="J17" s="56"/>
      <c r="K17" s="18">
        <v>20476581</v>
      </c>
      <c r="L17" s="56"/>
      <c r="M17" s="18">
        <v>18278561318</v>
      </c>
      <c r="N17" s="56"/>
      <c r="O17" s="18">
        <v>35016685250</v>
      </c>
      <c r="P17" s="56"/>
      <c r="Q17" s="18">
        <v>-16738123932</v>
      </c>
      <c r="R17" s="63"/>
    </row>
    <row r="18" spans="1:18" s="36" customFormat="1" ht="21.75" customHeight="1">
      <c r="A18" s="61" t="s">
        <v>22</v>
      </c>
      <c r="C18" s="18">
        <v>100000</v>
      </c>
      <c r="D18" s="56"/>
      <c r="E18" s="18">
        <v>3136227750</v>
      </c>
      <c r="F18" s="56"/>
      <c r="G18" s="18">
        <v>3504026250</v>
      </c>
      <c r="H18" s="56"/>
      <c r="I18" s="18">
        <v>-367798500</v>
      </c>
      <c r="J18" s="56"/>
      <c r="K18" s="18">
        <v>100000</v>
      </c>
      <c r="L18" s="56"/>
      <c r="M18" s="18">
        <v>3136227750</v>
      </c>
      <c r="N18" s="56"/>
      <c r="O18" s="18">
        <v>2529094334</v>
      </c>
      <c r="P18" s="56"/>
      <c r="Q18" s="18">
        <v>607133416</v>
      </c>
      <c r="R18" s="63"/>
    </row>
    <row r="19" spans="1:18" s="36" customFormat="1" ht="21.75" customHeight="1">
      <c r="A19" s="61" t="s">
        <v>25</v>
      </c>
      <c r="C19" s="18">
        <v>3250000</v>
      </c>
      <c r="D19" s="56"/>
      <c r="E19" s="18">
        <v>3534344775</v>
      </c>
      <c r="F19" s="56"/>
      <c r="G19" s="18">
        <v>3883256325</v>
      </c>
      <c r="H19" s="56"/>
      <c r="I19" s="18">
        <v>-348911550</v>
      </c>
      <c r="J19" s="56"/>
      <c r="K19" s="18">
        <v>3250000</v>
      </c>
      <c r="L19" s="56"/>
      <c r="M19" s="18">
        <v>3534344775</v>
      </c>
      <c r="N19" s="56"/>
      <c r="O19" s="18">
        <v>4387239675</v>
      </c>
      <c r="P19" s="56"/>
      <c r="Q19" s="18">
        <v>-852894900</v>
      </c>
      <c r="R19" s="63"/>
    </row>
    <row r="20" spans="1:18" s="36" customFormat="1" ht="21.75" customHeight="1">
      <c r="A20" s="61" t="s">
        <v>29</v>
      </c>
      <c r="C20" s="18">
        <v>39714000</v>
      </c>
      <c r="D20" s="56"/>
      <c r="E20" s="18">
        <v>133263807556</v>
      </c>
      <c r="F20" s="56"/>
      <c r="G20" s="18">
        <v>65362160632</v>
      </c>
      <c r="H20" s="56"/>
      <c r="I20" s="18">
        <v>67901646924</v>
      </c>
      <c r="J20" s="56"/>
      <c r="K20" s="18">
        <v>79450000</v>
      </c>
      <c r="L20" s="56"/>
      <c r="M20" s="18">
        <v>133541140056</v>
      </c>
      <c r="N20" s="56"/>
      <c r="O20" s="18">
        <v>133541140056</v>
      </c>
      <c r="P20" s="56"/>
      <c r="Q20" s="18">
        <v>0</v>
      </c>
      <c r="R20" s="63"/>
    </row>
    <row r="21" spans="1:18" s="36" customFormat="1" ht="21.75" customHeight="1">
      <c r="A21" s="61" t="s">
        <v>26</v>
      </c>
      <c r="C21" s="18">
        <v>1568062</v>
      </c>
      <c r="D21" s="56"/>
      <c r="E21" s="18">
        <v>1742459454</v>
      </c>
      <c r="F21" s="56"/>
      <c r="G21" s="18">
        <v>1230880320</v>
      </c>
      <c r="H21" s="56"/>
      <c r="I21" s="18">
        <v>511579134</v>
      </c>
      <c r="J21" s="56"/>
      <c r="K21" s="18">
        <v>174664062</v>
      </c>
      <c r="L21" s="56"/>
      <c r="M21" s="18">
        <v>180926260785</v>
      </c>
      <c r="N21" s="56"/>
      <c r="O21" s="18">
        <v>180926260785</v>
      </c>
      <c r="P21" s="56"/>
      <c r="Q21" s="18">
        <v>0</v>
      </c>
      <c r="R21" s="63"/>
    </row>
    <row r="22" spans="1:18" s="36" customFormat="1" ht="21.75" customHeight="1">
      <c r="A22" s="61" t="s">
        <v>85</v>
      </c>
      <c r="C22" s="18">
        <v>100000</v>
      </c>
      <c r="D22" s="56"/>
      <c r="E22" s="18">
        <v>99981875000</v>
      </c>
      <c r="F22" s="56"/>
      <c r="G22" s="18">
        <v>89983687500</v>
      </c>
      <c r="H22" s="56"/>
      <c r="I22" s="18">
        <v>9998187500</v>
      </c>
      <c r="J22" s="56"/>
      <c r="K22" s="18">
        <v>100000</v>
      </c>
      <c r="L22" s="56"/>
      <c r="M22" s="18">
        <v>99981875000</v>
      </c>
      <c r="N22" s="56"/>
      <c r="O22" s="18">
        <v>99981875000</v>
      </c>
      <c r="P22" s="56"/>
      <c r="Q22" s="18">
        <v>0</v>
      </c>
      <c r="R22" s="63"/>
    </row>
    <row r="23" spans="1:18" s="36" customFormat="1" ht="21.75" customHeight="1">
      <c r="A23" s="61" t="s">
        <v>92</v>
      </c>
      <c r="C23" s="18">
        <v>229500</v>
      </c>
      <c r="D23" s="56"/>
      <c r="E23" s="18">
        <v>399878470770</v>
      </c>
      <c r="F23" s="56"/>
      <c r="G23" s="18">
        <v>400300214522</v>
      </c>
      <c r="H23" s="56"/>
      <c r="I23" s="18">
        <v>-421743752</v>
      </c>
      <c r="J23" s="56"/>
      <c r="K23" s="18">
        <v>229500</v>
      </c>
      <c r="L23" s="56"/>
      <c r="M23" s="18">
        <v>399878470770</v>
      </c>
      <c r="N23" s="56"/>
      <c r="O23" s="18">
        <v>400300214522</v>
      </c>
      <c r="P23" s="56"/>
      <c r="Q23" s="18">
        <v>-421743752</v>
      </c>
      <c r="R23" s="63"/>
    </row>
    <row r="24" spans="1:18" s="36" customFormat="1" ht="21.75" customHeight="1">
      <c r="A24" s="61" t="s">
        <v>42</v>
      </c>
      <c r="C24" s="18">
        <v>4266</v>
      </c>
      <c r="D24" s="56"/>
      <c r="E24" s="18">
        <v>43447074430</v>
      </c>
      <c r="F24" s="56"/>
      <c r="G24" s="18">
        <v>43007464823</v>
      </c>
      <c r="H24" s="56"/>
      <c r="I24" s="18">
        <v>439609607</v>
      </c>
      <c r="J24" s="56"/>
      <c r="K24" s="18">
        <v>4266</v>
      </c>
      <c r="L24" s="56"/>
      <c r="M24" s="18">
        <v>43447074430</v>
      </c>
      <c r="N24" s="56"/>
      <c r="O24" s="18">
        <v>43007464823</v>
      </c>
      <c r="P24" s="56"/>
      <c r="Q24" s="18">
        <v>439609607</v>
      </c>
      <c r="R24" s="63"/>
    </row>
    <row r="25" spans="1:18" ht="21.75" customHeight="1">
      <c r="A25" s="6" t="s">
        <v>17</v>
      </c>
      <c r="C25" s="18">
        <v>2000000</v>
      </c>
      <c r="D25" s="56"/>
      <c r="E25" s="18">
        <v>799794000</v>
      </c>
      <c r="F25" s="56"/>
      <c r="G25" s="18">
        <v>799794000</v>
      </c>
      <c r="H25" s="56"/>
      <c r="I25" s="18">
        <v>0</v>
      </c>
      <c r="J25" s="56"/>
      <c r="K25" s="18">
        <v>2000000</v>
      </c>
      <c r="L25" s="56"/>
      <c r="M25" s="18">
        <v>799794000</v>
      </c>
      <c r="N25" s="56"/>
      <c r="O25" s="18">
        <v>700180250</v>
      </c>
      <c r="P25" s="56"/>
      <c r="Q25" s="18">
        <v>99613750</v>
      </c>
      <c r="R25" s="63"/>
    </row>
    <row r="26" spans="1:18" ht="21.75" customHeight="1">
      <c r="A26" s="6" t="s">
        <v>16</v>
      </c>
      <c r="C26" s="18">
        <v>150000</v>
      </c>
      <c r="D26" s="56"/>
      <c r="E26" s="18">
        <v>22794129</v>
      </c>
      <c r="F26" s="56"/>
      <c r="G26" s="18">
        <v>773500772</v>
      </c>
      <c r="H26" s="56"/>
      <c r="I26" s="18">
        <v>-750706643</v>
      </c>
      <c r="J26" s="56"/>
      <c r="K26" s="18">
        <v>150000</v>
      </c>
      <c r="L26" s="56"/>
      <c r="M26" s="18">
        <v>22794129</v>
      </c>
      <c r="N26" s="56"/>
      <c r="O26" s="18">
        <v>323583301</v>
      </c>
      <c r="P26" s="56"/>
      <c r="Q26" s="18">
        <v>-300789172</v>
      </c>
      <c r="R26" s="63"/>
    </row>
    <row r="27" spans="1:18" ht="21.75" customHeight="1">
      <c r="A27" s="6" t="s">
        <v>33</v>
      </c>
      <c r="C27" s="18">
        <v>452000</v>
      </c>
      <c r="D27" s="56"/>
      <c r="E27" s="18">
        <v>36150688</v>
      </c>
      <c r="F27" s="56"/>
      <c r="G27" s="18">
        <v>49752799</v>
      </c>
      <c r="H27" s="56"/>
      <c r="I27" s="18">
        <v>-13602111</v>
      </c>
      <c r="J27" s="56"/>
      <c r="K27" s="18">
        <v>452000</v>
      </c>
      <c r="L27" s="56"/>
      <c r="M27" s="18">
        <v>36150688</v>
      </c>
      <c r="N27" s="56"/>
      <c r="O27" s="18">
        <v>49752799</v>
      </c>
      <c r="P27" s="56"/>
      <c r="Q27" s="18">
        <v>-13602111</v>
      </c>
      <c r="R27" s="63"/>
    </row>
    <row r="28" spans="1:18" ht="21.75" customHeight="1">
      <c r="A28" s="6" t="s">
        <v>41</v>
      </c>
      <c r="C28" s="18">
        <v>10000000</v>
      </c>
      <c r="D28" s="56"/>
      <c r="E28" s="18">
        <v>349909875</v>
      </c>
      <c r="F28" s="56"/>
      <c r="G28" s="18">
        <v>350090120</v>
      </c>
      <c r="H28" s="56"/>
      <c r="I28" s="18">
        <v>-180245</v>
      </c>
      <c r="J28" s="56"/>
      <c r="K28" s="18">
        <v>10000000</v>
      </c>
      <c r="L28" s="56"/>
      <c r="M28" s="18">
        <v>349909875</v>
      </c>
      <c r="N28" s="56"/>
      <c r="O28" s="18">
        <v>350090120</v>
      </c>
      <c r="P28" s="56"/>
      <c r="Q28" s="18">
        <v>-180245</v>
      </c>
      <c r="R28" s="63"/>
    </row>
    <row r="29" spans="1:18" ht="21.75" customHeight="1">
      <c r="A29" s="6" t="s">
        <v>34</v>
      </c>
      <c r="C29" s="18">
        <v>6400000</v>
      </c>
      <c r="D29" s="56"/>
      <c r="E29" s="18">
        <v>236739024</v>
      </c>
      <c r="F29" s="56"/>
      <c r="G29" s="18">
        <v>381643697</v>
      </c>
      <c r="H29" s="56"/>
      <c r="I29" s="18">
        <v>-144904673</v>
      </c>
      <c r="J29" s="56"/>
      <c r="K29" s="18">
        <v>6400000</v>
      </c>
      <c r="L29" s="56"/>
      <c r="M29" s="18">
        <v>236739024</v>
      </c>
      <c r="N29" s="56"/>
      <c r="O29" s="18">
        <v>381643697</v>
      </c>
      <c r="P29" s="56"/>
      <c r="Q29" s="18">
        <v>-144904673</v>
      </c>
      <c r="R29" s="63"/>
    </row>
    <row r="30" spans="1:18" ht="21.75" customHeight="1">
      <c r="A30" s="6" t="s">
        <v>37</v>
      </c>
      <c r="C30" s="18">
        <v>23000000</v>
      </c>
      <c r="D30" s="56"/>
      <c r="E30" s="18">
        <v>3035218230</v>
      </c>
      <c r="F30" s="56"/>
      <c r="G30" s="18">
        <v>3335858756</v>
      </c>
      <c r="H30" s="56"/>
      <c r="I30" s="18">
        <v>-300640526</v>
      </c>
      <c r="J30" s="56"/>
      <c r="K30" s="18">
        <v>23000000</v>
      </c>
      <c r="L30" s="56"/>
      <c r="M30" s="18">
        <v>3035218230</v>
      </c>
      <c r="N30" s="56"/>
      <c r="O30" s="18">
        <v>3335858756</v>
      </c>
      <c r="P30" s="56"/>
      <c r="Q30" s="18">
        <v>-300640526</v>
      </c>
      <c r="R30" s="63"/>
    </row>
    <row r="31" spans="1:18" ht="21.75" customHeight="1">
      <c r="A31" s="6" t="s">
        <v>40</v>
      </c>
      <c r="C31" s="18">
        <v>11000000</v>
      </c>
      <c r="D31" s="56"/>
      <c r="E31" s="18">
        <v>989745075</v>
      </c>
      <c r="F31" s="56"/>
      <c r="G31" s="18">
        <v>1100283250</v>
      </c>
      <c r="H31" s="56"/>
      <c r="I31" s="18">
        <v>-110538175</v>
      </c>
      <c r="J31" s="56"/>
      <c r="K31" s="18">
        <v>11000000</v>
      </c>
      <c r="L31" s="56"/>
      <c r="M31" s="18">
        <v>989745075</v>
      </c>
      <c r="N31" s="56"/>
      <c r="O31" s="18">
        <v>1100283250</v>
      </c>
      <c r="P31" s="56"/>
      <c r="Q31" s="18">
        <v>-110538175</v>
      </c>
      <c r="R31" s="63"/>
    </row>
    <row r="32" spans="1:18" ht="21.75" customHeight="1">
      <c r="A32" s="6" t="s">
        <v>38</v>
      </c>
      <c r="C32" s="18">
        <v>91172000</v>
      </c>
      <c r="D32" s="56"/>
      <c r="E32" s="18">
        <v>3007901265</v>
      </c>
      <c r="F32" s="56"/>
      <c r="G32" s="18">
        <v>2072705186</v>
      </c>
      <c r="H32" s="56"/>
      <c r="I32" s="18">
        <v>935196079</v>
      </c>
      <c r="J32" s="56"/>
      <c r="K32" s="18">
        <v>91172000</v>
      </c>
      <c r="L32" s="56"/>
      <c r="M32" s="18">
        <v>3007901265</v>
      </c>
      <c r="N32" s="56"/>
      <c r="O32" s="18">
        <v>2072705186</v>
      </c>
      <c r="P32" s="56"/>
      <c r="Q32" s="18">
        <v>935196079</v>
      </c>
      <c r="R32" s="63"/>
    </row>
    <row r="33" spans="1:19" ht="21.75" customHeight="1">
      <c r="A33" s="6" t="s">
        <v>32</v>
      </c>
      <c r="C33" s="18">
        <v>46429000</v>
      </c>
      <c r="D33" s="56"/>
      <c r="E33" s="18">
        <v>1810264736</v>
      </c>
      <c r="F33" s="56"/>
      <c r="G33" s="18">
        <v>1653273522</v>
      </c>
      <c r="H33" s="56"/>
      <c r="I33" s="18">
        <v>156991214</v>
      </c>
      <c r="J33" s="56"/>
      <c r="K33" s="18">
        <v>46429000</v>
      </c>
      <c r="L33" s="56"/>
      <c r="M33" s="18">
        <v>1810264736</v>
      </c>
      <c r="N33" s="56"/>
      <c r="O33" s="18">
        <v>1653273522</v>
      </c>
      <c r="P33" s="56"/>
      <c r="Q33" s="18">
        <v>156991214</v>
      </c>
      <c r="R33" s="63"/>
    </row>
    <row r="34" spans="1:19" ht="21.75" customHeight="1">
      <c r="A34" s="6" t="s">
        <v>35</v>
      </c>
      <c r="C34" s="18">
        <v>27457000</v>
      </c>
      <c r="D34" s="56"/>
      <c r="E34" s="18">
        <v>1317596631</v>
      </c>
      <c r="F34" s="56"/>
      <c r="G34" s="18">
        <v>1368992403</v>
      </c>
      <c r="H34" s="56"/>
      <c r="I34" s="18">
        <v>-51395772</v>
      </c>
      <c r="J34" s="56"/>
      <c r="K34" s="18">
        <v>27457000</v>
      </c>
      <c r="L34" s="56"/>
      <c r="M34" s="18">
        <v>1317596631</v>
      </c>
      <c r="N34" s="56"/>
      <c r="O34" s="18">
        <v>1368992403</v>
      </c>
      <c r="P34" s="56"/>
      <c r="Q34" s="18">
        <v>-51395772</v>
      </c>
      <c r="R34" s="63"/>
    </row>
    <row r="35" spans="1:19" ht="21.75" customHeight="1">
      <c r="A35" s="6" t="s">
        <v>36</v>
      </c>
      <c r="C35" s="18">
        <v>33793000</v>
      </c>
      <c r="D35" s="56"/>
      <c r="E35" s="18">
        <v>2027057898</v>
      </c>
      <c r="F35" s="56"/>
      <c r="G35" s="18">
        <v>2261378131</v>
      </c>
      <c r="H35" s="56"/>
      <c r="I35" s="18">
        <v>-234320233</v>
      </c>
      <c r="J35" s="56"/>
      <c r="K35" s="18">
        <v>33793000</v>
      </c>
      <c r="L35" s="56"/>
      <c r="M35" s="18">
        <v>2027057898</v>
      </c>
      <c r="N35" s="56"/>
      <c r="O35" s="18">
        <v>2261378131</v>
      </c>
      <c r="P35" s="56"/>
      <c r="Q35" s="18">
        <v>-234320233</v>
      </c>
      <c r="R35" s="63"/>
    </row>
    <row r="36" spans="1:19" ht="21.75" customHeight="1">
      <c r="A36" s="6" t="s">
        <v>54</v>
      </c>
      <c r="C36" s="18">
        <v>51000000</v>
      </c>
      <c r="D36" s="56"/>
      <c r="E36" s="18">
        <v>0</v>
      </c>
      <c r="F36" s="56"/>
      <c r="G36" s="18">
        <v>5506581690</v>
      </c>
      <c r="H36" s="56"/>
      <c r="I36" s="18">
        <v>-5506581690</v>
      </c>
      <c r="J36" s="56"/>
      <c r="K36" s="18">
        <v>0</v>
      </c>
      <c r="L36" s="56"/>
      <c r="M36" s="18">
        <v>0</v>
      </c>
      <c r="N36" s="56"/>
      <c r="O36" s="18">
        <v>0</v>
      </c>
      <c r="P36" s="56"/>
      <c r="Q36" s="18">
        <v>0</v>
      </c>
      <c r="R36" s="63"/>
    </row>
    <row r="37" spans="1:19" ht="21.75" customHeight="1">
      <c r="A37" s="6" t="s">
        <v>43</v>
      </c>
      <c r="C37" s="18">
        <v>92398000</v>
      </c>
      <c r="D37" s="56"/>
      <c r="E37" s="18">
        <v>274907038</v>
      </c>
      <c r="F37" s="56"/>
      <c r="G37" s="18">
        <v>10805534691</v>
      </c>
      <c r="H37" s="56"/>
      <c r="I37" s="18">
        <v>-10530627653</v>
      </c>
      <c r="J37" s="56"/>
      <c r="K37" s="18">
        <v>0</v>
      </c>
      <c r="L37" s="56"/>
      <c r="M37" s="18">
        <v>0</v>
      </c>
      <c r="N37" s="56"/>
      <c r="O37" s="18">
        <v>0</v>
      </c>
      <c r="P37" s="56"/>
      <c r="Q37" s="18">
        <v>0</v>
      </c>
      <c r="R37" s="63"/>
    </row>
    <row r="38" spans="1:19" ht="21.75" customHeight="1">
      <c r="A38" s="6" t="s">
        <v>59</v>
      </c>
      <c r="C38" s="18">
        <v>17799000</v>
      </c>
      <c r="D38" s="56"/>
      <c r="E38" s="18">
        <v>0</v>
      </c>
      <c r="F38" s="56"/>
      <c r="G38" s="18">
        <v>7669393622</v>
      </c>
      <c r="H38" s="56"/>
      <c r="I38" s="18">
        <v>-7669393622</v>
      </c>
      <c r="J38" s="56"/>
      <c r="K38" s="18">
        <v>0</v>
      </c>
      <c r="L38" s="56"/>
      <c r="M38" s="18">
        <v>0</v>
      </c>
      <c r="N38" s="56"/>
      <c r="O38" s="18">
        <v>0</v>
      </c>
      <c r="P38" s="56"/>
      <c r="Q38" s="18">
        <v>0</v>
      </c>
      <c r="R38" s="63"/>
    </row>
    <row r="39" spans="1:19" ht="21.75" customHeight="1">
      <c r="A39" s="6" t="s">
        <v>61</v>
      </c>
      <c r="C39" s="18">
        <v>31945000</v>
      </c>
      <c r="D39" s="56"/>
      <c r="E39" s="18">
        <v>31945000</v>
      </c>
      <c r="F39" s="56"/>
      <c r="G39" s="18">
        <v>598736968</v>
      </c>
      <c r="H39" s="56"/>
      <c r="I39" s="18">
        <v>-566791968</v>
      </c>
      <c r="J39" s="56"/>
      <c r="K39" s="18">
        <v>0</v>
      </c>
      <c r="L39" s="56"/>
      <c r="M39" s="18">
        <v>0</v>
      </c>
      <c r="N39" s="56"/>
      <c r="O39" s="18">
        <v>0</v>
      </c>
      <c r="P39" s="56"/>
      <c r="Q39" s="18">
        <v>0</v>
      </c>
      <c r="R39" s="63"/>
    </row>
    <row r="40" spans="1:19" ht="21.75" customHeight="1">
      <c r="A40" s="6" t="s">
        <v>238</v>
      </c>
      <c r="C40" s="18">
        <v>37</v>
      </c>
      <c r="D40" s="56"/>
      <c r="E40" s="18">
        <v>34073063</v>
      </c>
      <c r="F40" s="56"/>
      <c r="G40" s="18">
        <v>42215046</v>
      </c>
      <c r="H40" s="56"/>
      <c r="I40" s="18">
        <v>8141983</v>
      </c>
      <c r="J40" s="56"/>
      <c r="K40" s="18">
        <v>37</v>
      </c>
      <c r="L40" s="56"/>
      <c r="M40" s="18">
        <v>34073063</v>
      </c>
      <c r="N40" s="56"/>
      <c r="O40" s="18">
        <v>42215046</v>
      </c>
      <c r="P40" s="56"/>
      <c r="Q40" s="18">
        <v>8141983</v>
      </c>
      <c r="R40" s="63"/>
      <c r="S40" s="63"/>
    </row>
    <row r="41" spans="1:19" ht="21.75" customHeight="1">
      <c r="A41" s="6" t="s">
        <v>239</v>
      </c>
      <c r="C41" s="18">
        <v>5</v>
      </c>
      <c r="D41" s="56"/>
      <c r="E41" s="18">
        <v>9844362</v>
      </c>
      <c r="F41" s="56"/>
      <c r="G41" s="18">
        <v>10250000</v>
      </c>
      <c r="H41" s="56"/>
      <c r="I41" s="18">
        <v>405638</v>
      </c>
      <c r="J41" s="56"/>
      <c r="K41" s="18">
        <v>5</v>
      </c>
      <c r="L41" s="56"/>
      <c r="M41" s="18">
        <v>9844362</v>
      </c>
      <c r="N41" s="56"/>
      <c r="O41" s="18">
        <v>10250000</v>
      </c>
      <c r="P41" s="56"/>
      <c r="Q41" s="18">
        <v>405638</v>
      </c>
      <c r="R41" s="63"/>
      <c r="S41" s="63"/>
    </row>
    <row r="42" spans="1:19" ht="21.75" customHeight="1">
      <c r="A42" s="6" t="s">
        <v>240</v>
      </c>
      <c r="C42" s="18">
        <v>5</v>
      </c>
      <c r="D42" s="56"/>
      <c r="E42" s="18">
        <v>7914126</v>
      </c>
      <c r="F42" s="56"/>
      <c r="G42" s="18">
        <v>8400000</v>
      </c>
      <c r="H42" s="56"/>
      <c r="I42" s="18">
        <v>485874</v>
      </c>
      <c r="J42" s="56"/>
      <c r="K42" s="18">
        <v>5</v>
      </c>
      <c r="L42" s="56"/>
      <c r="M42" s="18">
        <v>7914126</v>
      </c>
      <c r="N42" s="56"/>
      <c r="O42" s="18">
        <v>8400000</v>
      </c>
      <c r="P42" s="56"/>
      <c r="Q42" s="18">
        <v>485874</v>
      </c>
      <c r="R42" s="63"/>
      <c r="S42" s="63"/>
    </row>
    <row r="43" spans="1:19" ht="21.75" customHeight="1">
      <c r="A43" s="6" t="s">
        <v>241</v>
      </c>
      <c r="C43" s="18">
        <v>5</v>
      </c>
      <c r="D43" s="56"/>
      <c r="E43" s="18">
        <v>6558030</v>
      </c>
      <c r="F43" s="56"/>
      <c r="G43" s="18">
        <v>7000000</v>
      </c>
      <c r="H43" s="56"/>
      <c r="I43" s="18">
        <v>441970</v>
      </c>
      <c r="J43" s="56"/>
      <c r="K43" s="18">
        <v>5</v>
      </c>
      <c r="L43" s="56"/>
      <c r="M43" s="18">
        <v>6558030</v>
      </c>
      <c r="N43" s="56"/>
      <c r="O43" s="18">
        <v>7000000</v>
      </c>
      <c r="P43" s="56"/>
      <c r="Q43" s="18">
        <v>441970</v>
      </c>
      <c r="R43" s="63"/>
      <c r="S43" s="63"/>
    </row>
    <row r="44" spans="1:19" ht="21.75" customHeight="1">
      <c r="A44" s="6" t="s">
        <v>242</v>
      </c>
      <c r="C44" s="18">
        <v>5</v>
      </c>
      <c r="D44" s="56"/>
      <c r="E44" s="18">
        <v>5168790</v>
      </c>
      <c r="F44" s="56"/>
      <c r="G44" s="18">
        <v>5565000</v>
      </c>
      <c r="H44" s="56"/>
      <c r="I44" s="18">
        <v>396210</v>
      </c>
      <c r="J44" s="56"/>
      <c r="K44" s="18">
        <v>5</v>
      </c>
      <c r="L44" s="56"/>
      <c r="M44" s="18">
        <v>5168790</v>
      </c>
      <c r="N44" s="56"/>
      <c r="O44" s="18">
        <v>5565000</v>
      </c>
      <c r="P44" s="56"/>
      <c r="Q44" s="18">
        <v>396210</v>
      </c>
      <c r="R44" s="63"/>
      <c r="S44" s="63"/>
    </row>
    <row r="45" spans="1:19" ht="21.75" customHeight="1">
      <c r="A45" s="6" t="s">
        <v>243</v>
      </c>
      <c r="C45" s="18">
        <v>100</v>
      </c>
      <c r="D45" s="56"/>
      <c r="E45" s="18">
        <v>280916694</v>
      </c>
      <c r="F45" s="56"/>
      <c r="G45" s="18">
        <v>259650000</v>
      </c>
      <c r="H45" s="56"/>
      <c r="I45" s="18">
        <v>-21266694</v>
      </c>
      <c r="J45" s="56"/>
      <c r="K45" s="18">
        <v>100</v>
      </c>
      <c r="L45" s="56"/>
      <c r="M45" s="18">
        <v>280916694</v>
      </c>
      <c r="N45" s="56"/>
      <c r="O45" s="18">
        <v>259650000</v>
      </c>
      <c r="P45" s="56"/>
      <c r="Q45" s="18">
        <v>-21266694</v>
      </c>
      <c r="R45" s="63"/>
      <c r="S45" s="63"/>
    </row>
    <row r="46" spans="1:19" ht="21.75" customHeight="1">
      <c r="A46" s="6" t="s">
        <v>244</v>
      </c>
      <c r="C46" s="18">
        <v>2</v>
      </c>
      <c r="D46" s="56"/>
      <c r="E46" s="18">
        <v>1242507</v>
      </c>
      <c r="F46" s="56"/>
      <c r="G46" s="18">
        <v>1100000</v>
      </c>
      <c r="H46" s="56"/>
      <c r="I46" s="18">
        <v>-142507</v>
      </c>
      <c r="J46" s="56"/>
      <c r="K46" s="18">
        <v>2</v>
      </c>
      <c r="L46" s="56"/>
      <c r="M46" s="18">
        <v>1242507</v>
      </c>
      <c r="N46" s="56"/>
      <c r="O46" s="18">
        <v>1100000</v>
      </c>
      <c r="P46" s="56"/>
      <c r="Q46" s="18">
        <v>-142507</v>
      </c>
      <c r="R46" s="63"/>
      <c r="S46" s="63"/>
    </row>
    <row r="47" spans="1:19" ht="21.75" customHeight="1">
      <c r="A47" s="6" t="s">
        <v>245</v>
      </c>
      <c r="C47" s="18">
        <v>2</v>
      </c>
      <c r="D47" s="56"/>
      <c r="E47" s="18">
        <v>799040</v>
      </c>
      <c r="F47" s="56"/>
      <c r="G47" s="18">
        <v>700000</v>
      </c>
      <c r="H47" s="56"/>
      <c r="I47" s="18">
        <v>-99040</v>
      </c>
      <c r="J47" s="56"/>
      <c r="K47" s="18">
        <v>2</v>
      </c>
      <c r="L47" s="56"/>
      <c r="M47" s="18">
        <v>799040</v>
      </c>
      <c r="N47" s="56"/>
      <c r="O47" s="18">
        <v>700000</v>
      </c>
      <c r="P47" s="56"/>
      <c r="Q47" s="18">
        <v>-99040</v>
      </c>
      <c r="R47" s="63"/>
      <c r="S47" s="63"/>
    </row>
    <row r="48" spans="1:19" ht="21.75" customHeight="1">
      <c r="A48" s="6" t="s">
        <v>246</v>
      </c>
      <c r="C48" s="18">
        <v>1</v>
      </c>
      <c r="D48" s="56"/>
      <c r="E48" s="18">
        <v>206751</v>
      </c>
      <c r="F48" s="56"/>
      <c r="G48" s="18">
        <v>180000</v>
      </c>
      <c r="H48" s="56"/>
      <c r="I48" s="18">
        <v>-26751</v>
      </c>
      <c r="J48" s="56"/>
      <c r="K48" s="18">
        <v>1</v>
      </c>
      <c r="L48" s="56"/>
      <c r="M48" s="18">
        <v>206751</v>
      </c>
      <c r="N48" s="56"/>
      <c r="O48" s="18">
        <v>180000</v>
      </c>
      <c r="P48" s="56"/>
      <c r="Q48" s="18">
        <v>-26751</v>
      </c>
      <c r="R48" s="63"/>
      <c r="S48" s="63"/>
    </row>
    <row r="49" spans="1:18" ht="21.75" customHeight="1" thickBot="1">
      <c r="A49" s="11"/>
      <c r="C49" s="20">
        <f>SUM(C8:C48)</f>
        <v>2214170214</v>
      </c>
      <c r="D49" s="56"/>
      <c r="E49" s="20">
        <v>1263503066147</v>
      </c>
      <c r="F49" s="56"/>
      <c r="G49" s="20">
        <f>SUM(E49:F49)</f>
        <v>1263503066147</v>
      </c>
      <c r="H49" s="56"/>
      <c r="I49" s="20">
        <f>SUM(I8:I48)</f>
        <v>10476974028</v>
      </c>
      <c r="J49" s="56"/>
      <c r="K49" s="20">
        <f>SUM(K8:K48)</f>
        <v>2233860214</v>
      </c>
      <c r="L49" s="56"/>
      <c r="M49" s="20">
        <f>SUM(M8:M48)</f>
        <v>1577970466988</v>
      </c>
      <c r="N49" s="56"/>
      <c r="O49" s="20">
        <f>SUM(O8:O48)</f>
        <v>2002851067759</v>
      </c>
      <c r="P49" s="56"/>
      <c r="Q49" s="20">
        <f>SUM(Q8:Q48)</f>
        <v>-424903927405</v>
      </c>
      <c r="R49" s="63"/>
    </row>
    <row r="50" spans="1:18" ht="13.5" thickTop="1"/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57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5F07D-2A5D-489C-9159-72C28A029B1D}">
  <dimension ref="A1:Q13"/>
  <sheetViews>
    <sheetView rightToLeft="1" tabSelected="1" view="pageBreakPreview" topLeftCell="C1" zoomScaleNormal="100" zoomScaleSheetLayoutView="100" workbookViewId="0">
      <selection activeCell="H6" sqref="H6"/>
    </sheetView>
  </sheetViews>
  <sheetFormatPr defaultRowHeight="15"/>
  <cols>
    <col min="1" max="1" width="17.42578125" style="93" customWidth="1"/>
    <col min="2" max="2" width="9.28515625" style="93" bestFit="1" customWidth="1"/>
    <col min="3" max="3" width="39.28515625" style="93" bestFit="1" customWidth="1"/>
    <col min="4" max="4" width="12.42578125" style="93" bestFit="1" customWidth="1"/>
    <col min="5" max="5" width="17.42578125" style="93" bestFit="1" customWidth="1"/>
    <col min="6" max="6" width="16.5703125" style="93" bestFit="1" customWidth="1"/>
    <col min="7" max="7" width="9.42578125" style="93" bestFit="1" customWidth="1"/>
    <col min="8" max="8" width="15" style="93" customWidth="1"/>
    <col min="9" max="11" width="9.140625" style="93"/>
    <col min="12" max="12" width="15.28515625" style="93" bestFit="1" customWidth="1"/>
    <col min="13" max="13" width="9.140625" style="93"/>
    <col min="14" max="14" width="15.28515625" style="93" bestFit="1" customWidth="1"/>
    <col min="15" max="16384" width="9.140625" style="93"/>
  </cols>
  <sheetData>
    <row r="1" spans="1:17" ht="26.25" customHeight="1">
      <c r="A1" s="109" t="str">
        <f>'درآمد ناشی از تغییر قیمت اوراق'!A1:Q1</f>
        <v>صندوق حفظ ارزش دماوند</v>
      </c>
      <c r="B1" s="109"/>
      <c r="C1" s="109"/>
      <c r="D1" s="109"/>
      <c r="E1" s="109"/>
      <c r="F1" s="109"/>
      <c r="G1" s="109"/>
      <c r="H1" s="109"/>
      <c r="I1" s="108"/>
      <c r="J1" s="108"/>
      <c r="K1" s="108"/>
      <c r="L1" s="108"/>
      <c r="M1" s="108"/>
      <c r="N1" s="108"/>
      <c r="O1" s="108"/>
      <c r="P1" s="108"/>
      <c r="Q1" s="108"/>
    </row>
    <row r="2" spans="1:17" ht="26.25" customHeight="1">
      <c r="A2" s="109" t="s">
        <v>117</v>
      </c>
      <c r="B2" s="109"/>
      <c r="C2" s="109"/>
      <c r="D2" s="109"/>
      <c r="E2" s="109"/>
      <c r="F2" s="109"/>
      <c r="G2" s="109"/>
      <c r="H2" s="109"/>
      <c r="I2" s="108"/>
      <c r="J2" s="108"/>
      <c r="K2" s="108"/>
      <c r="L2" s="108"/>
      <c r="M2" s="108"/>
      <c r="N2" s="108"/>
      <c r="O2" s="108"/>
      <c r="P2" s="108"/>
      <c r="Q2" s="108"/>
    </row>
    <row r="3" spans="1:17" ht="25.5">
      <c r="A3" s="109" t="str">
        <f>'درآمد ناشی از تغییر قیمت اوراق'!A3:Q3</f>
        <v>برای ماه منتهی به 1404/05/31</v>
      </c>
      <c r="B3" s="109"/>
      <c r="C3" s="109"/>
      <c r="D3" s="109"/>
      <c r="E3" s="109"/>
      <c r="F3" s="109"/>
      <c r="G3" s="109"/>
      <c r="H3" s="109"/>
      <c r="I3" s="108"/>
      <c r="J3" s="108"/>
      <c r="K3" s="108"/>
      <c r="L3" s="108"/>
      <c r="M3" s="108"/>
      <c r="N3" s="108"/>
      <c r="O3" s="108"/>
      <c r="P3" s="108"/>
      <c r="Q3" s="108"/>
    </row>
    <row r="6" spans="1:17" ht="21">
      <c r="A6" s="107" t="s">
        <v>261</v>
      </c>
      <c r="B6" s="106"/>
      <c r="C6" s="106"/>
      <c r="D6" s="106"/>
      <c r="E6" s="106"/>
      <c r="F6" s="106"/>
      <c r="G6" s="106"/>
      <c r="H6" s="99"/>
    </row>
    <row r="7" spans="1:17" ht="15.75" thickBot="1">
      <c r="A7" s="99"/>
      <c r="B7" s="99"/>
      <c r="C7" s="99"/>
      <c r="D7" s="99"/>
      <c r="E7" s="99"/>
      <c r="F7" s="99"/>
      <c r="G7" s="99"/>
      <c r="H7" s="99"/>
    </row>
    <row r="8" spans="1:17" ht="51.75">
      <c r="A8" s="105" t="s">
        <v>260</v>
      </c>
      <c r="B8" s="104" t="s">
        <v>259</v>
      </c>
      <c r="C8" s="104" t="s">
        <v>258</v>
      </c>
      <c r="D8" s="104" t="s">
        <v>53</v>
      </c>
      <c r="E8" s="104" t="s">
        <v>257</v>
      </c>
      <c r="F8" s="103" t="s">
        <v>256</v>
      </c>
      <c r="G8" s="103" t="s">
        <v>255</v>
      </c>
      <c r="H8" s="103" t="s">
        <v>254</v>
      </c>
    </row>
    <row r="9" spans="1:17" ht="54">
      <c r="A9" s="102" t="s">
        <v>262</v>
      </c>
      <c r="B9" s="102" t="s">
        <v>263</v>
      </c>
      <c r="C9" s="102" t="s">
        <v>253</v>
      </c>
      <c r="D9" s="101">
        <v>100000</v>
      </c>
      <c r="E9" s="101">
        <f>D9*1000000</f>
        <v>100000000000</v>
      </c>
      <c r="F9" s="101">
        <v>680050113</v>
      </c>
      <c r="G9" s="101">
        <v>23</v>
      </c>
      <c r="H9" s="100" t="s">
        <v>252</v>
      </c>
    </row>
    <row r="10" spans="1:17" ht="18.75" thickBot="1">
      <c r="A10" s="99"/>
      <c r="B10" s="99"/>
      <c r="C10" s="99"/>
      <c r="D10" s="98">
        <f>SUM(D9:D9)</f>
        <v>100000</v>
      </c>
      <c r="E10" s="97">
        <f>SUM(E9:E9)</f>
        <v>100000000000</v>
      </c>
      <c r="F10" s="97">
        <f>SUM(F9:F9)</f>
        <v>680050113</v>
      </c>
      <c r="G10" s="96"/>
      <c r="H10" s="95"/>
    </row>
    <row r="11" spans="1:17" ht="15.75" thickTop="1"/>
    <row r="13" spans="1:17">
      <c r="G13" s="94"/>
    </row>
  </sheetData>
  <mergeCells count="4">
    <mergeCell ref="A1:H1"/>
    <mergeCell ref="A2:H2"/>
    <mergeCell ref="A3:H3"/>
    <mergeCell ref="A6:G6"/>
  </mergeCells>
  <pageMargins left="0.7" right="0.7" top="0.75" bottom="0.75" header="0.3" footer="0.3"/>
  <pageSetup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46"/>
  <sheetViews>
    <sheetView rightToLeft="1" view="pageBreakPreview" zoomScale="90" zoomScaleNormal="90" zoomScaleSheetLayoutView="90" workbookViewId="0">
      <selection activeCell="R50" sqref="R50"/>
    </sheetView>
  </sheetViews>
  <sheetFormatPr defaultRowHeight="15"/>
  <cols>
    <col min="1" max="1" width="3.28515625" style="12" customWidth="1"/>
    <col min="2" max="2" width="28.42578125" style="12" customWidth="1"/>
    <col min="3" max="3" width="0.42578125" style="12" customWidth="1"/>
    <col min="4" max="4" width="14.5703125" style="12" bestFit="1" customWidth="1"/>
    <col min="5" max="5" width="1.28515625" style="12" customWidth="1"/>
    <col min="6" max="6" width="18.5703125" style="12" bestFit="1" customWidth="1"/>
    <col min="7" max="7" width="1.28515625" style="12" customWidth="1"/>
    <col min="8" max="8" width="21.28515625" style="12" bestFit="1" customWidth="1"/>
    <col min="9" max="9" width="1.28515625" style="12" customWidth="1"/>
    <col min="10" max="10" width="13" style="12" bestFit="1" customWidth="1"/>
    <col min="11" max="11" width="1.28515625" style="12" customWidth="1"/>
    <col min="12" max="12" width="17" style="12" bestFit="1" customWidth="1"/>
    <col min="13" max="13" width="1.28515625" style="12" customWidth="1"/>
    <col min="14" max="14" width="15.28515625" style="12" bestFit="1" customWidth="1"/>
    <col min="15" max="15" width="1.28515625" style="12" customWidth="1"/>
    <col min="16" max="16" width="17" style="12" bestFit="1" customWidth="1"/>
    <col min="17" max="17" width="1.28515625" style="12" customWidth="1"/>
    <col min="18" max="18" width="14.5703125" style="12" bestFit="1" customWidth="1"/>
    <col min="19" max="19" width="1.28515625" style="12" customWidth="1"/>
    <col min="20" max="20" width="16.28515625" style="12" bestFit="1" customWidth="1"/>
    <col min="21" max="21" width="1.28515625" style="12" customWidth="1"/>
    <col min="22" max="22" width="20.7109375" style="12" bestFit="1" customWidth="1"/>
    <col min="23" max="23" width="1.28515625" style="12" customWidth="1"/>
    <col min="24" max="24" width="21.28515625" style="12" bestFit="1" customWidth="1"/>
    <col min="25" max="25" width="1.28515625" style="12" customWidth="1"/>
    <col min="26" max="26" width="18.42578125" style="12" bestFit="1" customWidth="1"/>
    <col min="27" max="27" width="20.140625" style="12" bestFit="1" customWidth="1"/>
    <col min="28" max="16384" width="9.140625" style="12"/>
  </cols>
  <sheetData>
    <row r="1" spans="1:27" ht="29.1" customHeight="1">
      <c r="A1" s="72" t="s">
        <v>249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 spans="1:27" ht="21.75" customHeight="1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</row>
    <row r="3" spans="1:27" ht="21.75" customHeight="1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</row>
    <row r="4" spans="1:27" ht="14.45" customHeight="1">
      <c r="A4" s="13" t="s">
        <v>2</v>
      </c>
      <c r="B4" s="73" t="s">
        <v>3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</row>
    <row r="5" spans="1:27" ht="14.45" customHeight="1">
      <c r="A5" s="73" t="s">
        <v>183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</row>
    <row r="6" spans="1:27" ht="14.45" customHeight="1">
      <c r="D6" s="74" t="s">
        <v>4</v>
      </c>
      <c r="E6" s="74"/>
      <c r="F6" s="74"/>
      <c r="G6" s="74"/>
      <c r="H6" s="74"/>
      <c r="J6" s="74" t="s">
        <v>5</v>
      </c>
      <c r="K6" s="74"/>
      <c r="L6" s="74"/>
      <c r="M6" s="74"/>
      <c r="N6" s="74"/>
      <c r="O6" s="74"/>
      <c r="P6" s="74"/>
      <c r="R6" s="74" t="s">
        <v>6</v>
      </c>
      <c r="S6" s="74"/>
      <c r="T6" s="74"/>
      <c r="U6" s="74"/>
      <c r="V6" s="74"/>
      <c r="W6" s="74"/>
      <c r="X6" s="74"/>
      <c r="Y6" s="74"/>
      <c r="Z6" s="74"/>
    </row>
    <row r="7" spans="1:27" ht="14.45" customHeight="1">
      <c r="D7" s="14"/>
      <c r="E7" s="14"/>
      <c r="F7" s="14"/>
      <c r="G7" s="14"/>
      <c r="H7" s="14"/>
      <c r="J7" s="75" t="s">
        <v>7</v>
      </c>
      <c r="K7" s="75"/>
      <c r="L7" s="75"/>
      <c r="M7" s="14"/>
      <c r="N7" s="75" t="s">
        <v>8</v>
      </c>
      <c r="O7" s="75"/>
      <c r="P7" s="75"/>
      <c r="R7" s="14"/>
      <c r="S7" s="14"/>
      <c r="T7" s="14"/>
      <c r="U7" s="14"/>
      <c r="V7" s="14"/>
      <c r="W7" s="14"/>
      <c r="X7" s="14"/>
      <c r="Y7" s="14"/>
      <c r="Z7" s="14"/>
    </row>
    <row r="8" spans="1:27" ht="14.45" customHeight="1">
      <c r="A8" s="74" t="s">
        <v>9</v>
      </c>
      <c r="B8" s="74"/>
      <c r="C8" s="74" t="s">
        <v>10</v>
      </c>
      <c r="D8" s="74"/>
      <c r="F8" s="2" t="s">
        <v>11</v>
      </c>
      <c r="H8" s="2" t="s">
        <v>12</v>
      </c>
      <c r="J8" s="4" t="s">
        <v>10</v>
      </c>
      <c r="K8" s="14"/>
      <c r="L8" s="4" t="s">
        <v>11</v>
      </c>
      <c r="N8" s="4" t="s">
        <v>10</v>
      </c>
      <c r="O8" s="14"/>
      <c r="P8" s="4" t="s">
        <v>13</v>
      </c>
      <c r="R8" s="2" t="s">
        <v>10</v>
      </c>
      <c r="T8" s="2" t="s">
        <v>14</v>
      </c>
      <c r="V8" s="2" t="s">
        <v>11</v>
      </c>
      <c r="X8" s="2" t="s">
        <v>12</v>
      </c>
      <c r="Z8" s="2" t="s">
        <v>15</v>
      </c>
    </row>
    <row r="9" spans="1:27" ht="21.75" customHeight="1">
      <c r="A9" s="24" t="s">
        <v>16</v>
      </c>
      <c r="B9" s="24"/>
      <c r="D9" s="17">
        <v>150000</v>
      </c>
      <c r="E9" s="16"/>
      <c r="F9" s="17">
        <v>323583301</v>
      </c>
      <c r="G9" s="16"/>
      <c r="H9" s="17">
        <v>773500772</v>
      </c>
      <c r="I9" s="16"/>
      <c r="J9" s="17">
        <v>0</v>
      </c>
      <c r="K9" s="16"/>
      <c r="L9" s="17">
        <v>0</v>
      </c>
      <c r="M9" s="16"/>
      <c r="N9" s="17">
        <v>0</v>
      </c>
      <c r="O9" s="16"/>
      <c r="P9" s="17">
        <v>0</v>
      </c>
      <c r="Q9" s="16"/>
      <c r="R9" s="17">
        <v>150000</v>
      </c>
      <c r="S9" s="16"/>
      <c r="T9" s="17">
        <v>152</v>
      </c>
      <c r="U9" s="16"/>
      <c r="V9" s="17">
        <v>323583301</v>
      </c>
      <c r="W9" s="16"/>
      <c r="X9" s="17">
        <v>22794129</v>
      </c>
      <c r="Y9" s="25"/>
      <c r="Z9" s="44">
        <f>X9/1753384479406*100</f>
        <v>1.300007458017539E-3</v>
      </c>
      <c r="AA9" s="15"/>
    </row>
    <row r="10" spans="1:27" ht="21.75" customHeight="1">
      <c r="A10" s="23" t="s">
        <v>17</v>
      </c>
      <c r="B10" s="23"/>
      <c r="D10" s="18">
        <v>2000000</v>
      </c>
      <c r="E10" s="16"/>
      <c r="F10" s="18">
        <v>700180250</v>
      </c>
      <c r="G10" s="16"/>
      <c r="H10" s="18">
        <v>799794000</v>
      </c>
      <c r="I10" s="16"/>
      <c r="J10" s="18">
        <v>0</v>
      </c>
      <c r="K10" s="16"/>
      <c r="L10" s="18">
        <v>0</v>
      </c>
      <c r="M10" s="16"/>
      <c r="N10" s="18">
        <v>0</v>
      </c>
      <c r="O10" s="16"/>
      <c r="P10" s="18">
        <v>0</v>
      </c>
      <c r="Q10" s="16"/>
      <c r="R10" s="18">
        <v>2000000</v>
      </c>
      <c r="S10" s="16"/>
      <c r="T10" s="18">
        <v>400</v>
      </c>
      <c r="U10" s="16"/>
      <c r="V10" s="18">
        <v>700180250</v>
      </c>
      <c r="W10" s="16"/>
      <c r="X10" s="18">
        <v>799794000</v>
      </c>
      <c r="Y10" s="25"/>
      <c r="Z10" s="44">
        <f t="shared" ref="Z10:Z36" si="0">X10/1753384479406*100</f>
        <v>4.5614296772545228E-2</v>
      </c>
      <c r="AA10" s="15"/>
    </row>
    <row r="11" spans="1:27" ht="21.75" customHeight="1">
      <c r="A11" s="23" t="s">
        <v>18</v>
      </c>
      <c r="B11" s="23"/>
      <c r="D11" s="18">
        <v>79752284</v>
      </c>
      <c r="E11" s="16"/>
      <c r="F11" s="18">
        <v>135615877767</v>
      </c>
      <c r="G11" s="16"/>
      <c r="H11" s="18">
        <v>102109752188</v>
      </c>
      <c r="I11" s="16"/>
      <c r="J11" s="18">
        <v>0</v>
      </c>
      <c r="K11" s="16"/>
      <c r="L11" s="18">
        <v>0</v>
      </c>
      <c r="M11" s="16"/>
      <c r="N11" s="18">
        <v>-59275703</v>
      </c>
      <c r="O11" s="16"/>
      <c r="P11" s="18">
        <v>53443602279</v>
      </c>
      <c r="Q11" s="16"/>
      <c r="R11" s="18">
        <v>20476581</v>
      </c>
      <c r="S11" s="16"/>
      <c r="T11" s="18">
        <v>898</v>
      </c>
      <c r="U11" s="16"/>
      <c r="V11" s="18">
        <v>34819686244</v>
      </c>
      <c r="W11" s="16"/>
      <c r="X11" s="18">
        <v>18278561318.058899</v>
      </c>
      <c r="Y11" s="25"/>
      <c r="Z11" s="44">
        <f t="shared" si="0"/>
        <v>1.042473087491409</v>
      </c>
      <c r="AA11" s="15"/>
    </row>
    <row r="12" spans="1:27" ht="21.75" customHeight="1">
      <c r="A12" s="23" t="s">
        <v>19</v>
      </c>
      <c r="B12" s="23"/>
      <c r="D12" s="18">
        <v>1010279210</v>
      </c>
      <c r="E12" s="16"/>
      <c r="F12" s="18">
        <v>582362831057</v>
      </c>
      <c r="G12" s="16"/>
      <c r="H12" s="18">
        <v>493095611911</v>
      </c>
      <c r="I12" s="16"/>
      <c r="J12" s="18">
        <v>0</v>
      </c>
      <c r="K12" s="16"/>
      <c r="L12" s="18">
        <v>0</v>
      </c>
      <c r="M12" s="16"/>
      <c r="N12" s="18">
        <v>-355544535</v>
      </c>
      <c r="O12" s="16"/>
      <c r="P12" s="18">
        <v>144418536010</v>
      </c>
      <c r="Q12" s="16"/>
      <c r="R12" s="18">
        <v>654734675</v>
      </c>
      <c r="S12" s="16"/>
      <c r="T12" s="18">
        <v>384</v>
      </c>
      <c r="U12" s="16"/>
      <c r="V12" s="18">
        <v>377413624995</v>
      </c>
      <c r="W12" s="16"/>
      <c r="X12" s="18">
        <v>249922177414</v>
      </c>
      <c r="Y12" s="25"/>
      <c r="Z12" s="44">
        <f t="shared" si="0"/>
        <v>14.253700791207354</v>
      </c>
      <c r="AA12" s="15"/>
    </row>
    <row r="13" spans="1:27" ht="21.75" customHeight="1">
      <c r="A13" s="23" t="s">
        <v>20</v>
      </c>
      <c r="B13" s="23"/>
      <c r="D13" s="18">
        <v>193670541</v>
      </c>
      <c r="E13" s="16"/>
      <c r="F13" s="18">
        <v>113980156886</v>
      </c>
      <c r="G13" s="16"/>
      <c r="H13" s="18">
        <v>88750890790</v>
      </c>
      <c r="I13" s="16"/>
      <c r="J13" s="18">
        <v>0</v>
      </c>
      <c r="K13" s="16"/>
      <c r="L13" s="18">
        <v>0</v>
      </c>
      <c r="M13" s="16"/>
      <c r="N13" s="18">
        <v>-3200000</v>
      </c>
      <c r="O13" s="16"/>
      <c r="P13" s="18">
        <v>1183317162</v>
      </c>
      <c r="Q13" s="16"/>
      <c r="R13" s="18">
        <v>190470541</v>
      </c>
      <c r="S13" s="16"/>
      <c r="T13" s="18">
        <v>357</v>
      </c>
      <c r="U13" s="16"/>
      <c r="V13" s="18">
        <v>112096873551</v>
      </c>
      <c r="W13" s="16"/>
      <c r="X13" s="18">
        <v>67593395137.334801</v>
      </c>
      <c r="Y13" s="25"/>
      <c r="Z13" s="44">
        <f t="shared" si="0"/>
        <v>3.8550241507917105</v>
      </c>
      <c r="AA13" s="15"/>
    </row>
    <row r="14" spans="1:27" ht="21.75" customHeight="1">
      <c r="A14" s="23" t="s">
        <v>21</v>
      </c>
      <c r="B14" s="23"/>
      <c r="D14" s="18">
        <v>422262499</v>
      </c>
      <c r="E14" s="16"/>
      <c r="F14" s="18">
        <v>277687966303</v>
      </c>
      <c r="G14" s="16"/>
      <c r="H14" s="18">
        <v>246813021832</v>
      </c>
      <c r="I14" s="16"/>
      <c r="J14" s="18">
        <v>0</v>
      </c>
      <c r="K14" s="16"/>
      <c r="L14" s="18">
        <v>0</v>
      </c>
      <c r="M14" s="16"/>
      <c r="N14" s="18">
        <v>-192202700</v>
      </c>
      <c r="O14" s="16"/>
      <c r="P14" s="18">
        <v>100385854746</v>
      </c>
      <c r="Q14" s="16"/>
      <c r="R14" s="18">
        <v>230059799</v>
      </c>
      <c r="S14" s="16"/>
      <c r="T14" s="18">
        <v>460</v>
      </c>
      <c r="U14" s="16"/>
      <c r="V14" s="18">
        <v>151291762520</v>
      </c>
      <c r="W14" s="16"/>
      <c r="X14" s="18">
        <v>105197833870.13699</v>
      </c>
      <c r="Y14" s="25"/>
      <c r="Z14" s="44">
        <f t="shared" si="0"/>
        <v>5.9997014405976277</v>
      </c>
      <c r="AA14" s="15"/>
    </row>
    <row r="15" spans="1:27" ht="21.75" customHeight="1">
      <c r="A15" s="23" t="s">
        <v>22</v>
      </c>
      <c r="B15" s="23"/>
      <c r="D15" s="18">
        <v>100000</v>
      </c>
      <c r="E15" s="16"/>
      <c r="F15" s="18">
        <v>2529094334</v>
      </c>
      <c r="G15" s="16"/>
      <c r="H15" s="18">
        <v>3504026250</v>
      </c>
      <c r="I15" s="16"/>
      <c r="J15" s="18">
        <v>0</v>
      </c>
      <c r="K15" s="16"/>
      <c r="L15" s="18">
        <v>0</v>
      </c>
      <c r="M15" s="16"/>
      <c r="N15" s="18">
        <v>0</v>
      </c>
      <c r="O15" s="16"/>
      <c r="P15" s="18">
        <v>0</v>
      </c>
      <c r="Q15" s="16"/>
      <c r="R15" s="18">
        <v>100000</v>
      </c>
      <c r="S15" s="16"/>
      <c r="T15" s="18">
        <v>31550</v>
      </c>
      <c r="U15" s="16"/>
      <c r="V15" s="18">
        <v>2529094334</v>
      </c>
      <c r="W15" s="16"/>
      <c r="X15" s="18">
        <v>3136227750</v>
      </c>
      <c r="Y15" s="25"/>
      <c r="Z15" s="44">
        <f t="shared" si="0"/>
        <v>0.17886708744350643</v>
      </c>
      <c r="AA15" s="15"/>
    </row>
    <row r="16" spans="1:27" ht="21.75" customHeight="1">
      <c r="A16" s="23" t="s">
        <v>23</v>
      </c>
      <c r="B16" s="23"/>
      <c r="D16" s="18">
        <v>641653574</v>
      </c>
      <c r="E16" s="16"/>
      <c r="F16" s="18">
        <v>316271725004</v>
      </c>
      <c r="G16" s="16"/>
      <c r="H16" s="18">
        <v>240464072183</v>
      </c>
      <c r="I16" s="16"/>
      <c r="J16" s="18">
        <v>0</v>
      </c>
      <c r="K16" s="16"/>
      <c r="L16" s="18">
        <v>0</v>
      </c>
      <c r="M16" s="16"/>
      <c r="N16" s="18">
        <v>-406241732</v>
      </c>
      <c r="O16" s="16"/>
      <c r="P16" s="18">
        <v>117085446257</v>
      </c>
      <c r="Q16" s="16"/>
      <c r="R16" s="18">
        <v>235411842</v>
      </c>
      <c r="S16" s="16"/>
      <c r="T16" s="18">
        <v>293</v>
      </c>
      <c r="U16" s="16"/>
      <c r="V16" s="18">
        <v>116034745796</v>
      </c>
      <c r="W16" s="16"/>
      <c r="X16" s="18">
        <v>68565264471.249298</v>
      </c>
      <c r="Y16" s="25"/>
      <c r="Z16" s="44">
        <f t="shared" si="0"/>
        <v>3.9104523438280565</v>
      </c>
      <c r="AA16" s="15"/>
    </row>
    <row r="17" spans="1:27" ht="21.75" customHeight="1">
      <c r="A17" s="23" t="s">
        <v>24</v>
      </c>
      <c r="B17" s="23"/>
      <c r="D17" s="18">
        <v>203590517</v>
      </c>
      <c r="E17" s="16"/>
      <c r="F17" s="18">
        <v>91123611729</v>
      </c>
      <c r="G17" s="16"/>
      <c r="H17" s="18">
        <v>83582590364</v>
      </c>
      <c r="I17" s="16"/>
      <c r="J17" s="18">
        <v>0</v>
      </c>
      <c r="K17" s="16"/>
      <c r="L17" s="18">
        <v>0</v>
      </c>
      <c r="M17" s="16"/>
      <c r="N17" s="18">
        <v>-203590192</v>
      </c>
      <c r="O17" s="16"/>
      <c r="P17" s="18">
        <v>74270022183</v>
      </c>
      <c r="Q17" s="16"/>
      <c r="R17" s="18">
        <v>325</v>
      </c>
      <c r="S17" s="16"/>
      <c r="T17" s="18">
        <v>383</v>
      </c>
      <c r="U17" s="16"/>
      <c r="V17" s="18">
        <v>145464</v>
      </c>
      <c r="W17" s="16"/>
      <c r="X17" s="18">
        <v>123734.37375</v>
      </c>
      <c r="Y17" s="25"/>
      <c r="Z17" s="44">
        <f t="shared" si="0"/>
        <v>7.0568877050809712E-6</v>
      </c>
      <c r="AA17" s="15"/>
    </row>
    <row r="18" spans="1:27" ht="21.75" customHeight="1">
      <c r="A18" s="23" t="s">
        <v>25</v>
      </c>
      <c r="B18" s="23"/>
      <c r="D18" s="18">
        <v>3250000</v>
      </c>
      <c r="E18" s="16"/>
      <c r="F18" s="18">
        <v>3848241032</v>
      </c>
      <c r="G18" s="16"/>
      <c r="H18" s="18">
        <v>3883256325</v>
      </c>
      <c r="I18" s="16"/>
      <c r="J18" s="18">
        <v>0</v>
      </c>
      <c r="K18" s="16"/>
      <c r="L18" s="18">
        <v>0</v>
      </c>
      <c r="M18" s="16"/>
      <c r="N18" s="18">
        <v>0</v>
      </c>
      <c r="O18" s="16"/>
      <c r="P18" s="18">
        <v>0</v>
      </c>
      <c r="Q18" s="16"/>
      <c r="R18" s="18">
        <v>3250000</v>
      </c>
      <c r="S18" s="16"/>
      <c r="T18" s="18">
        <v>1094</v>
      </c>
      <c r="U18" s="16"/>
      <c r="V18" s="18">
        <v>3848241032</v>
      </c>
      <c r="W18" s="16"/>
      <c r="X18" s="18">
        <v>3534344775</v>
      </c>
      <c r="Y18" s="25"/>
      <c r="Z18" s="44">
        <f t="shared" si="0"/>
        <v>0.20157271930440163</v>
      </c>
      <c r="AA18" s="15"/>
    </row>
    <row r="19" spans="1:27" ht="21.75" customHeight="1">
      <c r="A19" s="23" t="s">
        <v>26</v>
      </c>
      <c r="B19" s="23"/>
      <c r="D19" s="18">
        <v>1568062</v>
      </c>
      <c r="E19" s="16"/>
      <c r="F19" s="18">
        <v>1893185988</v>
      </c>
      <c r="G19" s="16"/>
      <c r="H19" s="18">
        <v>2026351640</v>
      </c>
      <c r="I19" s="16"/>
      <c r="J19" s="18">
        <v>0</v>
      </c>
      <c r="K19" s="16"/>
      <c r="L19" s="18">
        <v>0</v>
      </c>
      <c r="M19" s="16"/>
      <c r="N19" s="18">
        <v>-1568062</v>
      </c>
      <c r="O19" s="16"/>
      <c r="P19" s="18">
        <v>1752951919</v>
      </c>
      <c r="Q19" s="16"/>
      <c r="R19" s="18">
        <v>0</v>
      </c>
      <c r="S19" s="16"/>
      <c r="T19" s="18">
        <v>0</v>
      </c>
      <c r="U19" s="16"/>
      <c r="V19" s="18">
        <v>0</v>
      </c>
      <c r="W19" s="16"/>
      <c r="X19" s="18">
        <v>0</v>
      </c>
      <c r="Y19" s="25"/>
      <c r="Z19" s="44">
        <f t="shared" si="0"/>
        <v>0</v>
      </c>
      <c r="AA19" s="15"/>
    </row>
    <row r="20" spans="1:27" ht="21.75" customHeight="1">
      <c r="A20" s="23" t="s">
        <v>27</v>
      </c>
      <c r="B20" s="23"/>
      <c r="D20" s="18">
        <v>206882</v>
      </c>
      <c r="E20" s="16"/>
      <c r="F20" s="18">
        <v>839477926</v>
      </c>
      <c r="G20" s="16"/>
      <c r="H20" s="18">
        <v>983834633</v>
      </c>
      <c r="I20" s="16"/>
      <c r="J20" s="18">
        <v>0</v>
      </c>
      <c r="K20" s="16"/>
      <c r="L20" s="18">
        <v>0</v>
      </c>
      <c r="M20" s="16"/>
      <c r="N20" s="18">
        <v>0</v>
      </c>
      <c r="O20" s="16"/>
      <c r="P20" s="18">
        <v>0</v>
      </c>
      <c r="Q20" s="16"/>
      <c r="R20" s="18">
        <v>206882</v>
      </c>
      <c r="S20" s="16"/>
      <c r="T20" s="18">
        <v>5590</v>
      </c>
      <c r="U20" s="16"/>
      <c r="V20" s="18">
        <v>839477926</v>
      </c>
      <c r="W20" s="16"/>
      <c r="X20" s="18">
        <v>1149589381.2390001</v>
      </c>
      <c r="Y20" s="25"/>
      <c r="Z20" s="44">
        <f t="shared" si="0"/>
        <v>6.5564021738600681E-2</v>
      </c>
      <c r="AA20" s="15"/>
    </row>
    <row r="21" spans="1:27" ht="21.75" customHeight="1">
      <c r="A21" s="23" t="s">
        <v>28</v>
      </c>
      <c r="B21" s="23"/>
      <c r="D21" s="18">
        <v>32800000</v>
      </c>
      <c r="E21" s="16"/>
      <c r="F21" s="18">
        <v>81983308253</v>
      </c>
      <c r="G21" s="16"/>
      <c r="H21" s="18">
        <v>63709857360</v>
      </c>
      <c r="I21" s="16"/>
      <c r="J21" s="18">
        <v>0</v>
      </c>
      <c r="K21" s="16"/>
      <c r="L21" s="18">
        <v>0</v>
      </c>
      <c r="M21" s="16"/>
      <c r="N21" s="18">
        <v>-4001443</v>
      </c>
      <c r="O21" s="16"/>
      <c r="P21" s="18">
        <v>5762907426</v>
      </c>
      <c r="Q21" s="16"/>
      <c r="R21" s="18">
        <v>28798557</v>
      </c>
      <c r="S21" s="16"/>
      <c r="T21" s="18">
        <v>1435</v>
      </c>
      <c r="U21" s="16"/>
      <c r="V21" s="18">
        <v>71981737069</v>
      </c>
      <c r="W21" s="16"/>
      <c r="X21" s="18">
        <v>41080040015</v>
      </c>
      <c r="Y21" s="25"/>
      <c r="Z21" s="44">
        <f t="shared" si="0"/>
        <v>2.342899717517565</v>
      </c>
      <c r="AA21" s="15"/>
    </row>
    <row r="22" spans="1:27" ht="21.75" customHeight="1">
      <c r="A22" s="23" t="s">
        <v>29</v>
      </c>
      <c r="B22" s="23"/>
      <c r="D22" s="18">
        <v>39714000</v>
      </c>
      <c r="E22" s="16"/>
      <c r="F22" s="18">
        <v>222614177258</v>
      </c>
      <c r="G22" s="16"/>
      <c r="H22" s="18">
        <v>159489914868</v>
      </c>
      <c r="I22" s="16"/>
      <c r="J22" s="18">
        <v>0</v>
      </c>
      <c r="K22" s="16"/>
      <c r="L22" s="18">
        <v>0</v>
      </c>
      <c r="M22" s="16"/>
      <c r="N22" s="18">
        <v>-39714000</v>
      </c>
      <c r="O22" s="16"/>
      <c r="P22" s="18">
        <v>134066275778</v>
      </c>
      <c r="Q22" s="16"/>
      <c r="R22" s="18">
        <v>0</v>
      </c>
      <c r="S22" s="16"/>
      <c r="T22" s="18">
        <v>0</v>
      </c>
      <c r="U22" s="16"/>
      <c r="V22" s="18">
        <v>0</v>
      </c>
      <c r="W22" s="16"/>
      <c r="X22" s="18">
        <v>0</v>
      </c>
      <c r="Y22" s="25"/>
      <c r="Z22" s="44">
        <f t="shared" si="0"/>
        <v>0</v>
      </c>
      <c r="AA22" s="15"/>
    </row>
    <row r="23" spans="1:27" ht="21.75" customHeight="1">
      <c r="A23" s="23" t="s">
        <v>30</v>
      </c>
      <c r="B23" s="23"/>
      <c r="D23" s="18">
        <v>494362599</v>
      </c>
      <c r="E23" s="16"/>
      <c r="F23" s="18">
        <v>351735976398</v>
      </c>
      <c r="G23" s="16"/>
      <c r="H23" s="18">
        <v>270281627844</v>
      </c>
      <c r="I23" s="16"/>
      <c r="J23" s="18">
        <v>0</v>
      </c>
      <c r="K23" s="16"/>
      <c r="L23" s="18">
        <v>0</v>
      </c>
      <c r="M23" s="16"/>
      <c r="N23" s="18">
        <v>-132000000</v>
      </c>
      <c r="O23" s="16"/>
      <c r="P23" s="18">
        <v>57038550734</v>
      </c>
      <c r="Q23" s="16"/>
      <c r="R23" s="18">
        <v>362362599</v>
      </c>
      <c r="S23" s="16"/>
      <c r="T23" s="18">
        <v>399</v>
      </c>
      <c r="U23" s="16"/>
      <c r="V23" s="18">
        <v>257818780874</v>
      </c>
      <c r="W23" s="16"/>
      <c r="X23" s="18">
        <v>143722410072</v>
      </c>
      <c r="Y23" s="25"/>
      <c r="Z23" s="44">
        <f t="shared" si="0"/>
        <v>8.1968565229167147</v>
      </c>
      <c r="AA23" s="15"/>
    </row>
    <row r="24" spans="1:27" ht="21.75" customHeight="1">
      <c r="A24" s="23" t="s">
        <v>31</v>
      </c>
      <c r="B24" s="23"/>
      <c r="D24" s="18">
        <v>0</v>
      </c>
      <c r="E24" s="16"/>
      <c r="F24" s="18">
        <v>0</v>
      </c>
      <c r="G24" s="16"/>
      <c r="H24" s="18">
        <v>0</v>
      </c>
      <c r="I24" s="16"/>
      <c r="J24" s="18">
        <v>37</v>
      </c>
      <c r="K24" s="16"/>
      <c r="L24" s="18">
        <v>25931080</v>
      </c>
      <c r="M24" s="16"/>
      <c r="N24" s="18">
        <v>0</v>
      </c>
      <c r="O24" s="16"/>
      <c r="P24" s="18">
        <v>0</v>
      </c>
      <c r="Q24" s="16"/>
      <c r="R24" s="18">
        <v>37</v>
      </c>
      <c r="S24" s="16"/>
      <c r="T24" s="18">
        <v>922000</v>
      </c>
      <c r="U24" s="16"/>
      <c r="V24" s="18">
        <v>25931080</v>
      </c>
      <c r="W24" s="16"/>
      <c r="X24" s="18">
        <v>34073063.200000003</v>
      </c>
      <c r="Y24" s="25"/>
      <c r="Z24" s="44">
        <f t="shared" si="0"/>
        <v>1.943273913975961E-3</v>
      </c>
      <c r="AA24" s="15"/>
    </row>
    <row r="25" spans="1:27" ht="21.75" customHeight="1">
      <c r="A25" s="23" t="s">
        <v>32</v>
      </c>
      <c r="B25" s="23"/>
      <c r="D25" s="18">
        <v>0</v>
      </c>
      <c r="E25" s="16"/>
      <c r="F25" s="18">
        <v>0</v>
      </c>
      <c r="G25" s="16"/>
      <c r="H25" s="18">
        <v>0</v>
      </c>
      <c r="I25" s="16"/>
      <c r="J25" s="18">
        <v>46429000</v>
      </c>
      <c r="K25" s="16"/>
      <c r="L25" s="18">
        <v>1653273522</v>
      </c>
      <c r="M25" s="16"/>
      <c r="N25" s="18">
        <v>0</v>
      </c>
      <c r="O25" s="16"/>
      <c r="P25" s="18">
        <v>0</v>
      </c>
      <c r="Q25" s="16"/>
      <c r="R25" s="18">
        <v>46429000</v>
      </c>
      <c r="S25" s="16"/>
      <c r="T25" s="18">
        <v>39</v>
      </c>
      <c r="U25" s="16"/>
      <c r="V25" s="18">
        <v>1653273522</v>
      </c>
      <c r="W25" s="16"/>
      <c r="X25" s="18">
        <v>1810264736.7674999</v>
      </c>
      <c r="Y25" s="25"/>
      <c r="Z25" s="44">
        <f t="shared" si="0"/>
        <v>0.10324402651155948</v>
      </c>
      <c r="AA25" s="15"/>
    </row>
    <row r="26" spans="1:27" ht="21.75" customHeight="1">
      <c r="A26" s="23" t="s">
        <v>33</v>
      </c>
      <c r="B26" s="23"/>
      <c r="D26" s="18">
        <v>0</v>
      </c>
      <c r="E26" s="16"/>
      <c r="F26" s="18">
        <v>0</v>
      </c>
      <c r="G26" s="16"/>
      <c r="H26" s="18">
        <v>0</v>
      </c>
      <c r="I26" s="16"/>
      <c r="J26" s="18">
        <v>452000</v>
      </c>
      <c r="K26" s="16"/>
      <c r="L26" s="18">
        <v>49752799</v>
      </c>
      <c r="M26" s="16"/>
      <c r="N26" s="18">
        <v>0</v>
      </c>
      <c r="O26" s="16"/>
      <c r="P26" s="18">
        <v>0</v>
      </c>
      <c r="Q26" s="16"/>
      <c r="R26" s="18">
        <v>452000</v>
      </c>
      <c r="S26" s="16"/>
      <c r="T26" s="18">
        <v>80</v>
      </c>
      <c r="U26" s="16"/>
      <c r="V26" s="18">
        <v>49752799</v>
      </c>
      <c r="W26" s="16"/>
      <c r="X26" s="18">
        <v>36150688.799999997</v>
      </c>
      <c r="Y26" s="25"/>
      <c r="Z26" s="44">
        <f t="shared" si="0"/>
        <v>2.0617662141190441E-3</v>
      </c>
      <c r="AA26" s="15"/>
    </row>
    <row r="27" spans="1:27" ht="21.75" customHeight="1">
      <c r="A27" s="23" t="s">
        <v>34</v>
      </c>
      <c r="B27" s="23"/>
      <c r="D27" s="18">
        <v>0</v>
      </c>
      <c r="E27" s="16"/>
      <c r="F27" s="18">
        <v>0</v>
      </c>
      <c r="G27" s="16"/>
      <c r="H27" s="18">
        <v>0</v>
      </c>
      <c r="I27" s="16"/>
      <c r="J27" s="18">
        <v>7400000</v>
      </c>
      <c r="K27" s="16"/>
      <c r="L27" s="18">
        <v>445114582</v>
      </c>
      <c r="M27" s="16"/>
      <c r="N27" s="18">
        <v>-1000000</v>
      </c>
      <c r="O27" s="16"/>
      <c r="P27" s="18">
        <v>0</v>
      </c>
      <c r="Q27" s="16"/>
      <c r="R27" s="18">
        <v>6400000</v>
      </c>
      <c r="S27" s="16"/>
      <c r="T27" s="18">
        <v>37</v>
      </c>
      <c r="U27" s="16"/>
      <c r="V27" s="18">
        <v>381643697</v>
      </c>
      <c r="W27" s="16"/>
      <c r="X27" s="18">
        <v>236739024</v>
      </c>
      <c r="Y27" s="25"/>
      <c r="Z27" s="44">
        <f t="shared" si="0"/>
        <v>1.3501831844673387E-2</v>
      </c>
      <c r="AA27" s="15"/>
    </row>
    <row r="28" spans="1:27" ht="21.75" customHeight="1">
      <c r="A28" s="23" t="s">
        <v>35</v>
      </c>
      <c r="B28" s="23"/>
      <c r="D28" s="18">
        <v>0</v>
      </c>
      <c r="E28" s="16"/>
      <c r="F28" s="18">
        <v>0</v>
      </c>
      <c r="G28" s="16"/>
      <c r="H28" s="18">
        <v>0</v>
      </c>
      <c r="I28" s="16"/>
      <c r="J28" s="18">
        <v>27457000</v>
      </c>
      <c r="K28" s="16"/>
      <c r="L28" s="18">
        <v>1368992403</v>
      </c>
      <c r="M28" s="16"/>
      <c r="N28" s="18">
        <v>0</v>
      </c>
      <c r="O28" s="16"/>
      <c r="P28" s="18">
        <v>0</v>
      </c>
      <c r="Q28" s="16"/>
      <c r="R28" s="18">
        <v>27457000</v>
      </c>
      <c r="S28" s="16"/>
      <c r="T28" s="18">
        <v>48</v>
      </c>
      <c r="U28" s="16"/>
      <c r="V28" s="18">
        <v>1368992403</v>
      </c>
      <c r="W28" s="16"/>
      <c r="X28" s="18">
        <v>1317596631.48</v>
      </c>
      <c r="Y28" s="25"/>
      <c r="Z28" s="44">
        <f t="shared" si="0"/>
        <v>7.5145904789026455E-2</v>
      </c>
      <c r="AA28" s="15"/>
    </row>
    <row r="29" spans="1:27" ht="21.75" customHeight="1">
      <c r="A29" s="23" t="s">
        <v>36</v>
      </c>
      <c r="B29" s="23"/>
      <c r="D29" s="18">
        <v>0</v>
      </c>
      <c r="E29" s="16"/>
      <c r="F29" s="18">
        <v>0</v>
      </c>
      <c r="G29" s="16"/>
      <c r="H29" s="18">
        <v>0</v>
      </c>
      <c r="I29" s="16"/>
      <c r="J29" s="18">
        <v>33793000</v>
      </c>
      <c r="K29" s="16"/>
      <c r="L29" s="18">
        <v>2261378131</v>
      </c>
      <c r="M29" s="16"/>
      <c r="N29" s="18">
        <v>0</v>
      </c>
      <c r="O29" s="16"/>
      <c r="P29" s="18">
        <v>0</v>
      </c>
      <c r="Q29" s="16"/>
      <c r="R29" s="18">
        <v>33793000</v>
      </c>
      <c r="S29" s="16"/>
      <c r="T29" s="18">
        <v>60</v>
      </c>
      <c r="U29" s="16"/>
      <c r="V29" s="18">
        <v>2261378131</v>
      </c>
      <c r="W29" s="16"/>
      <c r="X29" s="18">
        <v>2027057898.1500001</v>
      </c>
      <c r="Y29" s="25"/>
      <c r="Z29" s="44">
        <f t="shared" si="0"/>
        <v>0.11560829481259656</v>
      </c>
      <c r="AA29" s="15"/>
    </row>
    <row r="30" spans="1:27" ht="21.75" customHeight="1">
      <c r="A30" s="23" t="s">
        <v>37</v>
      </c>
      <c r="B30" s="23"/>
      <c r="D30" s="18">
        <v>0</v>
      </c>
      <c r="E30" s="16"/>
      <c r="F30" s="18">
        <v>0</v>
      </c>
      <c r="G30" s="16"/>
      <c r="H30" s="18">
        <v>0</v>
      </c>
      <c r="I30" s="16"/>
      <c r="J30" s="18">
        <v>23000000</v>
      </c>
      <c r="K30" s="16"/>
      <c r="L30" s="18">
        <v>3335858756</v>
      </c>
      <c r="M30" s="16"/>
      <c r="N30" s="18">
        <v>0</v>
      </c>
      <c r="O30" s="16"/>
      <c r="P30" s="18">
        <v>0</v>
      </c>
      <c r="Q30" s="16"/>
      <c r="R30" s="18">
        <v>23000000</v>
      </c>
      <c r="S30" s="16"/>
      <c r="T30" s="18">
        <v>132</v>
      </c>
      <c r="U30" s="16"/>
      <c r="V30" s="18">
        <v>3335858756</v>
      </c>
      <c r="W30" s="16"/>
      <c r="X30" s="18">
        <v>3035218230</v>
      </c>
      <c r="Y30" s="25"/>
      <c r="Z30" s="44">
        <f t="shared" si="0"/>
        <v>0.17310625625180914</v>
      </c>
      <c r="AA30" s="15"/>
    </row>
    <row r="31" spans="1:27" ht="21.75" customHeight="1">
      <c r="A31" s="23" t="s">
        <v>38</v>
      </c>
      <c r="B31" s="23"/>
      <c r="D31" s="18">
        <v>0</v>
      </c>
      <c r="E31" s="16"/>
      <c r="F31" s="18">
        <v>0</v>
      </c>
      <c r="G31" s="16"/>
      <c r="H31" s="18">
        <v>0</v>
      </c>
      <c r="I31" s="16"/>
      <c r="J31" s="18">
        <v>93672000</v>
      </c>
      <c r="K31" s="16"/>
      <c r="L31" s="18">
        <v>2120211429</v>
      </c>
      <c r="M31" s="16"/>
      <c r="N31" s="18">
        <v>-2500000</v>
      </c>
      <c r="O31" s="16"/>
      <c r="P31" s="18">
        <v>0</v>
      </c>
      <c r="Q31" s="16"/>
      <c r="R31" s="18">
        <v>91172000</v>
      </c>
      <c r="S31" s="16"/>
      <c r="T31" s="18">
        <v>33</v>
      </c>
      <c r="U31" s="16"/>
      <c r="V31" s="18">
        <v>2072705187</v>
      </c>
      <c r="W31" s="16"/>
      <c r="X31" s="18">
        <v>3007901261</v>
      </c>
      <c r="Y31" s="25"/>
      <c r="Z31" s="44">
        <f t="shared" si="0"/>
        <v>0.17154829966437235</v>
      </c>
      <c r="AA31" s="15"/>
    </row>
    <row r="32" spans="1:27" ht="21.75" customHeight="1">
      <c r="A32" s="23" t="s">
        <v>39</v>
      </c>
      <c r="B32" s="23"/>
      <c r="D32" s="18">
        <v>0</v>
      </c>
      <c r="E32" s="16"/>
      <c r="F32" s="18">
        <v>0</v>
      </c>
      <c r="G32" s="16"/>
      <c r="H32" s="18">
        <v>0</v>
      </c>
      <c r="I32" s="16"/>
      <c r="J32" s="18">
        <v>1687423</v>
      </c>
      <c r="K32" s="16"/>
      <c r="L32" s="18">
        <v>4094226833</v>
      </c>
      <c r="M32" s="16"/>
      <c r="N32" s="18">
        <v>0</v>
      </c>
      <c r="O32" s="16"/>
      <c r="P32" s="18">
        <v>0</v>
      </c>
      <c r="Q32" s="16"/>
      <c r="R32" s="18">
        <v>1687423</v>
      </c>
      <c r="S32" s="16"/>
      <c r="T32" s="18">
        <v>2406</v>
      </c>
      <c r="U32" s="16"/>
      <c r="V32" s="18">
        <v>4094226833</v>
      </c>
      <c r="W32" s="16"/>
      <c r="X32" s="18">
        <v>4035783096</v>
      </c>
      <c r="Y32" s="25"/>
      <c r="Z32" s="44">
        <f t="shared" si="0"/>
        <v>0.23017102885313639</v>
      </c>
      <c r="AA32" s="15"/>
    </row>
    <row r="33" spans="1:27" ht="21.75" customHeight="1">
      <c r="A33" s="23" t="s">
        <v>40</v>
      </c>
      <c r="B33" s="23"/>
      <c r="D33" s="18">
        <v>0</v>
      </c>
      <c r="E33" s="16"/>
      <c r="F33" s="18">
        <v>0</v>
      </c>
      <c r="G33" s="16"/>
      <c r="H33" s="18">
        <v>0</v>
      </c>
      <c r="I33" s="16"/>
      <c r="J33" s="18">
        <v>11000000</v>
      </c>
      <c r="K33" s="16"/>
      <c r="L33" s="18">
        <v>1100283250</v>
      </c>
      <c r="M33" s="16"/>
      <c r="N33" s="18">
        <v>0</v>
      </c>
      <c r="O33" s="16"/>
      <c r="P33" s="18">
        <v>0</v>
      </c>
      <c r="Q33" s="16"/>
      <c r="R33" s="18">
        <v>11000000</v>
      </c>
      <c r="S33" s="16"/>
      <c r="T33" s="18">
        <v>90</v>
      </c>
      <c r="U33" s="16"/>
      <c r="V33" s="18">
        <v>1100283250</v>
      </c>
      <c r="W33" s="16"/>
      <c r="X33" s="18">
        <v>989745075</v>
      </c>
      <c r="Y33" s="25"/>
      <c r="Z33" s="44">
        <f t="shared" si="0"/>
        <v>5.6447692256024723E-2</v>
      </c>
      <c r="AA33" s="15"/>
    </row>
    <row r="34" spans="1:27" ht="21.75" customHeight="1">
      <c r="A34" s="23" t="s">
        <v>41</v>
      </c>
      <c r="B34" s="23"/>
      <c r="D34" s="18">
        <v>0</v>
      </c>
      <c r="E34" s="16"/>
      <c r="F34" s="18">
        <v>0</v>
      </c>
      <c r="G34" s="16"/>
      <c r="H34" s="18">
        <v>0</v>
      </c>
      <c r="I34" s="16"/>
      <c r="J34" s="18">
        <v>10000000</v>
      </c>
      <c r="K34" s="16"/>
      <c r="L34" s="18">
        <v>350090120</v>
      </c>
      <c r="M34" s="16"/>
      <c r="N34" s="18">
        <v>0</v>
      </c>
      <c r="O34" s="16"/>
      <c r="P34" s="18">
        <v>0</v>
      </c>
      <c r="Q34" s="16"/>
      <c r="R34" s="18">
        <v>10000000</v>
      </c>
      <c r="S34" s="16"/>
      <c r="T34" s="18">
        <v>35</v>
      </c>
      <c r="U34" s="16"/>
      <c r="V34" s="18">
        <v>350090120</v>
      </c>
      <c r="W34" s="16"/>
      <c r="X34" s="18">
        <v>349909875</v>
      </c>
      <c r="Y34" s="25"/>
      <c r="Z34" s="44">
        <f t="shared" si="0"/>
        <v>1.9956254837988536E-2</v>
      </c>
      <c r="AA34" s="15"/>
    </row>
    <row r="35" spans="1:27" ht="21.75" customHeight="1">
      <c r="A35" s="23" t="s">
        <v>43</v>
      </c>
      <c r="B35" s="23"/>
      <c r="D35" s="18">
        <v>0</v>
      </c>
      <c r="E35" s="16"/>
      <c r="F35" s="18">
        <v>0</v>
      </c>
      <c r="G35" s="16"/>
      <c r="H35" s="18">
        <v>0</v>
      </c>
      <c r="I35" s="16"/>
      <c r="J35" s="18">
        <v>500000</v>
      </c>
      <c r="K35" s="16"/>
      <c r="L35" s="18">
        <v>1500386</v>
      </c>
      <c r="M35" s="16"/>
      <c r="N35" s="18">
        <v>-500000</v>
      </c>
      <c r="O35" s="16"/>
      <c r="P35" s="18">
        <v>0</v>
      </c>
      <c r="Q35" s="16"/>
      <c r="R35" s="18">
        <v>0</v>
      </c>
      <c r="S35" s="16"/>
      <c r="T35" s="18">
        <v>0</v>
      </c>
      <c r="U35" s="16"/>
      <c r="V35" s="18">
        <v>0</v>
      </c>
      <c r="W35" s="16"/>
      <c r="X35" s="18">
        <v>0</v>
      </c>
      <c r="Y35" s="25"/>
      <c r="Z35" s="44">
        <f t="shared" si="0"/>
        <v>0</v>
      </c>
      <c r="AA35" s="15"/>
    </row>
    <row r="36" spans="1:27" ht="21.75" customHeight="1">
      <c r="A36" s="23" t="s">
        <v>42</v>
      </c>
      <c r="B36" s="23"/>
      <c r="D36" s="18">
        <v>0</v>
      </c>
      <c r="E36" s="16"/>
      <c r="F36" s="18">
        <v>0</v>
      </c>
      <c r="G36" s="16"/>
      <c r="H36" s="18">
        <v>0</v>
      </c>
      <c r="I36" s="16"/>
      <c r="J36" s="18">
        <v>4266</v>
      </c>
      <c r="K36" s="16"/>
      <c r="L36" s="18">
        <v>43007464822.9104</v>
      </c>
      <c r="M36" s="16"/>
      <c r="N36" s="18">
        <v>0</v>
      </c>
      <c r="O36" s="16"/>
      <c r="P36" s="18">
        <v>0</v>
      </c>
      <c r="Q36" s="16"/>
      <c r="R36" s="18">
        <v>4266</v>
      </c>
      <c r="S36" s="16"/>
      <c r="T36" s="18">
        <v>10209001</v>
      </c>
      <c r="U36" s="16"/>
      <c r="V36" s="18">
        <v>43007464823</v>
      </c>
      <c r="W36" s="16"/>
      <c r="X36" s="18">
        <v>43447074430.161598</v>
      </c>
      <c r="Y36" s="25"/>
      <c r="Z36" s="44">
        <f t="shared" si="0"/>
        <v>2.4778977423639743</v>
      </c>
      <c r="AA36" s="15"/>
    </row>
    <row r="37" spans="1:27" ht="21.75" customHeight="1" thickBot="1">
      <c r="A37" s="72"/>
      <c r="B37" s="72"/>
      <c r="C37" s="16"/>
      <c r="D37" s="21">
        <f>SUM(D9:D36)</f>
        <v>3125360168</v>
      </c>
      <c r="E37" s="16"/>
      <c r="F37" s="21">
        <f>SUM(F9:F36)</f>
        <v>2183509393486</v>
      </c>
      <c r="G37" s="16"/>
      <c r="H37" s="21">
        <f>SUM(H9:H36)</f>
        <v>1760268102960</v>
      </c>
      <c r="I37" s="16"/>
      <c r="J37" s="21">
        <f>SUM(J9:J36)</f>
        <v>255394726</v>
      </c>
      <c r="K37" s="16"/>
      <c r="L37" s="21">
        <f>SUM(L9:L36)</f>
        <v>59814078113.9104</v>
      </c>
      <c r="M37" s="16"/>
      <c r="N37" s="21">
        <f>SUM(N9:N36)</f>
        <v>-1401338367</v>
      </c>
      <c r="O37" s="16"/>
      <c r="P37" s="21">
        <f>SUM(P9:P36)</f>
        <v>689407464494</v>
      </c>
      <c r="Q37" s="16"/>
      <c r="R37" s="21">
        <f>SUM(R9:R36)</f>
        <v>1979416527</v>
      </c>
      <c r="S37" s="16"/>
      <c r="T37" s="18"/>
      <c r="U37" s="16"/>
      <c r="V37" s="21">
        <f>SUM(V9:V36)</f>
        <v>1189399533957</v>
      </c>
      <c r="W37" s="16"/>
      <c r="X37" s="21">
        <f>SUM(X9:X36)</f>
        <v>763330070076.95178</v>
      </c>
      <c r="Y37" s="25"/>
      <c r="Z37" s="45">
        <f>SUM(Z9:Z36)</f>
        <v>43.534665616268455</v>
      </c>
      <c r="AA37" s="15"/>
    </row>
    <row r="38" spans="1:27" ht="15.75" thickTop="1"/>
    <row r="39" spans="1:27" ht="18.75">
      <c r="H39" s="18"/>
      <c r="V39" s="22"/>
      <c r="X39" s="22"/>
    </row>
    <row r="40" spans="1:27" ht="18.75">
      <c r="F40" s="15"/>
      <c r="H40" s="18"/>
      <c r="V40" s="22"/>
      <c r="X40" s="22"/>
    </row>
    <row r="41" spans="1:27">
      <c r="H41" s="15"/>
      <c r="V41" s="15"/>
      <c r="X41" s="22"/>
    </row>
    <row r="42" spans="1:27">
      <c r="V42" s="22"/>
      <c r="X42" s="22"/>
    </row>
    <row r="43" spans="1:27">
      <c r="V43" s="15"/>
      <c r="X43" s="22"/>
    </row>
    <row r="44" spans="1:27">
      <c r="H44" s="15"/>
      <c r="X44" s="15"/>
    </row>
    <row r="45" spans="1:27">
      <c r="X45" s="22"/>
    </row>
    <row r="46" spans="1:27">
      <c r="X46" s="22"/>
    </row>
  </sheetData>
  <mergeCells count="13">
    <mergeCell ref="A1:Z1"/>
    <mergeCell ref="A2:Z2"/>
    <mergeCell ref="A3:Z3"/>
    <mergeCell ref="B4:Z4"/>
    <mergeCell ref="A37:B37"/>
    <mergeCell ref="A5:Z5"/>
    <mergeCell ref="A8:B8"/>
    <mergeCell ref="C8:D8"/>
    <mergeCell ref="D6:H6"/>
    <mergeCell ref="J6:P6"/>
    <mergeCell ref="R6:Z6"/>
    <mergeCell ref="J7:L7"/>
    <mergeCell ref="N7:P7"/>
  </mergeCells>
  <pageMargins left="0.39" right="0.39" top="0.39" bottom="0.39" header="0" footer="0"/>
  <pageSetup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55"/>
  <sheetViews>
    <sheetView rightToLeft="1" view="pageBreakPreview" zoomScale="89" zoomScaleNormal="100" zoomScaleSheetLayoutView="89" workbookViewId="0">
      <selection activeCell="BB6" sqref="BB6"/>
    </sheetView>
  </sheetViews>
  <sheetFormatPr defaultRowHeight="12.75"/>
  <cols>
    <col min="1" max="1" width="81.28515625" style="28" bestFit="1" customWidth="1"/>
    <col min="2" max="2" width="1.28515625" style="28" customWidth="1"/>
    <col min="3" max="3" width="9.42578125" style="28" bestFit="1" customWidth="1"/>
    <col min="4" max="4" width="1.28515625" style="28" customWidth="1"/>
    <col min="5" max="5" width="11.140625" style="28" bestFit="1" customWidth="1"/>
    <col min="6" max="6" width="1.28515625" style="28" customWidth="1"/>
    <col min="7" max="7" width="6.42578125" style="28" customWidth="1"/>
    <col min="8" max="8" width="1.28515625" style="28" customWidth="1"/>
    <col min="9" max="9" width="5.140625" style="28" customWidth="1"/>
    <col min="10" max="10" width="1.28515625" style="28" customWidth="1"/>
    <col min="11" max="11" width="9.140625" style="28" customWidth="1"/>
    <col min="12" max="12" width="1.28515625" style="28" customWidth="1"/>
    <col min="13" max="13" width="2.5703125" style="28" customWidth="1"/>
    <col min="14" max="14" width="1.28515625" style="28" customWidth="1"/>
    <col min="15" max="15" width="9.140625" style="28" customWidth="1"/>
    <col min="16" max="16" width="1.28515625" style="28" customWidth="1"/>
    <col min="17" max="17" width="2.5703125" style="28" customWidth="1"/>
    <col min="18" max="20" width="1.28515625" style="28" customWidth="1"/>
    <col min="21" max="21" width="6.42578125" style="28" customWidth="1"/>
    <col min="22" max="22" width="1.28515625" style="28" customWidth="1"/>
    <col min="23" max="23" width="2.5703125" style="28" customWidth="1"/>
    <col min="24" max="26" width="1.28515625" style="28" customWidth="1"/>
    <col min="27" max="27" width="6.42578125" style="28" customWidth="1"/>
    <col min="28" max="28" width="1.28515625" style="28" customWidth="1"/>
    <col min="29" max="29" width="2.5703125" style="28" customWidth="1"/>
    <col min="30" max="32" width="1.28515625" style="28" customWidth="1"/>
    <col min="33" max="33" width="9.140625" style="28" customWidth="1"/>
    <col min="34" max="34" width="1.28515625" style="28" customWidth="1"/>
    <col min="35" max="35" width="2.5703125" style="28" customWidth="1"/>
    <col min="36" max="36" width="1.28515625" style="28" customWidth="1"/>
    <col min="37" max="37" width="9.140625" style="28" customWidth="1"/>
    <col min="38" max="38" width="1.28515625" style="28" customWidth="1"/>
    <col min="39" max="39" width="2.5703125" style="28" customWidth="1"/>
    <col min="40" max="40" width="1.28515625" style="28" customWidth="1"/>
    <col min="41" max="41" width="9.140625" style="28" customWidth="1"/>
    <col min="42" max="42" width="1.28515625" style="28" customWidth="1"/>
    <col min="43" max="43" width="2.5703125" style="28" customWidth="1"/>
    <col min="44" max="44" width="1.28515625" style="28" customWidth="1"/>
    <col min="45" max="45" width="11.7109375" style="28" customWidth="1"/>
    <col min="46" max="47" width="1.28515625" style="28" customWidth="1"/>
    <col min="48" max="48" width="11" style="28" bestFit="1" customWidth="1"/>
    <col min="49" max="49" width="7.7109375" style="28" customWidth="1"/>
    <col min="50" max="50" width="0.28515625" style="28" customWidth="1"/>
    <col min="51" max="16384" width="9.140625" style="28"/>
  </cols>
  <sheetData>
    <row r="1" spans="1:49" ht="29.1" customHeight="1">
      <c r="A1" s="76" t="str">
        <f>سهام!A1</f>
        <v>صندوق حفظ ارزش دماوند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</row>
    <row r="2" spans="1:49" ht="21.75" customHeight="1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</row>
    <row r="3" spans="1:49" ht="21.75" customHeight="1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</row>
    <row r="4" spans="1:49" ht="14.45" customHeight="1">
      <c r="A4" s="77" t="s">
        <v>49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</row>
    <row r="5" spans="1:49" ht="14.45" customHeight="1">
      <c r="C5" s="74" t="s">
        <v>4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Y5" s="74" t="s">
        <v>6</v>
      </c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</row>
    <row r="6" spans="1:49" ht="14.45" customHeight="1">
      <c r="A6" s="2" t="s">
        <v>45</v>
      </c>
      <c r="C6" s="4" t="s">
        <v>50</v>
      </c>
      <c r="D6" s="29"/>
      <c r="E6" s="4" t="s">
        <v>51</v>
      </c>
      <c r="F6" s="29"/>
      <c r="G6" s="75" t="s">
        <v>52</v>
      </c>
      <c r="H6" s="75"/>
      <c r="I6" s="75"/>
      <c r="J6" s="29"/>
      <c r="K6" s="75" t="s">
        <v>53</v>
      </c>
      <c r="L6" s="75"/>
      <c r="M6" s="75"/>
      <c r="N6" s="29"/>
      <c r="O6" s="75" t="s">
        <v>46</v>
      </c>
      <c r="P6" s="75"/>
      <c r="Q6" s="75"/>
      <c r="R6" s="29"/>
      <c r="S6" s="75" t="s">
        <v>47</v>
      </c>
      <c r="T6" s="75"/>
      <c r="U6" s="75"/>
      <c r="V6" s="75"/>
      <c r="W6" s="75"/>
      <c r="Y6" s="75" t="s">
        <v>50</v>
      </c>
      <c r="Z6" s="75"/>
      <c r="AA6" s="75"/>
      <c r="AB6" s="75"/>
      <c r="AC6" s="75"/>
      <c r="AD6" s="29"/>
      <c r="AE6" s="75" t="s">
        <v>51</v>
      </c>
      <c r="AF6" s="75"/>
      <c r="AG6" s="75"/>
      <c r="AH6" s="75"/>
      <c r="AI6" s="75"/>
      <c r="AJ6" s="29"/>
      <c r="AK6" s="75" t="s">
        <v>52</v>
      </c>
      <c r="AL6" s="75"/>
      <c r="AM6" s="75"/>
      <c r="AN6" s="29"/>
      <c r="AO6" s="75" t="s">
        <v>53</v>
      </c>
      <c r="AP6" s="75"/>
      <c r="AQ6" s="75"/>
      <c r="AR6" s="29"/>
      <c r="AS6" s="75" t="s">
        <v>46</v>
      </c>
      <c r="AT6" s="75"/>
      <c r="AU6" s="29"/>
      <c r="AV6" s="4" t="s">
        <v>47</v>
      </c>
    </row>
    <row r="7" spans="1:49" ht="21.75" customHeight="1">
      <c r="A7" s="30" t="s">
        <v>54</v>
      </c>
      <c r="C7" s="30" t="s">
        <v>55</v>
      </c>
      <c r="E7" s="30" t="s">
        <v>56</v>
      </c>
      <c r="G7" s="78" t="s">
        <v>57</v>
      </c>
      <c r="H7" s="78"/>
      <c r="I7" s="78"/>
      <c r="K7" s="79">
        <v>51000000</v>
      </c>
      <c r="L7" s="79"/>
      <c r="M7" s="79"/>
      <c r="O7" s="79">
        <v>485</v>
      </c>
      <c r="P7" s="79"/>
      <c r="Q7" s="79"/>
      <c r="S7" s="78" t="s">
        <v>58</v>
      </c>
      <c r="T7" s="78"/>
      <c r="U7" s="78"/>
      <c r="V7" s="78"/>
      <c r="W7" s="78"/>
      <c r="Y7" s="78" t="s">
        <v>55</v>
      </c>
      <c r="Z7" s="78"/>
      <c r="AA7" s="78"/>
      <c r="AB7" s="78"/>
      <c r="AC7" s="78"/>
      <c r="AE7" s="78" t="s">
        <v>57</v>
      </c>
      <c r="AF7" s="78"/>
      <c r="AG7" s="78"/>
      <c r="AH7" s="78"/>
      <c r="AI7" s="78"/>
      <c r="AK7" s="78" t="s">
        <v>57</v>
      </c>
      <c r="AL7" s="78"/>
      <c r="AM7" s="78"/>
      <c r="AO7" s="79">
        <v>0</v>
      </c>
      <c r="AP7" s="79"/>
      <c r="AQ7" s="79"/>
      <c r="AS7" s="79">
        <v>0</v>
      </c>
      <c r="AT7" s="79"/>
      <c r="AV7" s="30" t="s">
        <v>57</v>
      </c>
    </row>
    <row r="8" spans="1:49" ht="21.75" customHeight="1">
      <c r="A8" s="32" t="s">
        <v>59</v>
      </c>
      <c r="C8" s="32" t="s">
        <v>55</v>
      </c>
      <c r="E8" s="32" t="s">
        <v>56</v>
      </c>
      <c r="G8" s="80" t="s">
        <v>57</v>
      </c>
      <c r="H8" s="80"/>
      <c r="I8" s="80"/>
      <c r="K8" s="81">
        <v>17799000</v>
      </c>
      <c r="L8" s="81"/>
      <c r="M8" s="81"/>
      <c r="O8" s="81">
        <v>2485</v>
      </c>
      <c r="P8" s="81"/>
      <c r="Q8" s="81"/>
      <c r="S8" s="80" t="s">
        <v>60</v>
      </c>
      <c r="T8" s="80"/>
      <c r="U8" s="80"/>
      <c r="V8" s="80"/>
      <c r="W8" s="80"/>
      <c r="Y8" s="80" t="s">
        <v>55</v>
      </c>
      <c r="Z8" s="80"/>
      <c r="AA8" s="80"/>
      <c r="AB8" s="80"/>
      <c r="AC8" s="80"/>
      <c r="AE8" s="80" t="s">
        <v>57</v>
      </c>
      <c r="AF8" s="80"/>
      <c r="AG8" s="80"/>
      <c r="AH8" s="80"/>
      <c r="AI8" s="80"/>
      <c r="AK8" s="80" t="s">
        <v>57</v>
      </c>
      <c r="AL8" s="80"/>
      <c r="AM8" s="80"/>
      <c r="AO8" s="81">
        <v>0</v>
      </c>
      <c r="AP8" s="81"/>
      <c r="AQ8" s="81"/>
      <c r="AS8" s="81">
        <v>0</v>
      </c>
      <c r="AT8" s="81"/>
      <c r="AV8" s="32" t="s">
        <v>57</v>
      </c>
    </row>
    <row r="9" spans="1:49" ht="21.75" customHeight="1">
      <c r="A9" s="32" t="s">
        <v>43</v>
      </c>
      <c r="C9" s="32" t="s">
        <v>55</v>
      </c>
      <c r="E9" s="32" t="s">
        <v>56</v>
      </c>
      <c r="G9" s="80" t="s">
        <v>57</v>
      </c>
      <c r="H9" s="80"/>
      <c r="I9" s="80"/>
      <c r="K9" s="81">
        <v>90500000</v>
      </c>
      <c r="L9" s="81"/>
      <c r="M9" s="81"/>
      <c r="O9" s="81">
        <v>585</v>
      </c>
      <c r="P9" s="81"/>
      <c r="Q9" s="81"/>
      <c r="S9" s="80" t="s">
        <v>58</v>
      </c>
      <c r="T9" s="80"/>
      <c r="U9" s="80"/>
      <c r="V9" s="80"/>
      <c r="W9" s="80"/>
      <c r="Y9" s="80" t="s">
        <v>55</v>
      </c>
      <c r="Z9" s="80"/>
      <c r="AA9" s="80"/>
      <c r="AB9" s="80"/>
      <c r="AC9" s="80"/>
      <c r="AE9" s="80" t="s">
        <v>57</v>
      </c>
      <c r="AF9" s="80"/>
      <c r="AG9" s="80"/>
      <c r="AH9" s="80"/>
      <c r="AI9" s="80"/>
      <c r="AK9" s="80" t="s">
        <v>57</v>
      </c>
      <c r="AL9" s="80"/>
      <c r="AM9" s="80"/>
      <c r="AO9" s="81">
        <v>0</v>
      </c>
      <c r="AP9" s="81"/>
      <c r="AQ9" s="81"/>
      <c r="AS9" s="81">
        <v>0</v>
      </c>
      <c r="AT9" s="81"/>
      <c r="AV9" s="32" t="s">
        <v>57</v>
      </c>
    </row>
    <row r="10" spans="1:49" ht="21.75" customHeight="1">
      <c r="A10" s="32" t="s">
        <v>61</v>
      </c>
      <c r="C10" s="32" t="s">
        <v>55</v>
      </c>
      <c r="E10" s="32" t="s">
        <v>56</v>
      </c>
      <c r="G10" s="80" t="s">
        <v>57</v>
      </c>
      <c r="H10" s="80"/>
      <c r="I10" s="80"/>
      <c r="K10" s="81">
        <v>31945000</v>
      </c>
      <c r="L10" s="81"/>
      <c r="M10" s="81"/>
      <c r="O10" s="81">
        <v>400</v>
      </c>
      <c r="P10" s="81"/>
      <c r="Q10" s="81"/>
      <c r="S10" s="80" t="s">
        <v>62</v>
      </c>
      <c r="T10" s="80"/>
      <c r="U10" s="80"/>
      <c r="V10" s="80"/>
      <c r="W10" s="80"/>
      <c r="Y10" s="80" t="s">
        <v>55</v>
      </c>
      <c r="Z10" s="80"/>
      <c r="AA10" s="80"/>
      <c r="AB10" s="80"/>
      <c r="AC10" s="80"/>
      <c r="AE10" s="80" t="s">
        <v>57</v>
      </c>
      <c r="AF10" s="80"/>
      <c r="AG10" s="80"/>
      <c r="AH10" s="80"/>
      <c r="AI10" s="80"/>
      <c r="AK10" s="80" t="s">
        <v>57</v>
      </c>
      <c r="AL10" s="80"/>
      <c r="AM10" s="80"/>
      <c r="AO10" s="81">
        <v>0</v>
      </c>
      <c r="AP10" s="81"/>
      <c r="AQ10" s="81"/>
      <c r="AS10" s="81">
        <v>0</v>
      </c>
      <c r="AT10" s="81"/>
      <c r="AV10" s="32" t="s">
        <v>57</v>
      </c>
    </row>
    <row r="11" spans="1:49" ht="21.75" customHeight="1">
      <c r="A11" s="32" t="s">
        <v>63</v>
      </c>
      <c r="C11" s="32" t="s">
        <v>55</v>
      </c>
      <c r="E11" s="32" t="s">
        <v>57</v>
      </c>
      <c r="G11" s="80" t="s">
        <v>57</v>
      </c>
      <c r="H11" s="80"/>
      <c r="I11" s="80"/>
      <c r="K11" s="81">
        <v>0</v>
      </c>
      <c r="L11" s="81"/>
      <c r="M11" s="81"/>
      <c r="O11" s="81">
        <v>0</v>
      </c>
      <c r="P11" s="81"/>
      <c r="Q11" s="81"/>
      <c r="S11" s="80" t="s">
        <v>57</v>
      </c>
      <c r="T11" s="80"/>
      <c r="U11" s="80"/>
      <c r="V11" s="80"/>
      <c r="W11" s="80"/>
      <c r="Y11" s="80" t="s">
        <v>55</v>
      </c>
      <c r="Z11" s="80"/>
      <c r="AA11" s="80"/>
      <c r="AB11" s="80"/>
      <c r="AC11" s="80"/>
      <c r="AE11" s="80" t="s">
        <v>56</v>
      </c>
      <c r="AF11" s="80"/>
      <c r="AG11" s="80"/>
      <c r="AH11" s="80"/>
      <c r="AI11" s="80"/>
      <c r="AK11" s="80" t="s">
        <v>57</v>
      </c>
      <c r="AL11" s="80"/>
      <c r="AM11" s="80"/>
      <c r="AO11" s="81">
        <v>5</v>
      </c>
      <c r="AP11" s="81"/>
      <c r="AQ11" s="81"/>
      <c r="AS11" s="81">
        <v>0</v>
      </c>
      <c r="AT11" s="81"/>
      <c r="AV11" s="32" t="s">
        <v>57</v>
      </c>
    </row>
    <row r="12" spans="1:49" ht="21.75" customHeight="1">
      <c r="A12" s="32" t="s">
        <v>64</v>
      </c>
      <c r="C12" s="32" t="s">
        <v>55</v>
      </c>
      <c r="E12" s="32" t="s">
        <v>57</v>
      </c>
      <c r="G12" s="80" t="s">
        <v>57</v>
      </c>
      <c r="H12" s="80"/>
      <c r="I12" s="80"/>
      <c r="K12" s="81">
        <v>0</v>
      </c>
      <c r="L12" s="81"/>
      <c r="M12" s="81"/>
      <c r="O12" s="81">
        <v>0</v>
      </c>
      <c r="P12" s="81"/>
      <c r="Q12" s="81"/>
      <c r="S12" s="80" t="s">
        <v>57</v>
      </c>
      <c r="T12" s="80"/>
      <c r="U12" s="80"/>
      <c r="V12" s="80"/>
      <c r="W12" s="80"/>
      <c r="Y12" s="80" t="s">
        <v>55</v>
      </c>
      <c r="Z12" s="80"/>
      <c r="AA12" s="80"/>
      <c r="AB12" s="80"/>
      <c r="AC12" s="80"/>
      <c r="AE12" s="80" t="s">
        <v>56</v>
      </c>
      <c r="AF12" s="80"/>
      <c r="AG12" s="80"/>
      <c r="AH12" s="80"/>
      <c r="AI12" s="80"/>
      <c r="AK12" s="80" t="s">
        <v>57</v>
      </c>
      <c r="AL12" s="80"/>
      <c r="AM12" s="80"/>
      <c r="AO12" s="81">
        <v>5</v>
      </c>
      <c r="AP12" s="81"/>
      <c r="AQ12" s="81"/>
      <c r="AS12" s="81">
        <v>0</v>
      </c>
      <c r="AT12" s="81"/>
      <c r="AV12" s="32" t="s">
        <v>57</v>
      </c>
    </row>
    <row r="13" spans="1:49" ht="21.75" customHeight="1">
      <c r="A13" s="32" t="s">
        <v>65</v>
      </c>
      <c r="C13" s="32" t="s">
        <v>55</v>
      </c>
      <c r="E13" s="32" t="s">
        <v>57</v>
      </c>
      <c r="G13" s="80" t="s">
        <v>57</v>
      </c>
      <c r="H13" s="80"/>
      <c r="I13" s="80"/>
      <c r="K13" s="81">
        <v>0</v>
      </c>
      <c r="L13" s="81"/>
      <c r="M13" s="81"/>
      <c r="O13" s="81">
        <v>0</v>
      </c>
      <c r="P13" s="81"/>
      <c r="Q13" s="81"/>
      <c r="S13" s="80" t="s">
        <v>57</v>
      </c>
      <c r="T13" s="80"/>
      <c r="U13" s="80"/>
      <c r="V13" s="80"/>
      <c r="W13" s="80"/>
      <c r="Y13" s="80" t="s">
        <v>55</v>
      </c>
      <c r="Z13" s="80"/>
      <c r="AA13" s="80"/>
      <c r="AB13" s="80"/>
      <c r="AC13" s="80"/>
      <c r="AE13" s="80" t="s">
        <v>56</v>
      </c>
      <c r="AF13" s="80"/>
      <c r="AG13" s="80"/>
      <c r="AH13" s="80"/>
      <c r="AI13" s="80"/>
      <c r="AK13" s="80" t="s">
        <v>57</v>
      </c>
      <c r="AL13" s="80"/>
      <c r="AM13" s="80"/>
      <c r="AO13" s="81">
        <v>5</v>
      </c>
      <c r="AP13" s="81"/>
      <c r="AQ13" s="81"/>
      <c r="AS13" s="81">
        <v>0</v>
      </c>
      <c r="AT13" s="81"/>
      <c r="AV13" s="32" t="s">
        <v>57</v>
      </c>
    </row>
    <row r="14" spans="1:49" ht="21.75" customHeight="1">
      <c r="A14" s="32" t="s">
        <v>66</v>
      </c>
      <c r="C14" s="32" t="s">
        <v>55</v>
      </c>
      <c r="E14" s="32" t="s">
        <v>57</v>
      </c>
      <c r="G14" s="80" t="s">
        <v>57</v>
      </c>
      <c r="H14" s="80"/>
      <c r="I14" s="80"/>
      <c r="K14" s="81">
        <v>0</v>
      </c>
      <c r="L14" s="81"/>
      <c r="M14" s="81"/>
      <c r="O14" s="81">
        <v>0</v>
      </c>
      <c r="P14" s="81"/>
      <c r="Q14" s="81"/>
      <c r="S14" s="80" t="s">
        <v>57</v>
      </c>
      <c r="T14" s="80"/>
      <c r="U14" s="80"/>
      <c r="V14" s="80"/>
      <c r="W14" s="80"/>
      <c r="Y14" s="80" t="s">
        <v>55</v>
      </c>
      <c r="Z14" s="80"/>
      <c r="AA14" s="80"/>
      <c r="AB14" s="80"/>
      <c r="AC14" s="80"/>
      <c r="AE14" s="80" t="s">
        <v>56</v>
      </c>
      <c r="AF14" s="80"/>
      <c r="AG14" s="80"/>
      <c r="AH14" s="80"/>
      <c r="AI14" s="80"/>
      <c r="AK14" s="80" t="s">
        <v>57</v>
      </c>
      <c r="AL14" s="80"/>
      <c r="AM14" s="80"/>
      <c r="AO14" s="81">
        <v>100</v>
      </c>
      <c r="AP14" s="81"/>
      <c r="AQ14" s="81"/>
      <c r="AS14" s="81">
        <v>0</v>
      </c>
      <c r="AT14" s="81"/>
      <c r="AV14" s="32" t="s">
        <v>57</v>
      </c>
    </row>
    <row r="15" spans="1:49" ht="21.75" customHeight="1">
      <c r="A15" s="32" t="s">
        <v>67</v>
      </c>
      <c r="C15" s="32" t="s">
        <v>55</v>
      </c>
      <c r="E15" s="32" t="s">
        <v>57</v>
      </c>
      <c r="G15" s="80" t="s">
        <v>57</v>
      </c>
      <c r="H15" s="80"/>
      <c r="I15" s="80"/>
      <c r="K15" s="81">
        <v>0</v>
      </c>
      <c r="L15" s="81"/>
      <c r="M15" s="81"/>
      <c r="O15" s="81">
        <v>0</v>
      </c>
      <c r="P15" s="81"/>
      <c r="Q15" s="81"/>
      <c r="S15" s="80" t="s">
        <v>57</v>
      </c>
      <c r="T15" s="80"/>
      <c r="U15" s="80"/>
      <c r="V15" s="80"/>
      <c r="W15" s="80"/>
      <c r="Y15" s="80" t="s">
        <v>55</v>
      </c>
      <c r="Z15" s="80"/>
      <c r="AA15" s="80"/>
      <c r="AB15" s="80"/>
      <c r="AC15" s="80"/>
      <c r="AE15" s="80" t="s">
        <v>56</v>
      </c>
      <c r="AF15" s="80"/>
      <c r="AG15" s="80"/>
      <c r="AH15" s="80"/>
      <c r="AI15" s="80"/>
      <c r="AK15" s="80" t="s">
        <v>57</v>
      </c>
      <c r="AL15" s="80"/>
      <c r="AM15" s="80"/>
      <c r="AO15" s="81">
        <v>5</v>
      </c>
      <c r="AP15" s="81"/>
      <c r="AQ15" s="81"/>
      <c r="AS15" s="81">
        <v>0</v>
      </c>
      <c r="AT15" s="81"/>
      <c r="AV15" s="32" t="s">
        <v>57</v>
      </c>
    </row>
    <row r="16" spans="1:49" ht="21.75" customHeight="1">
      <c r="A16" s="32" t="s">
        <v>68</v>
      </c>
      <c r="C16" s="32" t="s">
        <v>55</v>
      </c>
      <c r="E16" s="32" t="s">
        <v>57</v>
      </c>
      <c r="G16" s="80" t="s">
        <v>57</v>
      </c>
      <c r="H16" s="80"/>
      <c r="I16" s="80"/>
      <c r="K16" s="81">
        <v>0</v>
      </c>
      <c r="L16" s="81"/>
      <c r="M16" s="81"/>
      <c r="O16" s="81">
        <v>0</v>
      </c>
      <c r="P16" s="81"/>
      <c r="Q16" s="81"/>
      <c r="S16" s="80" t="s">
        <v>57</v>
      </c>
      <c r="T16" s="80"/>
      <c r="U16" s="80"/>
      <c r="V16" s="80"/>
      <c r="W16" s="80"/>
      <c r="Y16" s="80" t="s">
        <v>55</v>
      </c>
      <c r="Z16" s="80"/>
      <c r="AA16" s="80"/>
      <c r="AB16" s="80"/>
      <c r="AC16" s="80"/>
      <c r="AE16" s="80" t="s">
        <v>56</v>
      </c>
      <c r="AF16" s="80"/>
      <c r="AG16" s="80"/>
      <c r="AH16" s="80"/>
      <c r="AI16" s="80"/>
      <c r="AK16" s="80" t="s">
        <v>57</v>
      </c>
      <c r="AL16" s="80"/>
      <c r="AM16" s="80"/>
      <c r="AO16" s="81">
        <v>2</v>
      </c>
      <c r="AP16" s="81"/>
      <c r="AQ16" s="81"/>
      <c r="AS16" s="81">
        <v>0</v>
      </c>
      <c r="AT16" s="81"/>
      <c r="AV16" s="32" t="s">
        <v>57</v>
      </c>
    </row>
    <row r="17" spans="1:48" ht="21.75" customHeight="1">
      <c r="A17" s="32" t="s">
        <v>69</v>
      </c>
      <c r="C17" s="32" t="s">
        <v>55</v>
      </c>
      <c r="E17" s="32" t="s">
        <v>57</v>
      </c>
      <c r="G17" s="80" t="s">
        <v>57</v>
      </c>
      <c r="H17" s="80"/>
      <c r="I17" s="80"/>
      <c r="K17" s="81">
        <v>0</v>
      </c>
      <c r="L17" s="81"/>
      <c r="M17" s="81"/>
      <c r="O17" s="81">
        <v>0</v>
      </c>
      <c r="P17" s="81"/>
      <c r="Q17" s="81"/>
      <c r="S17" s="80" t="s">
        <v>57</v>
      </c>
      <c r="T17" s="80"/>
      <c r="U17" s="80"/>
      <c r="V17" s="80"/>
      <c r="W17" s="80"/>
      <c r="Y17" s="80" t="s">
        <v>55</v>
      </c>
      <c r="Z17" s="80"/>
      <c r="AA17" s="80"/>
      <c r="AB17" s="80"/>
      <c r="AC17" s="80"/>
      <c r="AE17" s="80" t="s">
        <v>56</v>
      </c>
      <c r="AF17" s="80"/>
      <c r="AG17" s="80"/>
      <c r="AH17" s="80"/>
      <c r="AI17" s="80"/>
      <c r="AK17" s="80" t="s">
        <v>57</v>
      </c>
      <c r="AL17" s="80"/>
      <c r="AM17" s="80"/>
      <c r="AO17" s="81">
        <v>2</v>
      </c>
      <c r="AP17" s="81"/>
      <c r="AQ17" s="81"/>
      <c r="AS17" s="81">
        <v>0</v>
      </c>
      <c r="AT17" s="81"/>
      <c r="AV17" s="32" t="s">
        <v>57</v>
      </c>
    </row>
    <row r="18" spans="1:48" ht="21.75" customHeight="1">
      <c r="A18" s="32" t="s">
        <v>70</v>
      </c>
      <c r="C18" s="32" t="s">
        <v>55</v>
      </c>
      <c r="E18" s="32" t="s">
        <v>57</v>
      </c>
      <c r="G18" s="80" t="s">
        <v>57</v>
      </c>
      <c r="H18" s="80"/>
      <c r="I18" s="80"/>
      <c r="K18" s="81">
        <v>0</v>
      </c>
      <c r="L18" s="81"/>
      <c r="M18" s="81"/>
      <c r="O18" s="81">
        <v>0</v>
      </c>
      <c r="P18" s="81"/>
      <c r="Q18" s="81"/>
      <c r="S18" s="80" t="s">
        <v>57</v>
      </c>
      <c r="T18" s="80"/>
      <c r="U18" s="80"/>
      <c r="V18" s="80"/>
      <c r="W18" s="80"/>
      <c r="Y18" s="80" t="s">
        <v>55</v>
      </c>
      <c r="Z18" s="80"/>
      <c r="AA18" s="80"/>
      <c r="AB18" s="80"/>
      <c r="AC18" s="80"/>
      <c r="AE18" s="80" t="s">
        <v>56</v>
      </c>
      <c r="AF18" s="80"/>
      <c r="AG18" s="80"/>
      <c r="AH18" s="80"/>
      <c r="AI18" s="80"/>
      <c r="AK18" s="80" t="s">
        <v>57</v>
      </c>
      <c r="AL18" s="80"/>
      <c r="AM18" s="80"/>
      <c r="AO18" s="81">
        <v>1</v>
      </c>
      <c r="AP18" s="81"/>
      <c r="AQ18" s="81"/>
      <c r="AS18" s="81">
        <v>0</v>
      </c>
      <c r="AT18" s="81"/>
      <c r="AV18" s="32" t="s">
        <v>57</v>
      </c>
    </row>
    <row r="19" spans="1:48" ht="21.75" customHeight="1">
      <c r="A19" s="32" t="s">
        <v>16</v>
      </c>
      <c r="C19" s="32" t="s">
        <v>55</v>
      </c>
      <c r="E19" s="32" t="s">
        <v>71</v>
      </c>
      <c r="G19" s="80" t="s">
        <v>57</v>
      </c>
      <c r="H19" s="80"/>
      <c r="I19" s="80"/>
      <c r="K19" s="81">
        <v>150000</v>
      </c>
      <c r="L19" s="81"/>
      <c r="M19" s="81"/>
      <c r="O19" s="81">
        <v>60000</v>
      </c>
      <c r="P19" s="81"/>
      <c r="Q19" s="81"/>
      <c r="S19" s="80" t="s">
        <v>72</v>
      </c>
      <c r="T19" s="80"/>
      <c r="U19" s="80"/>
      <c r="V19" s="80"/>
      <c r="W19" s="80"/>
      <c r="Y19" s="80" t="s">
        <v>55</v>
      </c>
      <c r="Z19" s="80"/>
      <c r="AA19" s="80"/>
      <c r="AB19" s="80"/>
      <c r="AC19" s="80"/>
      <c r="AE19" s="80" t="s">
        <v>71</v>
      </c>
      <c r="AF19" s="80"/>
      <c r="AG19" s="80"/>
      <c r="AH19" s="80"/>
      <c r="AI19" s="80"/>
      <c r="AK19" s="80" t="s">
        <v>57</v>
      </c>
      <c r="AL19" s="80"/>
      <c r="AM19" s="80"/>
      <c r="AO19" s="81">
        <v>150000</v>
      </c>
      <c r="AP19" s="81"/>
      <c r="AQ19" s="81"/>
      <c r="AS19" s="81">
        <v>60000</v>
      </c>
      <c r="AT19" s="81"/>
      <c r="AV19" s="32" t="s">
        <v>72</v>
      </c>
    </row>
    <row r="20" spans="1:48" ht="21.75" customHeight="1">
      <c r="A20" s="32" t="s">
        <v>17</v>
      </c>
      <c r="C20" s="32" t="s">
        <v>55</v>
      </c>
      <c r="E20" s="32" t="s">
        <v>71</v>
      </c>
      <c r="G20" s="80" t="s">
        <v>57</v>
      </c>
      <c r="H20" s="80"/>
      <c r="I20" s="80"/>
      <c r="K20" s="81">
        <v>2000000</v>
      </c>
      <c r="L20" s="81"/>
      <c r="M20" s="81"/>
      <c r="O20" s="81">
        <v>17000</v>
      </c>
      <c r="P20" s="81"/>
      <c r="Q20" s="81"/>
      <c r="S20" s="80" t="s">
        <v>73</v>
      </c>
      <c r="T20" s="80"/>
      <c r="U20" s="80"/>
      <c r="V20" s="80"/>
      <c r="W20" s="80"/>
      <c r="Y20" s="80" t="s">
        <v>55</v>
      </c>
      <c r="Z20" s="80"/>
      <c r="AA20" s="80"/>
      <c r="AB20" s="80"/>
      <c r="AC20" s="80"/>
      <c r="AE20" s="80" t="s">
        <v>71</v>
      </c>
      <c r="AF20" s="80"/>
      <c r="AG20" s="80"/>
      <c r="AH20" s="80"/>
      <c r="AI20" s="80"/>
      <c r="AK20" s="80" t="s">
        <v>57</v>
      </c>
      <c r="AL20" s="80"/>
      <c r="AM20" s="80"/>
      <c r="AO20" s="81">
        <v>2000000</v>
      </c>
      <c r="AP20" s="81"/>
      <c r="AQ20" s="81"/>
      <c r="AS20" s="81">
        <v>17000</v>
      </c>
      <c r="AT20" s="81"/>
      <c r="AV20" s="32" t="s">
        <v>73</v>
      </c>
    </row>
    <row r="21" spans="1:48" ht="21.75" customHeight="1">
      <c r="A21" s="32" t="s">
        <v>31</v>
      </c>
      <c r="C21" s="32" t="s">
        <v>55</v>
      </c>
      <c r="E21" s="32" t="s">
        <v>57</v>
      </c>
      <c r="G21" s="80" t="s">
        <v>57</v>
      </c>
      <c r="H21" s="80"/>
      <c r="I21" s="80"/>
      <c r="K21" s="81">
        <v>0</v>
      </c>
      <c r="L21" s="81"/>
      <c r="M21" s="81"/>
      <c r="O21" s="81">
        <v>0</v>
      </c>
      <c r="P21" s="81"/>
      <c r="Q21" s="81"/>
      <c r="S21" s="80" t="s">
        <v>57</v>
      </c>
      <c r="T21" s="80"/>
      <c r="U21" s="80"/>
      <c r="V21" s="80"/>
      <c r="W21" s="80"/>
      <c r="Y21" s="80" t="s">
        <v>55</v>
      </c>
      <c r="Z21" s="80"/>
      <c r="AA21" s="80"/>
      <c r="AB21" s="80"/>
      <c r="AC21" s="80"/>
      <c r="AE21" s="80" t="s">
        <v>71</v>
      </c>
      <c r="AF21" s="80"/>
      <c r="AG21" s="80"/>
      <c r="AH21" s="80"/>
      <c r="AI21" s="80"/>
      <c r="AK21" s="80" t="s">
        <v>57</v>
      </c>
      <c r="AL21" s="80"/>
      <c r="AM21" s="80"/>
      <c r="AO21" s="81">
        <v>37</v>
      </c>
      <c r="AP21" s="81"/>
      <c r="AQ21" s="81"/>
      <c r="AS21" s="81">
        <v>0</v>
      </c>
      <c r="AT21" s="81"/>
      <c r="AV21" s="32" t="s">
        <v>57</v>
      </c>
    </row>
    <row r="22" spans="1:48" ht="21.75" customHeight="1">
      <c r="A22" s="32" t="s">
        <v>36</v>
      </c>
      <c r="C22" s="32" t="s">
        <v>55</v>
      </c>
      <c r="E22" s="32" t="s">
        <v>57</v>
      </c>
      <c r="G22" s="80" t="s">
        <v>57</v>
      </c>
      <c r="H22" s="80"/>
      <c r="I22" s="80"/>
      <c r="K22" s="81">
        <v>0</v>
      </c>
      <c r="L22" s="81"/>
      <c r="M22" s="81"/>
      <c r="O22" s="81">
        <v>0</v>
      </c>
      <c r="P22" s="81"/>
      <c r="Q22" s="81"/>
      <c r="S22" s="80" t="s">
        <v>57</v>
      </c>
      <c r="T22" s="80"/>
      <c r="U22" s="80"/>
      <c r="V22" s="80"/>
      <c r="W22" s="80"/>
      <c r="Y22" s="80" t="s">
        <v>55</v>
      </c>
      <c r="Z22" s="80"/>
      <c r="AA22" s="80"/>
      <c r="AB22" s="80"/>
      <c r="AC22" s="80"/>
      <c r="AE22" s="80" t="s">
        <v>71</v>
      </c>
      <c r="AF22" s="80"/>
      <c r="AG22" s="80"/>
      <c r="AH22" s="80"/>
      <c r="AI22" s="80"/>
      <c r="AK22" s="80" t="s">
        <v>57</v>
      </c>
      <c r="AL22" s="80"/>
      <c r="AM22" s="80"/>
      <c r="AO22" s="81">
        <v>33793000</v>
      </c>
      <c r="AP22" s="81"/>
      <c r="AQ22" s="81"/>
      <c r="AS22" s="81">
        <v>260</v>
      </c>
      <c r="AT22" s="81"/>
      <c r="AV22" s="32" t="s">
        <v>74</v>
      </c>
    </row>
    <row r="23" spans="1:48" ht="21.75" customHeight="1">
      <c r="A23" s="32" t="s">
        <v>35</v>
      </c>
      <c r="C23" s="32" t="s">
        <v>55</v>
      </c>
      <c r="E23" s="32" t="s">
        <v>57</v>
      </c>
      <c r="G23" s="80" t="s">
        <v>57</v>
      </c>
      <c r="H23" s="80"/>
      <c r="I23" s="80"/>
      <c r="K23" s="81">
        <v>0</v>
      </c>
      <c r="L23" s="81"/>
      <c r="M23" s="81"/>
      <c r="O23" s="81">
        <v>0</v>
      </c>
      <c r="P23" s="81"/>
      <c r="Q23" s="81"/>
      <c r="S23" s="80" t="s">
        <v>57</v>
      </c>
      <c r="T23" s="80"/>
      <c r="U23" s="80"/>
      <c r="V23" s="80"/>
      <c r="W23" s="80"/>
      <c r="Y23" s="80" t="s">
        <v>55</v>
      </c>
      <c r="Z23" s="80"/>
      <c r="AA23" s="80"/>
      <c r="AB23" s="80"/>
      <c r="AC23" s="80"/>
      <c r="AE23" s="80" t="s">
        <v>71</v>
      </c>
      <c r="AF23" s="80"/>
      <c r="AG23" s="80"/>
      <c r="AH23" s="80"/>
      <c r="AI23" s="80"/>
      <c r="AK23" s="80" t="s">
        <v>57</v>
      </c>
      <c r="AL23" s="80"/>
      <c r="AM23" s="80"/>
      <c r="AO23" s="81">
        <v>27457000</v>
      </c>
      <c r="AP23" s="81"/>
      <c r="AQ23" s="81"/>
      <c r="AS23" s="81">
        <v>280</v>
      </c>
      <c r="AT23" s="81"/>
      <c r="AV23" s="32" t="s">
        <v>74</v>
      </c>
    </row>
    <row r="24" spans="1:48" ht="21.75" customHeight="1">
      <c r="A24" s="32" t="s">
        <v>32</v>
      </c>
      <c r="C24" s="32" t="s">
        <v>55</v>
      </c>
      <c r="E24" s="32" t="s">
        <v>57</v>
      </c>
      <c r="G24" s="80" t="s">
        <v>57</v>
      </c>
      <c r="H24" s="80"/>
      <c r="I24" s="80"/>
      <c r="K24" s="81">
        <v>0</v>
      </c>
      <c r="L24" s="81"/>
      <c r="M24" s="81"/>
      <c r="O24" s="81">
        <v>0</v>
      </c>
      <c r="P24" s="81"/>
      <c r="Q24" s="81"/>
      <c r="S24" s="80" t="s">
        <v>57</v>
      </c>
      <c r="T24" s="80"/>
      <c r="U24" s="80"/>
      <c r="V24" s="80"/>
      <c r="W24" s="80"/>
      <c r="Y24" s="80" t="s">
        <v>55</v>
      </c>
      <c r="Z24" s="80"/>
      <c r="AA24" s="80"/>
      <c r="AB24" s="80"/>
      <c r="AC24" s="80"/>
      <c r="AE24" s="80" t="s">
        <v>71</v>
      </c>
      <c r="AF24" s="80"/>
      <c r="AG24" s="80"/>
      <c r="AH24" s="80"/>
      <c r="AI24" s="80"/>
      <c r="AK24" s="80" t="s">
        <v>57</v>
      </c>
      <c r="AL24" s="80"/>
      <c r="AM24" s="80"/>
      <c r="AO24" s="81">
        <v>46429000</v>
      </c>
      <c r="AP24" s="81"/>
      <c r="AQ24" s="81"/>
      <c r="AS24" s="81">
        <v>300</v>
      </c>
      <c r="AT24" s="81"/>
      <c r="AV24" s="32" t="s">
        <v>74</v>
      </c>
    </row>
    <row r="25" spans="1:48" ht="21.75" customHeight="1">
      <c r="A25" s="32" t="s">
        <v>38</v>
      </c>
      <c r="C25" s="32" t="s">
        <v>55</v>
      </c>
      <c r="E25" s="32" t="s">
        <v>57</v>
      </c>
      <c r="G25" s="80" t="s">
        <v>57</v>
      </c>
      <c r="H25" s="80"/>
      <c r="I25" s="80"/>
      <c r="K25" s="81">
        <v>0</v>
      </c>
      <c r="L25" s="81"/>
      <c r="M25" s="81"/>
      <c r="O25" s="81">
        <v>0</v>
      </c>
      <c r="P25" s="81"/>
      <c r="Q25" s="81"/>
      <c r="S25" s="80" t="s">
        <v>57</v>
      </c>
      <c r="T25" s="80"/>
      <c r="U25" s="80"/>
      <c r="V25" s="80"/>
      <c r="W25" s="80"/>
      <c r="Y25" s="80" t="s">
        <v>55</v>
      </c>
      <c r="Z25" s="80"/>
      <c r="AA25" s="80"/>
      <c r="AB25" s="80"/>
      <c r="AC25" s="80"/>
      <c r="AE25" s="80" t="s">
        <v>71</v>
      </c>
      <c r="AF25" s="80"/>
      <c r="AG25" s="80"/>
      <c r="AH25" s="80"/>
      <c r="AI25" s="80"/>
      <c r="AK25" s="80" t="s">
        <v>57</v>
      </c>
      <c r="AL25" s="80"/>
      <c r="AM25" s="80"/>
      <c r="AO25" s="81">
        <v>91172000</v>
      </c>
      <c r="AP25" s="81"/>
      <c r="AQ25" s="81"/>
      <c r="AS25" s="81">
        <v>320</v>
      </c>
      <c r="AT25" s="81"/>
      <c r="AV25" s="32" t="s">
        <v>74</v>
      </c>
    </row>
    <row r="26" spans="1:48" ht="21.75" customHeight="1">
      <c r="A26" s="32" t="s">
        <v>37</v>
      </c>
      <c r="C26" s="32" t="s">
        <v>55</v>
      </c>
      <c r="E26" s="32" t="s">
        <v>57</v>
      </c>
      <c r="G26" s="80" t="s">
        <v>57</v>
      </c>
      <c r="H26" s="80"/>
      <c r="I26" s="80"/>
      <c r="K26" s="81">
        <v>0</v>
      </c>
      <c r="L26" s="81"/>
      <c r="M26" s="81"/>
      <c r="O26" s="81">
        <v>0</v>
      </c>
      <c r="P26" s="81"/>
      <c r="Q26" s="81"/>
      <c r="S26" s="80" t="s">
        <v>57</v>
      </c>
      <c r="T26" s="80"/>
      <c r="U26" s="80"/>
      <c r="V26" s="80"/>
      <c r="W26" s="80"/>
      <c r="Y26" s="80" t="s">
        <v>55</v>
      </c>
      <c r="Z26" s="80"/>
      <c r="AA26" s="80"/>
      <c r="AB26" s="80"/>
      <c r="AC26" s="80"/>
      <c r="AE26" s="80" t="s">
        <v>71</v>
      </c>
      <c r="AF26" s="80"/>
      <c r="AG26" s="80"/>
      <c r="AH26" s="80"/>
      <c r="AI26" s="80"/>
      <c r="AK26" s="80" t="s">
        <v>57</v>
      </c>
      <c r="AL26" s="80"/>
      <c r="AM26" s="80"/>
      <c r="AO26" s="81">
        <v>23000000</v>
      </c>
      <c r="AP26" s="81"/>
      <c r="AQ26" s="81"/>
      <c r="AS26" s="81">
        <v>400</v>
      </c>
      <c r="AT26" s="81"/>
      <c r="AV26" s="32" t="s">
        <v>74</v>
      </c>
    </row>
    <row r="27" spans="1:48" ht="21.75" customHeight="1">
      <c r="A27" s="32" t="s">
        <v>40</v>
      </c>
      <c r="C27" s="32" t="s">
        <v>55</v>
      </c>
      <c r="E27" s="32" t="s">
        <v>57</v>
      </c>
      <c r="G27" s="80" t="s">
        <v>57</v>
      </c>
      <c r="H27" s="80"/>
      <c r="I27" s="80"/>
      <c r="K27" s="81">
        <v>0</v>
      </c>
      <c r="L27" s="81"/>
      <c r="M27" s="81"/>
      <c r="O27" s="81">
        <v>0</v>
      </c>
      <c r="P27" s="81"/>
      <c r="Q27" s="81"/>
      <c r="S27" s="80" t="s">
        <v>57</v>
      </c>
      <c r="T27" s="80"/>
      <c r="U27" s="80"/>
      <c r="V27" s="80"/>
      <c r="W27" s="80"/>
      <c r="Y27" s="80" t="s">
        <v>55</v>
      </c>
      <c r="Z27" s="80"/>
      <c r="AA27" s="80"/>
      <c r="AB27" s="80"/>
      <c r="AC27" s="80"/>
      <c r="AE27" s="80" t="s">
        <v>71</v>
      </c>
      <c r="AF27" s="80"/>
      <c r="AG27" s="80"/>
      <c r="AH27" s="80"/>
      <c r="AI27" s="80"/>
      <c r="AK27" s="80" t="s">
        <v>57</v>
      </c>
      <c r="AL27" s="80"/>
      <c r="AM27" s="80"/>
      <c r="AO27" s="81">
        <v>11000000</v>
      </c>
      <c r="AP27" s="81"/>
      <c r="AQ27" s="81"/>
      <c r="AS27" s="81">
        <v>450</v>
      </c>
      <c r="AT27" s="81"/>
      <c r="AV27" s="32" t="s">
        <v>74</v>
      </c>
    </row>
    <row r="28" spans="1:48" ht="21.75" customHeight="1">
      <c r="A28" s="32" t="s">
        <v>34</v>
      </c>
      <c r="C28" s="32" t="s">
        <v>55</v>
      </c>
      <c r="E28" s="32" t="s">
        <v>57</v>
      </c>
      <c r="G28" s="80" t="s">
        <v>57</v>
      </c>
      <c r="H28" s="80"/>
      <c r="I28" s="80"/>
      <c r="K28" s="81">
        <v>0</v>
      </c>
      <c r="L28" s="81"/>
      <c r="M28" s="81"/>
      <c r="O28" s="81">
        <v>0</v>
      </c>
      <c r="P28" s="81"/>
      <c r="Q28" s="81"/>
      <c r="S28" s="80" t="s">
        <v>57</v>
      </c>
      <c r="T28" s="80"/>
      <c r="U28" s="80"/>
      <c r="V28" s="80"/>
      <c r="W28" s="80"/>
      <c r="Y28" s="80" t="s">
        <v>55</v>
      </c>
      <c r="Z28" s="80"/>
      <c r="AA28" s="80"/>
      <c r="AB28" s="80"/>
      <c r="AC28" s="80"/>
      <c r="AE28" s="80" t="s">
        <v>71</v>
      </c>
      <c r="AF28" s="80"/>
      <c r="AG28" s="80"/>
      <c r="AH28" s="80"/>
      <c r="AI28" s="80"/>
      <c r="AK28" s="80" t="s">
        <v>57</v>
      </c>
      <c r="AL28" s="80"/>
      <c r="AM28" s="80"/>
      <c r="AO28" s="81">
        <v>6400000</v>
      </c>
      <c r="AP28" s="81"/>
      <c r="AQ28" s="81"/>
      <c r="AS28" s="81">
        <v>500</v>
      </c>
      <c r="AT28" s="81"/>
      <c r="AV28" s="32" t="s">
        <v>74</v>
      </c>
    </row>
    <row r="29" spans="1:48" ht="21.75" customHeight="1">
      <c r="A29" s="32" t="s">
        <v>41</v>
      </c>
      <c r="C29" s="32" t="s">
        <v>55</v>
      </c>
      <c r="E29" s="32" t="s">
        <v>57</v>
      </c>
      <c r="G29" s="80" t="s">
        <v>57</v>
      </c>
      <c r="H29" s="80"/>
      <c r="I29" s="80"/>
      <c r="K29" s="81">
        <v>0</v>
      </c>
      <c r="L29" s="81"/>
      <c r="M29" s="81"/>
      <c r="O29" s="81">
        <v>0</v>
      </c>
      <c r="P29" s="81"/>
      <c r="Q29" s="81"/>
      <c r="S29" s="80" t="s">
        <v>57</v>
      </c>
      <c r="T29" s="80"/>
      <c r="U29" s="80"/>
      <c r="V29" s="80"/>
      <c r="W29" s="80"/>
      <c r="Y29" s="80" t="s">
        <v>55</v>
      </c>
      <c r="Z29" s="80"/>
      <c r="AA29" s="80"/>
      <c r="AB29" s="80"/>
      <c r="AC29" s="80"/>
      <c r="AE29" s="80" t="s">
        <v>71</v>
      </c>
      <c r="AF29" s="80"/>
      <c r="AG29" s="80"/>
      <c r="AH29" s="80"/>
      <c r="AI29" s="80"/>
      <c r="AK29" s="80" t="s">
        <v>57</v>
      </c>
      <c r="AL29" s="80"/>
      <c r="AM29" s="80"/>
      <c r="AO29" s="81">
        <v>10000000</v>
      </c>
      <c r="AP29" s="81"/>
      <c r="AQ29" s="81"/>
      <c r="AS29" s="81">
        <v>550</v>
      </c>
      <c r="AT29" s="81"/>
      <c r="AV29" s="32" t="s">
        <v>74</v>
      </c>
    </row>
    <row r="30" spans="1:48" ht="21.75" customHeight="1">
      <c r="A30" s="32" t="s">
        <v>33</v>
      </c>
      <c r="C30" s="32" t="s">
        <v>55</v>
      </c>
      <c r="E30" s="32" t="s">
        <v>57</v>
      </c>
      <c r="G30" s="80" t="s">
        <v>57</v>
      </c>
      <c r="H30" s="80"/>
      <c r="I30" s="80"/>
      <c r="K30" s="81">
        <v>0</v>
      </c>
      <c r="L30" s="81"/>
      <c r="M30" s="81"/>
      <c r="O30" s="81">
        <v>0</v>
      </c>
      <c r="P30" s="81"/>
      <c r="Q30" s="81"/>
      <c r="S30" s="80" t="s">
        <v>57</v>
      </c>
      <c r="T30" s="80"/>
      <c r="U30" s="80"/>
      <c r="V30" s="80"/>
      <c r="W30" s="80"/>
      <c r="Y30" s="80" t="s">
        <v>55</v>
      </c>
      <c r="Z30" s="80"/>
      <c r="AA30" s="80"/>
      <c r="AB30" s="80"/>
      <c r="AC30" s="80"/>
      <c r="AE30" s="80" t="s">
        <v>71</v>
      </c>
      <c r="AF30" s="80"/>
      <c r="AG30" s="80"/>
      <c r="AH30" s="80"/>
      <c r="AI30" s="80"/>
      <c r="AK30" s="80" t="s">
        <v>57</v>
      </c>
      <c r="AL30" s="80"/>
      <c r="AM30" s="80"/>
      <c r="AO30" s="81">
        <v>452000</v>
      </c>
      <c r="AP30" s="81"/>
      <c r="AQ30" s="81"/>
      <c r="AS30" s="81">
        <v>1000</v>
      </c>
      <c r="AT30" s="81"/>
      <c r="AV30" s="32" t="s">
        <v>75</v>
      </c>
    </row>
    <row r="31" spans="1:48" ht="21.75" customHeight="1" thickBot="1">
      <c r="K31" s="82">
        <f>SUM(K7:M30)</f>
        <v>193394000</v>
      </c>
      <c r="L31" s="82"/>
      <c r="M31" s="82"/>
      <c r="AO31" s="83">
        <f>SUM(AO7:AQ30)</f>
        <v>251853162</v>
      </c>
      <c r="AP31" s="83"/>
      <c r="AQ31" s="83"/>
    </row>
    <row r="32" spans="1:48" ht="21.75" customHeight="1" thickTop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</sheetData>
  <mergeCells count="233">
    <mergeCell ref="K31:M31"/>
    <mergeCell ref="AO31:AQ31"/>
    <mergeCell ref="G30:I30"/>
    <mergeCell ref="K30:M30"/>
    <mergeCell ref="O30:Q30"/>
    <mergeCell ref="S30:W30"/>
    <mergeCell ref="Y30:AC30"/>
    <mergeCell ref="AE30:AI30"/>
    <mergeCell ref="AK30:AM30"/>
    <mergeCell ref="AO30:AQ30"/>
    <mergeCell ref="AS30:AT30"/>
    <mergeCell ref="G29:I29"/>
    <mergeCell ref="K29:M29"/>
    <mergeCell ref="O29:Q29"/>
    <mergeCell ref="S29:W29"/>
    <mergeCell ref="Y29:AC29"/>
    <mergeCell ref="AE29:AI29"/>
    <mergeCell ref="AK29:AM29"/>
    <mergeCell ref="AO29:AQ29"/>
    <mergeCell ref="AS29:AT29"/>
    <mergeCell ref="G28:I28"/>
    <mergeCell ref="K28:M28"/>
    <mergeCell ref="O28:Q28"/>
    <mergeCell ref="S28:W28"/>
    <mergeCell ref="Y28:AC28"/>
    <mergeCell ref="AE28:AI28"/>
    <mergeCell ref="AK28:AM28"/>
    <mergeCell ref="AO28:AQ28"/>
    <mergeCell ref="AS28:AT28"/>
    <mergeCell ref="G27:I27"/>
    <mergeCell ref="K27:M27"/>
    <mergeCell ref="O27:Q27"/>
    <mergeCell ref="S27:W27"/>
    <mergeCell ref="Y27:AC27"/>
    <mergeCell ref="AE27:AI27"/>
    <mergeCell ref="AK27:AM27"/>
    <mergeCell ref="AO27:AQ27"/>
    <mergeCell ref="AS27:AT27"/>
    <mergeCell ref="G26:I26"/>
    <mergeCell ref="K26:M26"/>
    <mergeCell ref="O26:Q26"/>
    <mergeCell ref="S26:W26"/>
    <mergeCell ref="Y26:AC26"/>
    <mergeCell ref="AE26:AI26"/>
    <mergeCell ref="AK26:AM26"/>
    <mergeCell ref="AO26:AQ26"/>
    <mergeCell ref="AS26:AT26"/>
    <mergeCell ref="G25:I25"/>
    <mergeCell ref="K25:M25"/>
    <mergeCell ref="O25:Q25"/>
    <mergeCell ref="S25:W25"/>
    <mergeCell ref="Y25:AC25"/>
    <mergeCell ref="AE25:AI25"/>
    <mergeCell ref="AK25:AM25"/>
    <mergeCell ref="AO25:AQ25"/>
    <mergeCell ref="AS25:AT25"/>
    <mergeCell ref="G24:I24"/>
    <mergeCell ref="K24:M24"/>
    <mergeCell ref="O24:Q24"/>
    <mergeCell ref="S24:W24"/>
    <mergeCell ref="Y24:AC24"/>
    <mergeCell ref="AE24:AI24"/>
    <mergeCell ref="AK24:AM24"/>
    <mergeCell ref="AO24:AQ24"/>
    <mergeCell ref="AS24:AT24"/>
    <mergeCell ref="G23:I23"/>
    <mergeCell ref="K23:M23"/>
    <mergeCell ref="O23:Q23"/>
    <mergeCell ref="S23:W23"/>
    <mergeCell ref="Y23:AC23"/>
    <mergeCell ref="AE23:AI23"/>
    <mergeCell ref="AK23:AM23"/>
    <mergeCell ref="AO23:AQ23"/>
    <mergeCell ref="AS23:AT23"/>
    <mergeCell ref="G22:I22"/>
    <mergeCell ref="K22:M22"/>
    <mergeCell ref="O22:Q22"/>
    <mergeCell ref="S22:W22"/>
    <mergeCell ref="Y22:AC22"/>
    <mergeCell ref="AE22:AI22"/>
    <mergeCell ref="AK22:AM22"/>
    <mergeCell ref="AO22:AQ22"/>
    <mergeCell ref="AS22:AT22"/>
    <mergeCell ref="G21:I21"/>
    <mergeCell ref="K21:M21"/>
    <mergeCell ref="O21:Q21"/>
    <mergeCell ref="S21:W21"/>
    <mergeCell ref="Y21:AC21"/>
    <mergeCell ref="AE21:AI21"/>
    <mergeCell ref="AK21:AM21"/>
    <mergeCell ref="AO21:AQ21"/>
    <mergeCell ref="AS21:AT21"/>
    <mergeCell ref="G20:I20"/>
    <mergeCell ref="K20:M20"/>
    <mergeCell ref="O20:Q20"/>
    <mergeCell ref="S20:W20"/>
    <mergeCell ref="Y20:AC20"/>
    <mergeCell ref="AE20:AI20"/>
    <mergeCell ref="AK20:AM20"/>
    <mergeCell ref="AO20:AQ20"/>
    <mergeCell ref="AS20:AT20"/>
    <mergeCell ref="G19:I19"/>
    <mergeCell ref="K19:M19"/>
    <mergeCell ref="O19:Q19"/>
    <mergeCell ref="S19:W19"/>
    <mergeCell ref="Y19:AC19"/>
    <mergeCell ref="AE19:AI19"/>
    <mergeCell ref="AK19:AM19"/>
    <mergeCell ref="AO19:AQ19"/>
    <mergeCell ref="AS19:AT19"/>
    <mergeCell ref="G18:I18"/>
    <mergeCell ref="K18:M18"/>
    <mergeCell ref="O18:Q18"/>
    <mergeCell ref="S18:W18"/>
    <mergeCell ref="Y18:AC18"/>
    <mergeCell ref="AE18:AI18"/>
    <mergeCell ref="AK18:AM18"/>
    <mergeCell ref="AO18:AQ18"/>
    <mergeCell ref="AS18:AT18"/>
    <mergeCell ref="G17:I17"/>
    <mergeCell ref="K17:M17"/>
    <mergeCell ref="O17:Q17"/>
    <mergeCell ref="S17:W17"/>
    <mergeCell ref="Y17:AC17"/>
    <mergeCell ref="AE17:AI17"/>
    <mergeCell ref="AK17:AM17"/>
    <mergeCell ref="AO17:AQ17"/>
    <mergeCell ref="AS17:AT17"/>
    <mergeCell ref="G16:I16"/>
    <mergeCell ref="K16:M16"/>
    <mergeCell ref="O16:Q16"/>
    <mergeCell ref="S16:W16"/>
    <mergeCell ref="Y16:AC16"/>
    <mergeCell ref="AE16:AI16"/>
    <mergeCell ref="AK16:AM16"/>
    <mergeCell ref="AO16:AQ16"/>
    <mergeCell ref="AS16:AT16"/>
    <mergeCell ref="G15:I15"/>
    <mergeCell ref="K15:M15"/>
    <mergeCell ref="O15:Q15"/>
    <mergeCell ref="S15:W15"/>
    <mergeCell ref="Y15:AC15"/>
    <mergeCell ref="AE15:AI15"/>
    <mergeCell ref="AK15:AM15"/>
    <mergeCell ref="AO15:AQ15"/>
    <mergeCell ref="AS15:AT15"/>
    <mergeCell ref="G14:I14"/>
    <mergeCell ref="K14:M14"/>
    <mergeCell ref="O14:Q14"/>
    <mergeCell ref="S14:W14"/>
    <mergeCell ref="Y14:AC14"/>
    <mergeCell ref="AE14:AI14"/>
    <mergeCell ref="AK14:AM14"/>
    <mergeCell ref="AO14:AQ14"/>
    <mergeCell ref="AS14:AT14"/>
    <mergeCell ref="G13:I13"/>
    <mergeCell ref="K13:M13"/>
    <mergeCell ref="O13:Q13"/>
    <mergeCell ref="S13:W13"/>
    <mergeCell ref="Y13:AC13"/>
    <mergeCell ref="AE13:AI13"/>
    <mergeCell ref="AK13:AM13"/>
    <mergeCell ref="AO13:AQ13"/>
    <mergeCell ref="AS13:AT13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G10:I10"/>
    <mergeCell ref="K10:M10"/>
    <mergeCell ref="O10:Q10"/>
    <mergeCell ref="S10:W10"/>
    <mergeCell ref="Y10:AC10"/>
    <mergeCell ref="AE10:AI10"/>
    <mergeCell ref="AK10:AM10"/>
    <mergeCell ref="AO10:AQ10"/>
    <mergeCell ref="AS10:AT10"/>
    <mergeCell ref="G9:I9"/>
    <mergeCell ref="K9:M9"/>
    <mergeCell ref="O9:Q9"/>
    <mergeCell ref="S9:W9"/>
    <mergeCell ref="Y9:AC9"/>
    <mergeCell ref="AE9:AI9"/>
    <mergeCell ref="AK9:AM9"/>
    <mergeCell ref="AO9:AQ9"/>
    <mergeCell ref="AS9:AT9"/>
    <mergeCell ref="G8:I8"/>
    <mergeCell ref="K8:M8"/>
    <mergeCell ref="O8:Q8"/>
    <mergeCell ref="S8:W8"/>
    <mergeCell ref="Y8:AC8"/>
    <mergeCell ref="AE8:AI8"/>
    <mergeCell ref="AK8:AM8"/>
    <mergeCell ref="AO8:AQ8"/>
    <mergeCell ref="AS8:AT8"/>
    <mergeCell ref="G7:I7"/>
    <mergeCell ref="K7:M7"/>
    <mergeCell ref="O7:Q7"/>
    <mergeCell ref="S7:W7"/>
    <mergeCell ref="Y7:AC7"/>
    <mergeCell ref="AE7:AI7"/>
    <mergeCell ref="AK7:AM7"/>
    <mergeCell ref="AO7:AQ7"/>
    <mergeCell ref="AS7:AT7"/>
    <mergeCell ref="A1:AW1"/>
    <mergeCell ref="A2:AW2"/>
    <mergeCell ref="A3:AW3"/>
    <mergeCell ref="A4:AW4"/>
    <mergeCell ref="C5:W5"/>
    <mergeCell ref="Y5:AV5"/>
    <mergeCell ref="G6:I6"/>
    <mergeCell ref="K6:M6"/>
    <mergeCell ref="O6:Q6"/>
    <mergeCell ref="S6:W6"/>
    <mergeCell ref="Y6:AC6"/>
    <mergeCell ref="AE6:AI6"/>
    <mergeCell ref="AK6:AM6"/>
    <mergeCell ref="AO6:AQ6"/>
    <mergeCell ref="AS6:AT6"/>
  </mergeCells>
  <pageMargins left="0.39" right="0.39" top="0.39" bottom="0.39" header="0" footer="0"/>
  <pageSetup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N19"/>
  <sheetViews>
    <sheetView rightToLeft="1" view="pageBreakPreview" zoomScale="80" zoomScaleNormal="100" zoomScaleSheetLayoutView="80" workbookViewId="0">
      <selection activeCell="A2" sqref="A2:AL2"/>
    </sheetView>
  </sheetViews>
  <sheetFormatPr defaultRowHeight="12.75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6" bestFit="1" customWidth="1"/>
    <col min="19" max="19" width="1.28515625" customWidth="1"/>
    <col min="20" max="20" width="16.140625" bestFit="1" customWidth="1"/>
    <col min="21" max="21" width="1.28515625" customWidth="1"/>
    <col min="22" max="22" width="8.28515625" bestFit="1" customWidth="1"/>
    <col min="23" max="23" width="1.28515625" customWidth="1"/>
    <col min="24" max="24" width="16.140625" bestFit="1" customWidth="1"/>
    <col min="25" max="25" width="1.28515625" customWidth="1"/>
    <col min="26" max="26" width="8.28515625" bestFit="1" customWidth="1"/>
    <col min="27" max="27" width="1.28515625" customWidth="1"/>
    <col min="28" max="28" width="16.140625" bestFit="1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6.140625" bestFit="1" customWidth="1"/>
    <col min="35" max="35" width="1.28515625" customWidth="1"/>
    <col min="36" max="36" width="16.140625" bestFit="1" customWidth="1"/>
    <col min="37" max="37" width="1.28515625" customWidth="1"/>
    <col min="38" max="38" width="14.28515625" customWidth="1"/>
    <col min="39" max="39" width="0.28515625" customWidth="1"/>
  </cols>
  <sheetData>
    <row r="1" spans="1:40" ht="29.1" customHeight="1">
      <c r="A1" s="76" t="str">
        <f>سهام!A1</f>
        <v>صندوق حفظ ارزش دماوند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</row>
    <row r="2" spans="1:40" ht="21.75" customHeight="1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</row>
    <row r="3" spans="1:40" ht="21.75" customHeight="1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</row>
    <row r="4" spans="1:40" ht="14.45" customHeight="1"/>
    <row r="5" spans="1:40" ht="14.45" customHeight="1">
      <c r="A5" s="1" t="s">
        <v>76</v>
      </c>
      <c r="B5" s="84" t="s">
        <v>77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</row>
    <row r="6" spans="1:40" ht="14.45" customHeight="1">
      <c r="A6" s="74" t="s">
        <v>78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 t="s">
        <v>4</v>
      </c>
      <c r="Q6" s="74"/>
      <c r="R6" s="74"/>
      <c r="S6" s="74"/>
      <c r="T6" s="74"/>
      <c r="V6" s="74" t="s">
        <v>5</v>
      </c>
      <c r="W6" s="74"/>
      <c r="X6" s="74"/>
      <c r="Y6" s="74"/>
      <c r="Z6" s="74"/>
      <c r="AA6" s="74"/>
      <c r="AB6" s="74"/>
      <c r="AD6" s="74" t="s">
        <v>6</v>
      </c>
      <c r="AE6" s="74"/>
      <c r="AF6" s="74"/>
      <c r="AG6" s="74"/>
      <c r="AH6" s="74"/>
      <c r="AI6" s="74"/>
      <c r="AJ6" s="74"/>
      <c r="AK6" s="74"/>
      <c r="AL6" s="74"/>
    </row>
    <row r="7" spans="1:40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75" t="s">
        <v>7</v>
      </c>
      <c r="W7" s="75"/>
      <c r="X7" s="75"/>
      <c r="Y7" s="3"/>
      <c r="Z7" s="75" t="s">
        <v>8</v>
      </c>
      <c r="AA7" s="75"/>
      <c r="AB7" s="75"/>
      <c r="AD7" s="3"/>
      <c r="AE7" s="3"/>
      <c r="AF7" s="3"/>
      <c r="AG7" s="3"/>
      <c r="AH7" s="3"/>
      <c r="AI7" s="3"/>
      <c r="AJ7" s="3"/>
      <c r="AK7" s="3"/>
      <c r="AL7" s="3"/>
    </row>
    <row r="8" spans="1:40" ht="14.45" customHeight="1">
      <c r="A8" s="74" t="s">
        <v>79</v>
      </c>
      <c r="B8" s="74"/>
      <c r="D8" s="2" t="s">
        <v>80</v>
      </c>
      <c r="F8" s="2" t="s">
        <v>81</v>
      </c>
      <c r="H8" s="2" t="s">
        <v>82</v>
      </c>
      <c r="J8" s="2" t="s">
        <v>83</v>
      </c>
      <c r="L8" s="2" t="s">
        <v>84</v>
      </c>
      <c r="N8" s="2" t="s">
        <v>48</v>
      </c>
      <c r="P8" s="2" t="s">
        <v>10</v>
      </c>
      <c r="R8" s="2" t="s">
        <v>11</v>
      </c>
      <c r="T8" s="2" t="s">
        <v>12</v>
      </c>
      <c r="V8" s="4" t="s">
        <v>10</v>
      </c>
      <c r="W8" s="3"/>
      <c r="X8" s="4" t="s">
        <v>11</v>
      </c>
      <c r="Z8" s="4" t="s">
        <v>10</v>
      </c>
      <c r="AA8" s="3"/>
      <c r="AB8" s="4" t="s">
        <v>13</v>
      </c>
      <c r="AD8" s="2" t="s">
        <v>10</v>
      </c>
      <c r="AF8" s="2" t="s">
        <v>14</v>
      </c>
      <c r="AH8" s="2" t="s">
        <v>11</v>
      </c>
      <c r="AJ8" s="2" t="s">
        <v>12</v>
      </c>
      <c r="AL8" s="2" t="s">
        <v>15</v>
      </c>
    </row>
    <row r="9" spans="1:40" ht="21.75" customHeight="1">
      <c r="A9" s="86" t="s">
        <v>85</v>
      </c>
      <c r="B9" s="86"/>
      <c r="C9" s="36"/>
      <c r="D9" s="35" t="s">
        <v>86</v>
      </c>
      <c r="E9" s="36"/>
      <c r="F9" s="35" t="s">
        <v>86</v>
      </c>
      <c r="G9" s="36"/>
      <c r="H9" s="35" t="s">
        <v>87</v>
      </c>
      <c r="I9" s="36"/>
      <c r="J9" s="35" t="s">
        <v>88</v>
      </c>
      <c r="K9" s="36"/>
      <c r="L9" s="37">
        <v>23</v>
      </c>
      <c r="M9" s="36"/>
      <c r="N9" s="37">
        <v>23</v>
      </c>
      <c r="O9" s="36"/>
      <c r="P9" s="37">
        <v>100000</v>
      </c>
      <c r="Q9" s="36"/>
      <c r="R9" s="37">
        <v>100015625000</v>
      </c>
      <c r="S9" s="36"/>
      <c r="T9" s="37">
        <v>89983687500</v>
      </c>
      <c r="U9" s="36"/>
      <c r="V9" s="37">
        <v>0</v>
      </c>
      <c r="W9" s="36"/>
      <c r="X9" s="37">
        <v>0</v>
      </c>
      <c r="Y9" s="36"/>
      <c r="Z9" s="37">
        <v>0</v>
      </c>
      <c r="AA9" s="36"/>
      <c r="AB9" s="37">
        <v>0</v>
      </c>
      <c r="AC9" s="36"/>
      <c r="AD9" s="37">
        <v>100000</v>
      </c>
      <c r="AE9" s="36"/>
      <c r="AF9" s="37">
        <v>1000000</v>
      </c>
      <c r="AG9" s="36"/>
      <c r="AH9" s="37">
        <v>100015625000</v>
      </c>
      <c r="AI9" s="36"/>
      <c r="AJ9" s="37">
        <v>99981875000</v>
      </c>
      <c r="AK9" s="36"/>
      <c r="AL9" s="44">
        <f t="shared" ref="AL9:AL11" si="0">AJ9/1753384479406*100</f>
        <v>5.7022219698141274</v>
      </c>
      <c r="AN9" s="46"/>
    </row>
    <row r="10" spans="1:40" ht="21.75" customHeight="1">
      <c r="A10" s="85" t="s">
        <v>89</v>
      </c>
      <c r="B10" s="85"/>
      <c r="C10" s="36"/>
      <c r="D10" s="39" t="s">
        <v>86</v>
      </c>
      <c r="E10" s="36"/>
      <c r="F10" s="39" t="s">
        <v>86</v>
      </c>
      <c r="G10" s="36"/>
      <c r="H10" s="39" t="s">
        <v>90</v>
      </c>
      <c r="I10" s="36"/>
      <c r="J10" s="39" t="s">
        <v>91</v>
      </c>
      <c r="K10" s="36"/>
      <c r="L10" s="40">
        <v>23</v>
      </c>
      <c r="M10" s="36"/>
      <c r="N10" s="40">
        <v>23</v>
      </c>
      <c r="O10" s="36"/>
      <c r="P10" s="40">
        <v>250000</v>
      </c>
      <c r="Q10" s="36"/>
      <c r="R10" s="40">
        <v>250019062500</v>
      </c>
      <c r="S10" s="36"/>
      <c r="T10" s="40">
        <v>249954687500</v>
      </c>
      <c r="U10" s="36"/>
      <c r="V10" s="40">
        <v>0</v>
      </c>
      <c r="W10" s="36"/>
      <c r="X10" s="40">
        <v>0</v>
      </c>
      <c r="Y10" s="36"/>
      <c r="Z10" s="40">
        <v>250000</v>
      </c>
      <c r="AA10" s="36"/>
      <c r="AB10" s="40">
        <v>249980937500</v>
      </c>
      <c r="AC10" s="36"/>
      <c r="AD10" s="40">
        <v>0</v>
      </c>
      <c r="AE10" s="36"/>
      <c r="AF10" s="40">
        <v>0</v>
      </c>
      <c r="AG10" s="36"/>
      <c r="AH10" s="40">
        <v>0</v>
      </c>
      <c r="AI10" s="36"/>
      <c r="AJ10" s="40">
        <v>0</v>
      </c>
      <c r="AK10" s="36"/>
      <c r="AL10" s="44">
        <f t="shared" si="0"/>
        <v>0</v>
      </c>
      <c r="AN10" s="46"/>
    </row>
    <row r="11" spans="1:40" ht="21.75" customHeight="1">
      <c r="A11" s="85" t="s">
        <v>92</v>
      </c>
      <c r="B11" s="85"/>
      <c r="C11" s="36"/>
      <c r="D11" s="39" t="s">
        <v>86</v>
      </c>
      <c r="E11" s="36"/>
      <c r="F11" s="39" t="s">
        <v>86</v>
      </c>
      <c r="G11" s="36"/>
      <c r="H11" s="39" t="s">
        <v>93</v>
      </c>
      <c r="I11" s="36"/>
      <c r="J11" s="39" t="s">
        <v>94</v>
      </c>
      <c r="K11" s="36"/>
      <c r="L11" s="40">
        <v>23</v>
      </c>
      <c r="M11" s="36"/>
      <c r="N11" s="40">
        <v>23</v>
      </c>
      <c r="O11" s="36"/>
      <c r="P11" s="41">
        <v>0</v>
      </c>
      <c r="Q11" s="36"/>
      <c r="R11" s="41">
        <v>0</v>
      </c>
      <c r="S11" s="36"/>
      <c r="T11" s="41">
        <v>0</v>
      </c>
      <c r="U11" s="36"/>
      <c r="V11" s="41">
        <v>229500</v>
      </c>
      <c r="W11" s="36"/>
      <c r="X11" s="41">
        <v>400300214522</v>
      </c>
      <c r="Y11" s="36"/>
      <c r="Z11" s="41">
        <v>0</v>
      </c>
      <c r="AA11" s="36"/>
      <c r="AB11" s="41">
        <v>0</v>
      </c>
      <c r="AC11" s="36"/>
      <c r="AD11" s="41">
        <v>229500</v>
      </c>
      <c r="AE11" s="36"/>
      <c r="AF11" s="40">
        <v>1743654</v>
      </c>
      <c r="AG11" s="36"/>
      <c r="AH11" s="41">
        <v>400300214522</v>
      </c>
      <c r="AI11" s="36"/>
      <c r="AJ11" s="41">
        <v>399878470770</v>
      </c>
      <c r="AK11" s="36"/>
      <c r="AL11" s="44">
        <f t="shared" si="0"/>
        <v>22.806091616909267</v>
      </c>
      <c r="AN11" s="46"/>
    </row>
    <row r="12" spans="1:40" ht="21.75" customHeight="1">
      <c r="A12" s="72"/>
      <c r="B12" s="72"/>
      <c r="C12" s="36"/>
      <c r="D12" s="40"/>
      <c r="E12" s="36"/>
      <c r="F12" s="40"/>
      <c r="G12" s="36"/>
      <c r="H12" s="40"/>
      <c r="I12" s="36"/>
      <c r="J12" s="40"/>
      <c r="K12" s="36"/>
      <c r="L12" s="40"/>
      <c r="M12" s="36"/>
      <c r="N12" s="40"/>
      <c r="O12" s="36"/>
      <c r="P12" s="42">
        <f>SUM(P9:P11)</f>
        <v>350000</v>
      </c>
      <c r="Q12" s="36"/>
      <c r="R12" s="42">
        <f>SUM(R9:R11)</f>
        <v>350034687500</v>
      </c>
      <c r="S12" s="36"/>
      <c r="T12" s="42">
        <f>SUM(T9:T11)</f>
        <v>339938375000</v>
      </c>
      <c r="U12" s="36"/>
      <c r="V12" s="42">
        <f>SUM(V9:V11)</f>
        <v>229500</v>
      </c>
      <c r="W12" s="36"/>
      <c r="X12" s="42">
        <f>SUM(X9:X11)</f>
        <v>400300214522</v>
      </c>
      <c r="Y12" s="36"/>
      <c r="Z12" s="42">
        <f>SUM(Z9:Z11)</f>
        <v>250000</v>
      </c>
      <c r="AA12" s="36"/>
      <c r="AB12" s="42">
        <f>SUM(AB9:AB11)</f>
        <v>249980937500</v>
      </c>
      <c r="AC12" s="36"/>
      <c r="AD12" s="42">
        <f>SUM(AD9:AD11)</f>
        <v>329500</v>
      </c>
      <c r="AE12" s="36"/>
      <c r="AF12" s="40"/>
      <c r="AG12" s="36"/>
      <c r="AH12" s="42">
        <f>SUM(AH9:AH11)</f>
        <v>500315839522</v>
      </c>
      <c r="AI12" s="36"/>
      <c r="AJ12" s="42">
        <f>SUM(AJ9:AJ11)</f>
        <v>499860345770</v>
      </c>
      <c r="AK12" s="36"/>
      <c r="AL12" s="43">
        <f>SUM(AL9:AL11)</f>
        <v>28.508313586723396</v>
      </c>
      <c r="AN12" s="46"/>
    </row>
    <row r="13" spans="1:40">
      <c r="AN13" s="46"/>
    </row>
    <row r="14" spans="1:40">
      <c r="AH14" s="46"/>
      <c r="AJ14" s="46"/>
    </row>
    <row r="15" spans="1:40">
      <c r="AH15" s="46"/>
      <c r="AJ15" s="46"/>
    </row>
    <row r="16" spans="1:40">
      <c r="AH16" s="46"/>
      <c r="AJ16" s="46"/>
    </row>
    <row r="17" spans="34:36">
      <c r="AH17" s="46"/>
      <c r="AJ17" s="46"/>
    </row>
    <row r="18" spans="34:36">
      <c r="AH18" s="46"/>
      <c r="AJ18" s="46"/>
    </row>
    <row r="19" spans="34:36">
      <c r="AH19" s="46"/>
    </row>
  </sheetData>
  <mergeCells count="15">
    <mergeCell ref="A11:B11"/>
    <mergeCell ref="A12:B12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scale="4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1"/>
  <sheetViews>
    <sheetView rightToLeft="1" view="pageBreakPreview" zoomScale="98" zoomScaleNormal="100" zoomScaleSheetLayoutView="98" workbookViewId="0">
      <selection activeCell="M9" sqref="M9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>
      <c r="A1" s="76" t="str">
        <f>سهام!A1</f>
        <v>صندوق حفظ ارزش دماوند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21.75" customHeight="1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3" ht="21.75" customHeight="1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4" spans="1:13" ht="14.45" customHeight="1">
      <c r="A4" s="84" t="s">
        <v>95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</row>
    <row r="5" spans="1:13" ht="14.45" customHeight="1">
      <c r="A5" s="84" t="s">
        <v>96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</row>
    <row r="6" spans="1:13" ht="14.45" customHeight="1"/>
    <row r="7" spans="1:13" ht="14.45" customHeight="1">
      <c r="C7" s="74" t="s">
        <v>6</v>
      </c>
      <c r="D7" s="74"/>
      <c r="E7" s="74"/>
      <c r="F7" s="74"/>
      <c r="G7" s="74"/>
      <c r="H7" s="74"/>
      <c r="I7" s="74"/>
      <c r="J7" s="74"/>
      <c r="K7" s="74"/>
      <c r="L7" s="74"/>
      <c r="M7" s="74"/>
    </row>
    <row r="8" spans="1:13" ht="14.45" customHeight="1">
      <c r="A8" s="2" t="s">
        <v>97</v>
      </c>
      <c r="C8" s="4" t="s">
        <v>10</v>
      </c>
      <c r="D8" s="3"/>
      <c r="E8" s="4" t="s">
        <v>98</v>
      </c>
      <c r="F8" s="3"/>
      <c r="G8" s="4" t="s">
        <v>99</v>
      </c>
      <c r="H8" s="3"/>
      <c r="I8" s="4" t="s">
        <v>100</v>
      </c>
      <c r="J8" s="3"/>
      <c r="K8" s="4" t="s">
        <v>101</v>
      </c>
      <c r="L8" s="3"/>
      <c r="M8" s="4" t="s">
        <v>102</v>
      </c>
    </row>
    <row r="9" spans="1:13" ht="21.75" customHeight="1">
      <c r="A9" s="35" t="s">
        <v>85</v>
      </c>
      <c r="B9" s="36"/>
      <c r="C9" s="37">
        <v>100000</v>
      </c>
      <c r="D9" s="36"/>
      <c r="E9" s="37">
        <v>1000000</v>
      </c>
      <c r="F9" s="36"/>
      <c r="G9" s="37">
        <v>1000000</v>
      </c>
      <c r="H9" s="36"/>
      <c r="I9" s="38" t="s">
        <v>103</v>
      </c>
      <c r="J9" s="36"/>
      <c r="K9" s="37">
        <v>99981875000</v>
      </c>
      <c r="L9" s="36"/>
      <c r="M9" s="30" t="s">
        <v>184</v>
      </c>
    </row>
    <row r="10" spans="1:13" ht="21.75" customHeight="1">
      <c r="A10" s="39" t="s">
        <v>92</v>
      </c>
      <c r="B10" s="36"/>
      <c r="C10" s="41">
        <v>229500</v>
      </c>
      <c r="D10" s="36"/>
      <c r="E10" s="40">
        <v>1743356</v>
      </c>
      <c r="F10" s="36"/>
      <c r="G10" s="40">
        <v>1743654</v>
      </c>
      <c r="H10" s="36"/>
      <c r="I10" s="47" t="s">
        <v>104</v>
      </c>
      <c r="J10" s="36"/>
      <c r="K10" s="41">
        <v>399878470770</v>
      </c>
      <c r="L10" s="36"/>
      <c r="M10" s="39" t="s">
        <v>184</v>
      </c>
    </row>
    <row r="11" spans="1:13" ht="21.75" customHeight="1">
      <c r="A11" s="11"/>
      <c r="B11" s="36"/>
      <c r="C11" s="42">
        <f>SUM(C9:C10)</f>
        <v>329500</v>
      </c>
      <c r="D11" s="36"/>
      <c r="E11" s="40"/>
      <c r="F11" s="36"/>
      <c r="G11" s="40"/>
      <c r="H11" s="36"/>
      <c r="I11" s="40"/>
      <c r="J11" s="36"/>
      <c r="K11" s="42">
        <f>SUM(K9:K10)</f>
        <v>499860345770</v>
      </c>
      <c r="L11" s="36"/>
      <c r="M11" s="40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scale="8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7"/>
  <sheetViews>
    <sheetView rightToLeft="1" view="pageBreakPreview" zoomScale="118" zoomScaleNormal="100" zoomScaleSheetLayoutView="118" workbookViewId="0">
      <selection activeCell="A2" sqref="A2:L2"/>
    </sheetView>
  </sheetViews>
  <sheetFormatPr defaultRowHeight="12.75"/>
  <cols>
    <col min="1" max="1" width="6.28515625" bestFit="1" customWidth="1"/>
    <col min="2" max="2" width="35" customWidth="1"/>
    <col min="3" max="3" width="1.28515625" customWidth="1"/>
    <col min="4" max="4" width="16" bestFit="1" customWidth="1"/>
    <col min="5" max="5" width="1.28515625" customWidth="1"/>
    <col min="6" max="6" width="16" bestFit="1" customWidth="1"/>
    <col min="7" max="7" width="1.28515625" customWidth="1"/>
    <col min="8" max="8" width="15.85546875" bestFit="1" customWidth="1"/>
    <col min="9" max="9" width="1.28515625" customWidth="1"/>
    <col min="10" max="10" width="16.14062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>
      <c r="A1" s="76" t="str">
        <f>سهام!A1</f>
        <v>صندوق حفظ ارزش دماوند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ht="21.75" customHeight="1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2" ht="21.75" customHeight="1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ht="14.45" customHeight="1"/>
    <row r="5" spans="1:12" ht="14.45" customHeight="1">
      <c r="A5" s="1" t="s">
        <v>105</v>
      </c>
      <c r="B5" s="84" t="s">
        <v>106</v>
      </c>
      <c r="C5" s="84"/>
      <c r="D5" s="84"/>
      <c r="E5" s="84"/>
      <c r="F5" s="84"/>
      <c r="G5" s="84"/>
      <c r="H5" s="84"/>
      <c r="I5" s="84"/>
      <c r="J5" s="84"/>
      <c r="K5" s="84"/>
      <c r="L5" s="84"/>
    </row>
    <row r="6" spans="1:12" ht="14.45" customHeight="1">
      <c r="D6" s="2" t="s">
        <v>4</v>
      </c>
      <c r="F6" s="74" t="s">
        <v>5</v>
      </c>
      <c r="G6" s="74"/>
      <c r="H6" s="74"/>
      <c r="J6" s="2" t="s">
        <v>6</v>
      </c>
    </row>
    <row r="7" spans="1:12" ht="14.45" customHeight="1">
      <c r="D7" s="3"/>
      <c r="F7" s="3"/>
      <c r="G7" s="3"/>
      <c r="H7" s="3"/>
      <c r="J7" s="3"/>
    </row>
    <row r="8" spans="1:12" ht="14.45" customHeight="1">
      <c r="A8" s="74" t="s">
        <v>107</v>
      </c>
      <c r="B8" s="74"/>
      <c r="D8" s="2" t="s">
        <v>108</v>
      </c>
      <c r="F8" s="2" t="s">
        <v>109</v>
      </c>
      <c r="H8" s="2" t="s">
        <v>110</v>
      </c>
      <c r="J8" s="2" t="s">
        <v>108</v>
      </c>
      <c r="L8" s="2" t="s">
        <v>15</v>
      </c>
    </row>
    <row r="9" spans="1:12" ht="21.75" customHeight="1">
      <c r="A9" s="90" t="s">
        <v>185</v>
      </c>
      <c r="B9" s="90"/>
      <c r="D9" s="37">
        <v>297996118668</v>
      </c>
      <c r="E9" s="36"/>
      <c r="F9" s="37">
        <v>524853684759</v>
      </c>
      <c r="G9" s="36"/>
      <c r="H9" s="37">
        <v>814232613674</v>
      </c>
      <c r="I9" s="36"/>
      <c r="J9" s="37">
        <v>8617189753</v>
      </c>
      <c r="K9" s="48"/>
      <c r="L9" s="49">
        <f>J9/1753384479406*100</f>
        <v>0.49146036446719749</v>
      </c>
    </row>
    <row r="10" spans="1:12" ht="21.75" customHeight="1">
      <c r="A10" s="89" t="s">
        <v>186</v>
      </c>
      <c r="B10" s="89"/>
      <c r="D10" s="40">
        <v>103676714</v>
      </c>
      <c r="E10" s="36"/>
      <c r="F10" s="40">
        <v>2036792840</v>
      </c>
      <c r="G10" s="36"/>
      <c r="H10" s="40">
        <v>2100454860</v>
      </c>
      <c r="I10" s="36"/>
      <c r="J10" s="40">
        <v>40014694</v>
      </c>
      <c r="K10" s="48"/>
      <c r="L10" s="49">
        <f t="shared" ref="L10:L14" si="0">J10/1753384479406*100</f>
        <v>2.282140310353147E-3</v>
      </c>
    </row>
    <row r="11" spans="1:12" ht="21.75" customHeight="1">
      <c r="A11" s="89" t="s">
        <v>187</v>
      </c>
      <c r="B11" s="89"/>
      <c r="D11" s="40">
        <v>5850203</v>
      </c>
      <c r="E11" s="36"/>
      <c r="F11" s="40">
        <v>60295065264</v>
      </c>
      <c r="G11" s="36"/>
      <c r="H11" s="40">
        <v>28033600</v>
      </c>
      <c r="I11" s="36"/>
      <c r="J11" s="40">
        <v>60272881867</v>
      </c>
      <c r="K11" s="48"/>
      <c r="L11" s="49">
        <f t="shared" si="0"/>
        <v>3.4375165615369676</v>
      </c>
    </row>
    <row r="12" spans="1:12" ht="21.75" customHeight="1">
      <c r="A12" s="89" t="s">
        <v>189</v>
      </c>
      <c r="B12" s="89"/>
      <c r="D12" s="40">
        <v>0</v>
      </c>
      <c r="E12" s="36"/>
      <c r="F12" s="40">
        <v>30000500000</v>
      </c>
      <c r="G12" s="36"/>
      <c r="H12" s="40">
        <v>30000389000</v>
      </c>
      <c r="I12" s="36"/>
      <c r="J12" s="40">
        <v>111000</v>
      </c>
      <c r="K12" s="48"/>
      <c r="L12" s="49">
        <f t="shared" si="0"/>
        <v>6.3306138102467889E-6</v>
      </c>
    </row>
    <row r="13" spans="1:12" ht="21.75" customHeight="1">
      <c r="A13" s="89" t="s">
        <v>188</v>
      </c>
      <c r="B13" s="89"/>
      <c r="D13" s="40">
        <v>30000000000</v>
      </c>
      <c r="E13" s="36"/>
      <c r="F13" s="40">
        <v>180000000000</v>
      </c>
      <c r="G13" s="36"/>
      <c r="H13" s="40">
        <v>0</v>
      </c>
      <c r="I13" s="36"/>
      <c r="J13" s="40">
        <v>210000000000</v>
      </c>
      <c r="K13" s="48"/>
      <c r="L13" s="49">
        <f t="shared" si="0"/>
        <v>11.976836938304736</v>
      </c>
    </row>
    <row r="14" spans="1:12" ht="21.75" customHeight="1">
      <c r="A14" s="87" t="s">
        <v>190</v>
      </c>
      <c r="B14" s="87"/>
      <c r="D14" s="41">
        <v>0</v>
      </c>
      <c r="E14" s="36"/>
      <c r="F14" s="41">
        <v>30000000000</v>
      </c>
      <c r="G14" s="36"/>
      <c r="H14" s="41">
        <v>0</v>
      </c>
      <c r="I14" s="36"/>
      <c r="J14" s="41">
        <v>30000000000</v>
      </c>
      <c r="K14" s="48"/>
      <c r="L14" s="49">
        <f t="shared" si="0"/>
        <v>1.7109767054721052</v>
      </c>
    </row>
    <row r="15" spans="1:12" ht="21.75" customHeight="1" thickBot="1">
      <c r="A15" s="88" t="s">
        <v>44</v>
      </c>
      <c r="B15" s="88"/>
      <c r="D15" s="42">
        <f>SUM(D9:D14)</f>
        <v>328105645585</v>
      </c>
      <c r="E15" s="36"/>
      <c r="F15" s="42">
        <f>SUM(F9:F14)</f>
        <v>827186042863</v>
      </c>
      <c r="G15" s="36"/>
      <c r="H15" s="42">
        <f>SUM(H9:H14)</f>
        <v>846361491134</v>
      </c>
      <c r="I15" s="36"/>
      <c r="J15" s="42">
        <f>SUM(J9:J14)</f>
        <v>308930197314</v>
      </c>
      <c r="K15" s="48"/>
      <c r="L15" s="43">
        <f>SUM(L9:L14)</f>
        <v>17.61907904070517</v>
      </c>
    </row>
    <row r="16" spans="1:12" ht="13.5" thickTop="1"/>
    <row r="17" spans="4:6">
      <c r="D17" s="46"/>
      <c r="F17" s="46"/>
    </row>
  </sheetData>
  <mergeCells count="13">
    <mergeCell ref="A14:B14"/>
    <mergeCell ref="A15:B15"/>
    <mergeCell ref="A12:B12"/>
    <mergeCell ref="A13:B13"/>
    <mergeCell ref="A8:B8"/>
    <mergeCell ref="A9:B9"/>
    <mergeCell ref="A10:B10"/>
    <mergeCell ref="A11:B11"/>
    <mergeCell ref="A1:L1"/>
    <mergeCell ref="A2:L2"/>
    <mergeCell ref="A3:L3"/>
    <mergeCell ref="B5:L5"/>
    <mergeCell ref="F6:H6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15"/>
  <sheetViews>
    <sheetView rightToLeft="1" view="pageBreakPreview" topLeftCell="A4" zoomScale="124" zoomScaleNormal="100" zoomScaleSheetLayoutView="124" workbookViewId="0">
      <selection activeCell="A2" sqref="A2:J2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2" max="12" width="16.7109375" bestFit="1" customWidth="1"/>
  </cols>
  <sheetData>
    <row r="1" spans="1:12" ht="29.1" customHeight="1">
      <c r="A1" s="76" t="str">
        <f>سهام!A1</f>
        <v>صندوق حفظ ارزش دماوند</v>
      </c>
      <c r="B1" s="76"/>
      <c r="C1" s="76"/>
      <c r="D1" s="76"/>
      <c r="E1" s="76"/>
      <c r="F1" s="76"/>
      <c r="G1" s="76"/>
      <c r="H1" s="76"/>
      <c r="I1" s="76"/>
      <c r="J1" s="76"/>
    </row>
    <row r="2" spans="1:12" ht="21.75" customHeight="1">
      <c r="A2" s="76" t="s">
        <v>117</v>
      </c>
      <c r="B2" s="76"/>
      <c r="C2" s="76"/>
      <c r="D2" s="76"/>
      <c r="E2" s="76"/>
      <c r="F2" s="76"/>
      <c r="G2" s="76"/>
      <c r="H2" s="76"/>
      <c r="I2" s="76"/>
      <c r="J2" s="76"/>
    </row>
    <row r="3" spans="1:12" ht="21.75" customHeight="1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76"/>
    </row>
    <row r="4" spans="1:12" ht="14.45" customHeight="1"/>
    <row r="5" spans="1:12" ht="29.1" customHeight="1">
      <c r="A5" s="1" t="s">
        <v>118</v>
      </c>
      <c r="B5" s="84" t="s">
        <v>119</v>
      </c>
      <c r="C5" s="84"/>
      <c r="D5" s="84"/>
      <c r="E5" s="84"/>
      <c r="F5" s="84"/>
      <c r="G5" s="84"/>
      <c r="H5" s="84"/>
      <c r="I5" s="84"/>
      <c r="J5" s="84"/>
    </row>
    <row r="6" spans="1:12" ht="14.45" customHeight="1"/>
    <row r="7" spans="1:12" ht="14.45" customHeight="1">
      <c r="A7" s="74" t="s">
        <v>120</v>
      </c>
      <c r="B7" s="74"/>
      <c r="D7" s="2" t="s">
        <v>121</v>
      </c>
      <c r="F7" s="2" t="s">
        <v>108</v>
      </c>
      <c r="H7" s="2" t="s">
        <v>122</v>
      </c>
      <c r="J7" s="2" t="s">
        <v>123</v>
      </c>
    </row>
    <row r="8" spans="1:12" ht="21.75" customHeight="1">
      <c r="A8" s="90" t="s">
        <v>124</v>
      </c>
      <c r="B8" s="90"/>
      <c r="D8" s="35" t="s">
        <v>125</v>
      </c>
      <c r="F8" s="17">
        <f>'1-2'!S93</f>
        <v>-847692937984</v>
      </c>
      <c r="H8" s="49">
        <f>F8/$F$12*100</f>
        <v>104.86814391855546</v>
      </c>
      <c r="J8" s="49">
        <f>F8/1753384479406*100</f>
        <v>-48.346095676127796</v>
      </c>
      <c r="L8" s="63"/>
    </row>
    <row r="9" spans="1:12" ht="21.75" customHeight="1">
      <c r="A9" s="89" t="s">
        <v>127</v>
      </c>
      <c r="B9" s="89"/>
      <c r="D9" s="39" t="s">
        <v>126</v>
      </c>
      <c r="F9" s="18">
        <f>'2-2'!R15</f>
        <v>28954085713</v>
      </c>
      <c r="H9" s="49">
        <f t="shared" ref="H9:H11" si="0">F9/$F$12*100</f>
        <v>-3.5819116705185823</v>
      </c>
      <c r="J9" s="49">
        <f t="shared" ref="J9:J11" si="1">F9/1753384479406*100</f>
        <v>1.651325539439523</v>
      </c>
      <c r="L9" s="63"/>
    </row>
    <row r="10" spans="1:12" ht="21.75" customHeight="1">
      <c r="A10" s="89" t="s">
        <v>129</v>
      </c>
      <c r="B10" s="89"/>
      <c r="D10" s="39" t="s">
        <v>128</v>
      </c>
      <c r="F10" s="18">
        <f>'3-2'!H14</f>
        <v>9996091605</v>
      </c>
      <c r="H10" s="49">
        <f t="shared" si="0"/>
        <v>-1.2366170886703669</v>
      </c>
      <c r="J10" s="49">
        <f t="shared" si="1"/>
        <v>0.57010266273067556</v>
      </c>
      <c r="L10" s="46"/>
    </row>
    <row r="11" spans="1:12" ht="21.75" customHeight="1">
      <c r="A11" s="89" t="s">
        <v>131</v>
      </c>
      <c r="B11" s="89"/>
      <c r="D11" s="39" t="s">
        <v>130</v>
      </c>
      <c r="F11" s="18">
        <f>'4-2'!F11</f>
        <v>401060023</v>
      </c>
      <c r="H11" s="49">
        <f t="shared" si="0"/>
        <v>-4.9615159366512271E-2</v>
      </c>
      <c r="J11" s="49">
        <f t="shared" si="1"/>
        <v>2.2873478561636892E-2</v>
      </c>
      <c r="L11" s="46"/>
    </row>
    <row r="12" spans="1:12" ht="21.75" customHeight="1" thickBot="1">
      <c r="A12" s="72"/>
      <c r="B12" s="72"/>
      <c r="D12" s="40"/>
      <c r="F12" s="21">
        <f>SUM(F8:F11)</f>
        <v>-808341700643</v>
      </c>
      <c r="H12" s="43">
        <f>SUM(H8:H11)</f>
        <v>100</v>
      </c>
      <c r="J12" s="45">
        <f>SUM(J8:J11)</f>
        <v>-46.101793995395958</v>
      </c>
      <c r="L12" s="63"/>
    </row>
    <row r="13" spans="1:12" ht="13.5" thickTop="1">
      <c r="L13" s="63"/>
    </row>
    <row r="14" spans="1:12">
      <c r="F14" s="46"/>
      <c r="L14" s="56"/>
    </row>
    <row r="15" spans="1:12">
      <c r="F15" s="46"/>
      <c r="L15" s="63"/>
    </row>
  </sheetData>
  <mergeCells count="10">
    <mergeCell ref="A12:B12"/>
    <mergeCell ref="A8:B8"/>
    <mergeCell ref="A9:B9"/>
    <mergeCell ref="A10:B10"/>
    <mergeCell ref="A11:B11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98"/>
  <sheetViews>
    <sheetView rightToLeft="1" view="pageBreakPreview" zoomScale="90" zoomScaleNormal="100" zoomScaleSheetLayoutView="90" workbookViewId="0">
      <selection activeCell="A2" sqref="A2:U2"/>
    </sheetView>
  </sheetViews>
  <sheetFormatPr defaultRowHeight="12.75"/>
  <cols>
    <col min="1" max="1" width="72" bestFit="1" customWidth="1"/>
    <col min="2" max="2" width="1.28515625" customWidth="1"/>
    <col min="3" max="3" width="19.28515625" bestFit="1" customWidth="1"/>
    <col min="4" max="4" width="1.28515625" customWidth="1"/>
    <col min="5" max="5" width="20" bestFit="1" customWidth="1"/>
    <col min="6" max="6" width="1.28515625" customWidth="1"/>
    <col min="7" max="7" width="17.5703125" bestFit="1" customWidth="1"/>
    <col min="8" max="8" width="1.28515625" customWidth="1"/>
    <col min="9" max="9" width="17.7109375" bestFit="1" customWidth="1"/>
    <col min="10" max="10" width="1.28515625" customWidth="1"/>
    <col min="11" max="11" width="21.85546875" bestFit="1" customWidth="1"/>
    <col min="12" max="12" width="1.28515625" customWidth="1"/>
    <col min="13" max="13" width="19.28515625" bestFit="1" customWidth="1"/>
    <col min="14" max="14" width="1.28515625" customWidth="1"/>
    <col min="15" max="15" width="17.5703125" bestFit="1" customWidth="1"/>
    <col min="16" max="16" width="1.28515625" customWidth="1"/>
    <col min="17" max="17" width="17.7109375" bestFit="1" customWidth="1"/>
    <col min="18" max="18" width="1.28515625" customWidth="1"/>
    <col min="19" max="19" width="17.7109375" bestFit="1" customWidth="1"/>
    <col min="20" max="20" width="1.28515625" customWidth="1"/>
    <col min="21" max="21" width="21.85546875" bestFit="1" customWidth="1"/>
    <col min="22" max="22" width="0.28515625" customWidth="1"/>
  </cols>
  <sheetData>
    <row r="1" spans="1:21" s="69" customFormat="1" ht="29.1" customHeight="1">
      <c r="A1" s="76" t="str">
        <f>سهام!A1</f>
        <v>صندوق حفظ ارزش دماوند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</row>
    <row r="2" spans="1:21" s="69" customFormat="1" ht="21.75" customHeight="1">
      <c r="A2" s="76" t="s">
        <v>117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</row>
    <row r="3" spans="1:21" s="69" customFormat="1" ht="21.75" customHeight="1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</row>
    <row r="4" spans="1:21" ht="14.45" customHeight="1"/>
    <row r="5" spans="1:21" ht="14.45" customHeight="1">
      <c r="A5" s="84" t="s">
        <v>247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</row>
    <row r="6" spans="1:21" ht="14.45" customHeight="1">
      <c r="C6" s="74" t="s">
        <v>132</v>
      </c>
      <c r="D6" s="74"/>
      <c r="E6" s="74"/>
      <c r="F6" s="74"/>
      <c r="G6" s="74"/>
      <c r="H6" s="74"/>
      <c r="I6" s="74"/>
      <c r="J6" s="74"/>
      <c r="K6" s="74"/>
      <c r="M6" s="74" t="s">
        <v>133</v>
      </c>
      <c r="N6" s="74"/>
      <c r="O6" s="74"/>
      <c r="P6" s="74"/>
      <c r="Q6" s="74"/>
      <c r="R6" s="74"/>
      <c r="S6" s="74"/>
      <c r="T6" s="74"/>
      <c r="U6" s="74"/>
    </row>
    <row r="7" spans="1:21" ht="14.45" customHeight="1">
      <c r="C7" s="3"/>
      <c r="D7" s="3"/>
      <c r="E7" s="3"/>
      <c r="F7" s="3"/>
      <c r="G7" s="3"/>
      <c r="H7" s="3"/>
      <c r="I7" s="75" t="s">
        <v>44</v>
      </c>
      <c r="J7" s="75"/>
      <c r="K7" s="75"/>
      <c r="M7" s="3"/>
      <c r="N7" s="3"/>
      <c r="O7" s="3"/>
      <c r="P7" s="3"/>
      <c r="Q7" s="3"/>
      <c r="R7" s="3"/>
      <c r="S7" s="75" t="s">
        <v>44</v>
      </c>
      <c r="T7" s="75"/>
      <c r="U7" s="75"/>
    </row>
    <row r="8" spans="1:21" ht="14.45" customHeight="1">
      <c r="A8" s="2"/>
      <c r="C8" s="2" t="s">
        <v>134</v>
      </c>
      <c r="E8" s="2" t="s">
        <v>135</v>
      </c>
      <c r="G8" s="2" t="s">
        <v>136</v>
      </c>
      <c r="I8" s="4" t="s">
        <v>108</v>
      </c>
      <c r="J8" s="3"/>
      <c r="K8" s="4" t="s">
        <v>122</v>
      </c>
      <c r="M8" s="2" t="s">
        <v>134</v>
      </c>
      <c r="N8" s="74" t="s">
        <v>135</v>
      </c>
      <c r="O8" s="74"/>
      <c r="Q8" s="2" t="s">
        <v>136</v>
      </c>
      <c r="S8" s="4" t="s">
        <v>108</v>
      </c>
      <c r="T8" s="3"/>
      <c r="U8" s="4" t="s">
        <v>122</v>
      </c>
    </row>
    <row r="9" spans="1:21" ht="18.75">
      <c r="A9" s="39" t="s">
        <v>202</v>
      </c>
      <c r="B9" s="68"/>
      <c r="C9" s="18">
        <v>0</v>
      </c>
      <c r="D9" s="18"/>
      <c r="E9" s="18">
        <v>0</v>
      </c>
      <c r="F9" s="18"/>
      <c r="G9" s="18">
        <f>VLOOKUP(A9,'درآمد اعمال اختیار'!A:O,13,0)</f>
        <v>0</v>
      </c>
      <c r="H9" s="18"/>
      <c r="I9" s="18">
        <f>C9+E9+G9</f>
        <v>0</v>
      </c>
      <c r="J9" s="18"/>
      <c r="K9" s="49">
        <f>I9/درآمد!$F$12*100</f>
        <v>0</v>
      </c>
      <c r="L9" s="18"/>
      <c r="M9" s="18">
        <v>0</v>
      </c>
      <c r="N9" s="18"/>
      <c r="O9" s="18">
        <v>0</v>
      </c>
      <c r="P9" s="18"/>
      <c r="Q9" s="18">
        <f>VLOOKUP(A9,'درآمد اعمال اختیار'!A:O,15,0)</f>
        <v>39976842</v>
      </c>
      <c r="R9" s="18"/>
      <c r="S9" s="18">
        <f>M9+O9+Q9</f>
        <v>39976842</v>
      </c>
      <c r="T9" s="18"/>
      <c r="U9" s="49">
        <f>S9/درآمد!$F$12*100</f>
        <v>-4.9455375082344752E-3</v>
      </c>
    </row>
    <row r="10" spans="1:21" ht="18.75">
      <c r="A10" s="39" t="s">
        <v>16</v>
      </c>
      <c r="B10" s="68"/>
      <c r="C10" s="18">
        <v>0</v>
      </c>
      <c r="D10" s="18"/>
      <c r="E10" s="18">
        <f>VLOOKUP(A10,'درآمد ناشی از تغییر قیمت اوراق'!A:Q,9,0)</f>
        <v>-750706643</v>
      </c>
      <c r="F10" s="18"/>
      <c r="G10" s="18">
        <v>0</v>
      </c>
      <c r="H10" s="18"/>
      <c r="I10" s="18">
        <f t="shared" ref="I10:I73" si="0">C10+E10+G10</f>
        <v>-750706643</v>
      </c>
      <c r="J10" s="18"/>
      <c r="K10" s="49">
        <f>I10/درآمد!$F$12*100</f>
        <v>9.2869963581347609E-2</v>
      </c>
      <c r="L10" s="18"/>
      <c r="M10" s="18">
        <v>0</v>
      </c>
      <c r="N10" s="18"/>
      <c r="O10" s="18">
        <f>VLOOKUP(A10,'درآمد ناشی از تغییر قیمت اوراق'!A:Q,17,0)</f>
        <v>-300789172</v>
      </c>
      <c r="P10" s="18"/>
      <c r="Q10" s="18">
        <v>0</v>
      </c>
      <c r="R10" s="18"/>
      <c r="S10" s="18">
        <f t="shared" ref="S10:S73" si="1">M10+O10+Q10</f>
        <v>-300789172</v>
      </c>
      <c r="T10" s="18"/>
      <c r="U10" s="49">
        <f>S10/درآمد!$F$12*100</f>
        <v>3.7210646408658066E-2</v>
      </c>
    </row>
    <row r="11" spans="1:21" ht="19.5" customHeight="1">
      <c r="A11" s="39" t="s">
        <v>17</v>
      </c>
      <c r="B11" s="68"/>
      <c r="C11" s="18">
        <v>0</v>
      </c>
      <c r="D11" s="18"/>
      <c r="E11" s="18">
        <f>VLOOKUP(A11,'درآمد ناشی از تغییر قیمت اوراق'!A:Q,9,0)</f>
        <v>0</v>
      </c>
      <c r="F11" s="18"/>
      <c r="G11" s="18">
        <v>0</v>
      </c>
      <c r="H11" s="18"/>
      <c r="I11" s="18">
        <f t="shared" si="0"/>
        <v>0</v>
      </c>
      <c r="J11" s="18"/>
      <c r="K11" s="49">
        <f>I11/درآمد!$F$12*100</f>
        <v>0</v>
      </c>
      <c r="L11" s="18"/>
      <c r="M11" s="18">
        <v>0</v>
      </c>
      <c r="N11" s="18"/>
      <c r="O11" s="18">
        <f>VLOOKUP(A11,'درآمد ناشی از تغییر قیمت اوراق'!A:Q,17,0)</f>
        <v>99613750</v>
      </c>
      <c r="P11" s="18"/>
      <c r="Q11" s="18">
        <v>0</v>
      </c>
      <c r="R11" s="18"/>
      <c r="S11" s="18">
        <f t="shared" si="1"/>
        <v>99613750</v>
      </c>
      <c r="T11" s="18"/>
      <c r="U11" s="49">
        <f>S11/درآمد!$F$12*100</f>
        <v>-1.2323222953951489E-2</v>
      </c>
    </row>
    <row r="12" spans="1:21" ht="18.75">
      <c r="A12" s="39" t="s">
        <v>59</v>
      </c>
      <c r="B12" s="68"/>
      <c r="C12" s="18">
        <v>0</v>
      </c>
      <c r="D12" s="18"/>
      <c r="E12" s="18">
        <f>VLOOKUP(A12,'درآمد ناشی از تغییر قیمت اوراق'!A:Q,9,0)</f>
        <v>-7669393622</v>
      </c>
      <c r="F12" s="18"/>
      <c r="G12" s="18">
        <f>VLOOKUP(A12,'درآمد اعمال اختیار'!A:O,13,0)</f>
        <v>8559114460</v>
      </c>
      <c r="H12" s="18"/>
      <c r="I12" s="18">
        <f t="shared" si="0"/>
        <v>889720838</v>
      </c>
      <c r="J12" s="18"/>
      <c r="K12" s="49">
        <f>I12/درآمد!$F$12*100</f>
        <v>-0.11006741793628443</v>
      </c>
      <c r="L12" s="18"/>
      <c r="M12" s="18">
        <v>0</v>
      </c>
      <c r="N12" s="18"/>
      <c r="O12" s="18">
        <f>VLOOKUP(A12,'درآمد ناشی از تغییر قیمت اوراق'!A:Q,17,0)</f>
        <v>0</v>
      </c>
      <c r="P12" s="18"/>
      <c r="Q12" s="18">
        <f>VLOOKUP(A12,'درآمد اعمال اختیار'!A:O,15,0)</f>
        <v>8559114460</v>
      </c>
      <c r="R12" s="18"/>
      <c r="S12" s="18">
        <f t="shared" si="1"/>
        <v>8559114460</v>
      </c>
      <c r="T12" s="18"/>
      <c r="U12" s="49">
        <f>S12/درآمد!$F$12*100</f>
        <v>-1.0588485603540687</v>
      </c>
    </row>
    <row r="13" spans="1:21" ht="18.75">
      <c r="A13" s="39" t="s">
        <v>234</v>
      </c>
      <c r="B13" s="68"/>
      <c r="C13" s="18">
        <v>0</v>
      </c>
      <c r="D13" s="18"/>
      <c r="E13" s="18">
        <v>0</v>
      </c>
      <c r="F13" s="18"/>
      <c r="G13" s="18">
        <f>VLOOKUP(A13,'درآمد اعمال اختیار'!A:O,13,0)</f>
        <v>0</v>
      </c>
      <c r="H13" s="18"/>
      <c r="I13" s="18">
        <f t="shared" si="0"/>
        <v>0</v>
      </c>
      <c r="J13" s="18"/>
      <c r="K13" s="49">
        <f>I13/درآمد!$F$12*100</f>
        <v>0</v>
      </c>
      <c r="L13" s="18"/>
      <c r="M13" s="18">
        <v>0</v>
      </c>
      <c r="N13" s="18"/>
      <c r="O13" s="18">
        <v>0</v>
      </c>
      <c r="P13" s="18"/>
      <c r="Q13" s="18">
        <f>VLOOKUP(A13,'درآمد اعمال اختیار'!A:O,15,0)</f>
        <v>-2862444083</v>
      </c>
      <c r="R13" s="18"/>
      <c r="S13" s="18">
        <f t="shared" si="1"/>
        <v>-2862444083</v>
      </c>
      <c r="T13" s="18"/>
      <c r="U13" s="49">
        <f>S13/درآمد!$F$12*100</f>
        <v>0.35411312823810187</v>
      </c>
    </row>
    <row r="14" spans="1:21" ht="18.75">
      <c r="A14" s="39" t="s">
        <v>237</v>
      </c>
      <c r="B14" s="68"/>
      <c r="C14" s="18">
        <v>0</v>
      </c>
      <c r="D14" s="18"/>
      <c r="E14" s="18">
        <v>0</v>
      </c>
      <c r="F14" s="18"/>
      <c r="G14" s="18">
        <f>VLOOKUP(A14,'درآمد اعمال اختیار'!A:O,13,0)</f>
        <v>0</v>
      </c>
      <c r="H14" s="18"/>
      <c r="I14" s="18">
        <f t="shared" si="0"/>
        <v>0</v>
      </c>
      <c r="J14" s="18"/>
      <c r="K14" s="49">
        <f>I14/درآمد!$F$12*100</f>
        <v>0</v>
      </c>
      <c r="L14" s="18"/>
      <c r="M14" s="18">
        <v>0</v>
      </c>
      <c r="N14" s="18"/>
      <c r="O14" s="18">
        <v>0</v>
      </c>
      <c r="P14" s="18"/>
      <c r="Q14" s="18">
        <f>VLOOKUP(A14,'درآمد اعمال اختیار'!A:O,15,0)</f>
        <v>-11020887990</v>
      </c>
      <c r="R14" s="18"/>
      <c r="S14" s="18">
        <f t="shared" si="1"/>
        <v>-11020887990</v>
      </c>
      <c r="T14" s="18"/>
      <c r="U14" s="49">
        <f>S14/درآمد!$F$12*100</f>
        <v>1.3633947105825879</v>
      </c>
    </row>
    <row r="15" spans="1:21" ht="18.75">
      <c r="A15" s="39" t="s">
        <v>233</v>
      </c>
      <c r="B15" s="68"/>
      <c r="C15" s="18">
        <v>0</v>
      </c>
      <c r="D15" s="18"/>
      <c r="E15" s="18">
        <v>0</v>
      </c>
      <c r="F15" s="18"/>
      <c r="G15" s="18">
        <f>VLOOKUP(A15,'درآمد اعمال اختیار'!A:O,13,0)</f>
        <v>0</v>
      </c>
      <c r="H15" s="18"/>
      <c r="I15" s="18">
        <f t="shared" si="0"/>
        <v>0</v>
      </c>
      <c r="J15" s="18"/>
      <c r="K15" s="49">
        <f>I15/درآمد!$F$12*100</f>
        <v>0</v>
      </c>
      <c r="L15" s="18"/>
      <c r="M15" s="18">
        <v>0</v>
      </c>
      <c r="N15" s="18"/>
      <c r="O15" s="18">
        <v>0</v>
      </c>
      <c r="P15" s="18"/>
      <c r="Q15" s="18">
        <f>VLOOKUP(A15,'درآمد اعمال اختیار'!A:O,15,0)</f>
        <v>-152377745</v>
      </c>
      <c r="R15" s="18"/>
      <c r="S15" s="18">
        <f t="shared" si="1"/>
        <v>-152377745</v>
      </c>
      <c r="T15" s="18"/>
      <c r="U15" s="49">
        <f>S15/درآمد!$F$12*100</f>
        <v>1.8850659922504339E-2</v>
      </c>
    </row>
    <row r="16" spans="1:21" ht="18.75">
      <c r="A16" s="39" t="s">
        <v>232</v>
      </c>
      <c r="B16" s="68"/>
      <c r="C16" s="18">
        <v>0</v>
      </c>
      <c r="D16" s="18"/>
      <c r="E16" s="18">
        <v>0</v>
      </c>
      <c r="F16" s="18"/>
      <c r="G16" s="18">
        <f>VLOOKUP(A16,'درآمد اعمال اختیار'!A:O,13,0)</f>
        <v>0</v>
      </c>
      <c r="H16" s="18"/>
      <c r="I16" s="18">
        <f t="shared" si="0"/>
        <v>0</v>
      </c>
      <c r="J16" s="18"/>
      <c r="K16" s="49">
        <f>I16/درآمد!$F$12*100</f>
        <v>0</v>
      </c>
      <c r="L16" s="18"/>
      <c r="M16" s="18">
        <v>0</v>
      </c>
      <c r="N16" s="18"/>
      <c r="O16" s="18">
        <v>0</v>
      </c>
      <c r="P16" s="18"/>
      <c r="Q16" s="18">
        <f>VLOOKUP(A16,'درآمد اعمال اختیار'!A:O,15,0)</f>
        <v>-907558772</v>
      </c>
      <c r="R16" s="18"/>
      <c r="S16" s="18">
        <f t="shared" si="1"/>
        <v>-907558772</v>
      </c>
      <c r="T16" s="18"/>
      <c r="U16" s="49">
        <f>S16/درآمد!$F$12*100</f>
        <v>0.11227414981536611</v>
      </c>
    </row>
    <row r="17" spans="1:21" ht="18.75">
      <c r="A17" s="39" t="s">
        <v>230</v>
      </c>
      <c r="B17" s="68"/>
      <c r="C17" s="18">
        <v>0</v>
      </c>
      <c r="D17" s="18"/>
      <c r="E17" s="18">
        <v>0</v>
      </c>
      <c r="F17" s="18"/>
      <c r="G17" s="18">
        <f>VLOOKUP(A17,'درآمد اعمال اختیار'!A:O,13,0)</f>
        <v>0</v>
      </c>
      <c r="H17" s="18"/>
      <c r="I17" s="18">
        <f t="shared" si="0"/>
        <v>0</v>
      </c>
      <c r="J17" s="18"/>
      <c r="K17" s="49">
        <f>I17/درآمد!$F$12*100</f>
        <v>0</v>
      </c>
      <c r="L17" s="18"/>
      <c r="M17" s="18">
        <v>0</v>
      </c>
      <c r="N17" s="18"/>
      <c r="O17" s="18">
        <v>0</v>
      </c>
      <c r="P17" s="18"/>
      <c r="Q17" s="18">
        <f>VLOOKUP(A17,'درآمد اعمال اختیار'!A:O,15,0)</f>
        <v>15618090011</v>
      </c>
      <c r="R17" s="18"/>
      <c r="S17" s="18">
        <f t="shared" si="1"/>
        <v>15618090011</v>
      </c>
      <c r="T17" s="18"/>
      <c r="U17" s="49">
        <f>S17/درآمد!$F$12*100</f>
        <v>-1.9321148468001221</v>
      </c>
    </row>
    <row r="18" spans="1:21" ht="18.75">
      <c r="A18" s="39" t="s">
        <v>231</v>
      </c>
      <c r="B18" s="68"/>
      <c r="C18" s="18">
        <v>0</v>
      </c>
      <c r="D18" s="18"/>
      <c r="E18" s="18">
        <v>0</v>
      </c>
      <c r="F18" s="18"/>
      <c r="G18" s="18">
        <f>VLOOKUP(A18,'درآمد اعمال اختیار'!A:O,13,0)</f>
        <v>0</v>
      </c>
      <c r="H18" s="18"/>
      <c r="I18" s="18">
        <f t="shared" si="0"/>
        <v>0</v>
      </c>
      <c r="J18" s="18"/>
      <c r="K18" s="49">
        <f>I18/درآمد!$F$12*100</f>
        <v>0</v>
      </c>
      <c r="L18" s="18"/>
      <c r="M18" s="18">
        <v>0</v>
      </c>
      <c r="N18" s="18"/>
      <c r="O18" s="18">
        <v>0</v>
      </c>
      <c r="P18" s="18"/>
      <c r="Q18" s="18">
        <f>VLOOKUP(A18,'درآمد اعمال اختیار'!A:O,15,0)</f>
        <v>650832368</v>
      </c>
      <c r="R18" s="18"/>
      <c r="S18" s="18">
        <f t="shared" si="1"/>
        <v>650832368</v>
      </c>
      <c r="T18" s="18"/>
      <c r="U18" s="49">
        <f>S18/درآمد!$F$12*100</f>
        <v>-8.0514511064107133E-2</v>
      </c>
    </row>
    <row r="19" spans="1:21" ht="18.75">
      <c r="A19" s="39" t="s">
        <v>224</v>
      </c>
      <c r="B19" s="68"/>
      <c r="C19" s="18">
        <v>0</v>
      </c>
      <c r="D19" s="18"/>
      <c r="E19" s="18">
        <v>0</v>
      </c>
      <c r="F19" s="18"/>
      <c r="G19" s="18">
        <f>VLOOKUP(A19,'درآمد اعمال اختیار'!A:O,13,0)</f>
        <v>0</v>
      </c>
      <c r="H19" s="18"/>
      <c r="I19" s="18">
        <f t="shared" si="0"/>
        <v>0</v>
      </c>
      <c r="J19" s="18"/>
      <c r="K19" s="49">
        <f>I19/درآمد!$F$12*100</f>
        <v>0</v>
      </c>
      <c r="L19" s="18"/>
      <c r="M19" s="18">
        <v>0</v>
      </c>
      <c r="N19" s="18"/>
      <c r="O19" s="18">
        <v>0</v>
      </c>
      <c r="P19" s="18"/>
      <c r="Q19" s="18">
        <f>VLOOKUP(A19,'درآمد اعمال اختیار'!A:O,15,0)</f>
        <v>27273238</v>
      </c>
      <c r="R19" s="18"/>
      <c r="S19" s="18">
        <f t="shared" si="1"/>
        <v>27273238</v>
      </c>
      <c r="T19" s="18"/>
      <c r="U19" s="49">
        <f>S19/درآمد!$F$12*100</f>
        <v>-3.3739738996893696E-3</v>
      </c>
    </row>
    <row r="20" spans="1:21" ht="18.75">
      <c r="A20" s="39" t="s">
        <v>223</v>
      </c>
      <c r="B20" s="68"/>
      <c r="C20" s="18">
        <v>0</v>
      </c>
      <c r="D20" s="18"/>
      <c r="E20" s="18">
        <v>0</v>
      </c>
      <c r="F20" s="18"/>
      <c r="G20" s="18">
        <f>VLOOKUP(A20,'درآمد اعمال اختیار'!A:O,13,0)</f>
        <v>0</v>
      </c>
      <c r="H20" s="18"/>
      <c r="I20" s="18">
        <f t="shared" si="0"/>
        <v>0</v>
      </c>
      <c r="J20" s="18"/>
      <c r="K20" s="49">
        <f>I20/درآمد!$F$12*100</f>
        <v>0</v>
      </c>
      <c r="L20" s="18"/>
      <c r="M20" s="18">
        <v>0</v>
      </c>
      <c r="N20" s="18"/>
      <c r="O20" s="18">
        <v>0</v>
      </c>
      <c r="P20" s="18"/>
      <c r="Q20" s="18">
        <f>VLOOKUP(A20,'درآمد اعمال اختیار'!A:O,15,0)</f>
        <v>1579347</v>
      </c>
      <c r="R20" s="18"/>
      <c r="S20" s="18">
        <f t="shared" si="1"/>
        <v>1579347</v>
      </c>
      <c r="T20" s="18"/>
      <c r="U20" s="49">
        <f>S20/درآمد!$F$12*100</f>
        <v>-1.9538111156998326E-4</v>
      </c>
    </row>
    <row r="21" spans="1:21" ht="18.75">
      <c r="A21" s="39" t="s">
        <v>225</v>
      </c>
      <c r="B21" s="68"/>
      <c r="C21" s="18">
        <v>0</v>
      </c>
      <c r="D21" s="18"/>
      <c r="E21" s="18">
        <v>0</v>
      </c>
      <c r="F21" s="18"/>
      <c r="G21" s="18">
        <f>VLOOKUP(A21,'درآمد اعمال اختیار'!A:O,13,0)</f>
        <v>0</v>
      </c>
      <c r="H21" s="18"/>
      <c r="I21" s="18">
        <f t="shared" si="0"/>
        <v>0</v>
      </c>
      <c r="J21" s="18"/>
      <c r="K21" s="49">
        <f>I21/درآمد!$F$12*100</f>
        <v>0</v>
      </c>
      <c r="L21" s="18"/>
      <c r="M21" s="18">
        <v>0</v>
      </c>
      <c r="N21" s="18"/>
      <c r="O21" s="18">
        <v>0</v>
      </c>
      <c r="P21" s="18"/>
      <c r="Q21" s="18">
        <f>VLOOKUP(A21,'درآمد اعمال اختیار'!A:O,15,0)</f>
        <v>272542104</v>
      </c>
      <c r="R21" s="18"/>
      <c r="S21" s="18">
        <f t="shared" si="1"/>
        <v>272542104</v>
      </c>
      <c r="T21" s="18"/>
      <c r="U21" s="49">
        <f>S21/درآمد!$F$12*100</f>
        <v>-3.3716199941584708E-2</v>
      </c>
    </row>
    <row r="22" spans="1:21" ht="18.75">
      <c r="A22" s="39" t="s">
        <v>226</v>
      </c>
      <c r="B22" s="68"/>
      <c r="C22" s="18">
        <v>0</v>
      </c>
      <c r="D22" s="18"/>
      <c r="E22" s="18">
        <v>0</v>
      </c>
      <c r="F22" s="18"/>
      <c r="G22" s="18">
        <f>VLOOKUP(A22,'درآمد اعمال اختیار'!A:O,13,0)</f>
        <v>0</v>
      </c>
      <c r="H22" s="18"/>
      <c r="I22" s="18">
        <f t="shared" si="0"/>
        <v>0</v>
      </c>
      <c r="J22" s="18"/>
      <c r="K22" s="49">
        <f>I22/درآمد!$F$12*100</f>
        <v>0</v>
      </c>
      <c r="L22" s="18"/>
      <c r="M22" s="18">
        <v>0</v>
      </c>
      <c r="N22" s="18"/>
      <c r="O22" s="18">
        <v>0</v>
      </c>
      <c r="P22" s="18"/>
      <c r="Q22" s="18">
        <f>VLOOKUP(A22,'درآمد اعمال اختیار'!A:O,15,0)</f>
        <v>-315900181</v>
      </c>
      <c r="R22" s="18"/>
      <c r="S22" s="18">
        <f t="shared" si="1"/>
        <v>-315900181</v>
      </c>
      <c r="T22" s="18"/>
      <c r="U22" s="49">
        <f>S22/درآمد!$F$12*100</f>
        <v>3.9080030233342583E-2</v>
      </c>
    </row>
    <row r="23" spans="1:21" ht="18.75">
      <c r="A23" s="39" t="s">
        <v>219</v>
      </c>
      <c r="B23" s="68"/>
      <c r="C23" s="18">
        <v>0</v>
      </c>
      <c r="D23" s="18"/>
      <c r="E23" s="18">
        <v>0</v>
      </c>
      <c r="F23" s="18"/>
      <c r="G23" s="18">
        <f>VLOOKUP(A23,'درآمد اعمال اختیار'!A:O,13,0)</f>
        <v>0</v>
      </c>
      <c r="H23" s="18"/>
      <c r="I23" s="18">
        <f t="shared" si="0"/>
        <v>0</v>
      </c>
      <c r="J23" s="18"/>
      <c r="K23" s="49">
        <f>I23/درآمد!$F$12*100</f>
        <v>0</v>
      </c>
      <c r="L23" s="18"/>
      <c r="M23" s="18">
        <v>0</v>
      </c>
      <c r="N23" s="18"/>
      <c r="O23" s="18">
        <v>0</v>
      </c>
      <c r="P23" s="18"/>
      <c r="Q23" s="18">
        <f>VLOOKUP(A23,'درآمد اعمال اختیار'!A:O,15,0)</f>
        <v>1320857</v>
      </c>
      <c r="R23" s="18"/>
      <c r="S23" s="18">
        <f t="shared" si="1"/>
        <v>1320857</v>
      </c>
      <c r="T23" s="18"/>
      <c r="U23" s="49">
        <f>S23/درآمد!$F$12*100</f>
        <v>-1.6340329825237482E-4</v>
      </c>
    </row>
    <row r="24" spans="1:21" ht="18.75">
      <c r="A24" s="39" t="s">
        <v>218</v>
      </c>
      <c r="B24" s="68"/>
      <c r="C24" s="18">
        <v>0</v>
      </c>
      <c r="D24" s="18"/>
      <c r="E24" s="18">
        <v>0</v>
      </c>
      <c r="F24" s="18"/>
      <c r="G24" s="18">
        <f>VLOOKUP(A24,'درآمد اعمال اختیار'!A:O,13,0)</f>
        <v>0</v>
      </c>
      <c r="H24" s="18"/>
      <c r="I24" s="18">
        <f t="shared" si="0"/>
        <v>0</v>
      </c>
      <c r="J24" s="18"/>
      <c r="K24" s="49">
        <f>I24/درآمد!$F$12*100</f>
        <v>0</v>
      </c>
      <c r="L24" s="18"/>
      <c r="M24" s="18">
        <v>0</v>
      </c>
      <c r="N24" s="18"/>
      <c r="O24" s="18">
        <v>0</v>
      </c>
      <c r="P24" s="18"/>
      <c r="Q24" s="18">
        <f>VLOOKUP(A24,'درآمد اعمال اختیار'!A:O,15,0)</f>
        <v>-2738400270</v>
      </c>
      <c r="R24" s="18"/>
      <c r="S24" s="18">
        <f t="shared" si="1"/>
        <v>-2738400270</v>
      </c>
      <c r="T24" s="18"/>
      <c r="U24" s="49">
        <f>S24/درآمد!$F$12*100</f>
        <v>0.3387676607332919</v>
      </c>
    </row>
    <row r="25" spans="1:21" ht="18.75">
      <c r="A25" s="39" t="s">
        <v>220</v>
      </c>
      <c r="B25" s="68"/>
      <c r="C25" s="18">
        <v>0</v>
      </c>
      <c r="D25" s="18"/>
      <c r="E25" s="18">
        <v>0</v>
      </c>
      <c r="F25" s="18"/>
      <c r="G25" s="18">
        <f>VLOOKUP(A25,'درآمد اعمال اختیار'!A:O,13,0)</f>
        <v>0</v>
      </c>
      <c r="H25" s="18"/>
      <c r="I25" s="18">
        <f t="shared" si="0"/>
        <v>0</v>
      </c>
      <c r="J25" s="18"/>
      <c r="K25" s="49">
        <f>I25/درآمد!$F$12*100</f>
        <v>0</v>
      </c>
      <c r="L25" s="18"/>
      <c r="M25" s="18">
        <v>0</v>
      </c>
      <c r="N25" s="18"/>
      <c r="O25" s="18">
        <v>0</v>
      </c>
      <c r="P25" s="18"/>
      <c r="Q25" s="18">
        <f>VLOOKUP(A25,'درآمد اعمال اختیار'!A:O,15,0)</f>
        <v>-3376034963</v>
      </c>
      <c r="R25" s="18"/>
      <c r="S25" s="18">
        <f t="shared" si="1"/>
        <v>-3376034963</v>
      </c>
      <c r="T25" s="18"/>
      <c r="U25" s="49">
        <f>S25/درآمد!$F$12*100</f>
        <v>0.41764948663597506</v>
      </c>
    </row>
    <row r="26" spans="1:21" ht="18.75">
      <c r="A26" s="39" t="s">
        <v>221</v>
      </c>
      <c r="B26" s="68"/>
      <c r="C26" s="18">
        <v>0</v>
      </c>
      <c r="D26" s="18"/>
      <c r="E26" s="18">
        <v>0</v>
      </c>
      <c r="F26" s="18"/>
      <c r="G26" s="18">
        <f>VLOOKUP(A26,'درآمد اعمال اختیار'!A:O,13,0)</f>
        <v>0</v>
      </c>
      <c r="H26" s="18"/>
      <c r="I26" s="18">
        <f t="shared" si="0"/>
        <v>0</v>
      </c>
      <c r="J26" s="18"/>
      <c r="K26" s="49">
        <f>I26/درآمد!$F$12*100</f>
        <v>0</v>
      </c>
      <c r="L26" s="18"/>
      <c r="M26" s="18">
        <v>0</v>
      </c>
      <c r="N26" s="18"/>
      <c r="O26" s="18">
        <v>0</v>
      </c>
      <c r="P26" s="18"/>
      <c r="Q26" s="18">
        <f>VLOOKUP(A26,'درآمد اعمال اختیار'!A:O,15,0)</f>
        <v>-3574301763</v>
      </c>
      <c r="R26" s="18"/>
      <c r="S26" s="18">
        <f t="shared" si="1"/>
        <v>-3574301763</v>
      </c>
      <c r="T26" s="18"/>
      <c r="U26" s="49">
        <f>S26/درآمد!$F$12*100</f>
        <v>0.44217708428957725</v>
      </c>
    </row>
    <row r="27" spans="1:21" ht="18.75">
      <c r="A27" s="39" t="s">
        <v>222</v>
      </c>
      <c r="B27" s="68"/>
      <c r="C27" s="18">
        <v>0</v>
      </c>
      <c r="D27" s="18"/>
      <c r="E27" s="18">
        <v>0</v>
      </c>
      <c r="F27" s="18"/>
      <c r="G27" s="18">
        <f>VLOOKUP(A27,'درآمد اعمال اختیار'!A:O,13,0)</f>
        <v>0</v>
      </c>
      <c r="H27" s="18"/>
      <c r="I27" s="18">
        <f t="shared" si="0"/>
        <v>0</v>
      </c>
      <c r="J27" s="18"/>
      <c r="K27" s="49">
        <f>I27/درآمد!$F$12*100</f>
        <v>0</v>
      </c>
      <c r="L27" s="18"/>
      <c r="M27" s="18">
        <v>0</v>
      </c>
      <c r="N27" s="18"/>
      <c r="O27" s="18">
        <v>0</v>
      </c>
      <c r="P27" s="18"/>
      <c r="Q27" s="18">
        <f>VLOOKUP(A27,'درآمد اعمال اختیار'!A:O,15,0)</f>
        <v>14480025363</v>
      </c>
      <c r="R27" s="18"/>
      <c r="S27" s="18">
        <f t="shared" si="1"/>
        <v>14480025363</v>
      </c>
      <c r="T27" s="18"/>
      <c r="U27" s="49">
        <f>S27/درآمد!$F$12*100</f>
        <v>-1.7913248013162975</v>
      </c>
    </row>
    <row r="28" spans="1:21" ht="18.75">
      <c r="A28" s="39" t="s">
        <v>227</v>
      </c>
      <c r="B28" s="68"/>
      <c r="C28" s="18">
        <v>0</v>
      </c>
      <c r="D28" s="18"/>
      <c r="E28" s="18">
        <v>0</v>
      </c>
      <c r="F28" s="18"/>
      <c r="G28" s="18">
        <f>VLOOKUP(A28,'درآمد اعمال اختیار'!A:O,13,0)</f>
        <v>0</v>
      </c>
      <c r="H28" s="18"/>
      <c r="I28" s="18">
        <f t="shared" si="0"/>
        <v>0</v>
      </c>
      <c r="J28" s="18"/>
      <c r="K28" s="49">
        <f>I28/درآمد!$F$12*100</f>
        <v>0</v>
      </c>
      <c r="L28" s="18"/>
      <c r="M28" s="18">
        <v>0</v>
      </c>
      <c r="N28" s="18"/>
      <c r="O28" s="18">
        <v>0</v>
      </c>
      <c r="P28" s="18"/>
      <c r="Q28" s="18">
        <f>VLOOKUP(A28,'درآمد اعمال اختیار'!A:O,15,0)</f>
        <v>62249557</v>
      </c>
      <c r="R28" s="18"/>
      <c r="S28" s="18">
        <f t="shared" si="1"/>
        <v>62249557</v>
      </c>
      <c r="T28" s="18"/>
      <c r="U28" s="49">
        <f>S28/درآمد!$F$12*100</f>
        <v>-7.7008964093381845E-3</v>
      </c>
    </row>
    <row r="29" spans="1:21" ht="18.75">
      <c r="A29" s="39" t="s">
        <v>36</v>
      </c>
      <c r="B29" s="68"/>
      <c r="C29" s="18">
        <v>0</v>
      </c>
      <c r="D29" s="18"/>
      <c r="E29" s="18">
        <f>VLOOKUP(A29,'درآمد ناشی از تغییر قیمت اوراق'!A:Q,9,0)</f>
        <v>-234320233</v>
      </c>
      <c r="F29" s="18"/>
      <c r="G29" s="18">
        <v>0</v>
      </c>
      <c r="H29" s="18"/>
      <c r="I29" s="18">
        <f t="shared" si="0"/>
        <v>-234320233</v>
      </c>
      <c r="J29" s="18"/>
      <c r="K29" s="49">
        <f>I29/درآمد!$F$12*100</f>
        <v>2.898777000043529E-2</v>
      </c>
      <c r="L29" s="18"/>
      <c r="M29" s="18">
        <v>0</v>
      </c>
      <c r="N29" s="18"/>
      <c r="O29" s="18">
        <f>VLOOKUP(A29,'درآمد ناشی از تغییر قیمت اوراق'!A:Q,17,0)</f>
        <v>-234320233</v>
      </c>
      <c r="P29" s="18"/>
      <c r="Q29" s="18">
        <v>0</v>
      </c>
      <c r="R29" s="18"/>
      <c r="S29" s="18">
        <f t="shared" si="1"/>
        <v>-234320233</v>
      </c>
      <c r="T29" s="18"/>
      <c r="U29" s="49">
        <f>S29/درآمد!$F$12*100</f>
        <v>2.898777000043529E-2</v>
      </c>
    </row>
    <row r="30" spans="1:21" ht="18.75">
      <c r="A30" s="39" t="s">
        <v>35</v>
      </c>
      <c r="B30" s="68"/>
      <c r="C30" s="18">
        <v>0</v>
      </c>
      <c r="D30" s="18"/>
      <c r="E30" s="18">
        <f>VLOOKUP(A30,'درآمد ناشی از تغییر قیمت اوراق'!A:Q,9,0)</f>
        <v>-51395772</v>
      </c>
      <c r="F30" s="18"/>
      <c r="G30" s="18">
        <v>0</v>
      </c>
      <c r="H30" s="18"/>
      <c r="I30" s="18">
        <f t="shared" si="0"/>
        <v>-51395772</v>
      </c>
      <c r="J30" s="18"/>
      <c r="K30" s="49">
        <f>I30/درآمد!$F$12*100</f>
        <v>6.3581740196153366E-3</v>
      </c>
      <c r="L30" s="18"/>
      <c r="M30" s="18">
        <v>0</v>
      </c>
      <c r="N30" s="18"/>
      <c r="O30" s="18">
        <f>VLOOKUP(A30,'درآمد ناشی از تغییر قیمت اوراق'!A:Q,17,0)</f>
        <v>-51395772</v>
      </c>
      <c r="P30" s="18"/>
      <c r="Q30" s="18">
        <v>0</v>
      </c>
      <c r="R30" s="18"/>
      <c r="S30" s="18">
        <f t="shared" si="1"/>
        <v>-51395772</v>
      </c>
      <c r="T30" s="18"/>
      <c r="U30" s="49">
        <f>S30/درآمد!$F$12*100</f>
        <v>6.3581740196153366E-3</v>
      </c>
    </row>
    <row r="31" spans="1:21" ht="18.75">
      <c r="A31" s="39" t="s">
        <v>200</v>
      </c>
      <c r="B31" s="68"/>
      <c r="C31" s="18">
        <v>0</v>
      </c>
      <c r="D31" s="18"/>
      <c r="E31" s="18">
        <v>0</v>
      </c>
      <c r="F31" s="18"/>
      <c r="G31" s="18">
        <f>VLOOKUP(A31,'درآمد اعمال اختیار'!A:O,13,0)</f>
        <v>0</v>
      </c>
      <c r="H31" s="18"/>
      <c r="I31" s="18">
        <f t="shared" si="0"/>
        <v>0</v>
      </c>
      <c r="J31" s="18"/>
      <c r="K31" s="49">
        <f>I31/درآمد!$F$12*100</f>
        <v>0</v>
      </c>
      <c r="L31" s="18"/>
      <c r="M31" s="18">
        <v>0</v>
      </c>
      <c r="N31" s="18"/>
      <c r="O31" s="18">
        <v>0</v>
      </c>
      <c r="P31" s="18"/>
      <c r="Q31" s="18">
        <f>VLOOKUP(A31,'درآمد اعمال اختیار'!A:O,15,0)</f>
        <v>1854122</v>
      </c>
      <c r="R31" s="18"/>
      <c r="S31" s="18">
        <f t="shared" si="1"/>
        <v>1854122</v>
      </c>
      <c r="T31" s="18"/>
      <c r="U31" s="49">
        <f>S31/درآمد!$F$12*100</f>
        <v>-2.2937354320890884E-4</v>
      </c>
    </row>
    <row r="32" spans="1:21" ht="18.75">
      <c r="A32" s="39" t="s">
        <v>32</v>
      </c>
      <c r="B32" s="68"/>
      <c r="C32" s="18">
        <v>0</v>
      </c>
      <c r="D32" s="18"/>
      <c r="E32" s="18">
        <f>VLOOKUP(A32,'درآمد ناشی از تغییر قیمت اوراق'!A:Q,9,0)</f>
        <v>156991214</v>
      </c>
      <c r="F32" s="18"/>
      <c r="G32" s="18">
        <v>0</v>
      </c>
      <c r="H32" s="18"/>
      <c r="I32" s="18">
        <f t="shared" si="0"/>
        <v>156991214</v>
      </c>
      <c r="J32" s="18"/>
      <c r="K32" s="49">
        <f>I32/درآمد!$F$12*100</f>
        <v>-1.9421392447664203E-2</v>
      </c>
      <c r="L32" s="18"/>
      <c r="M32" s="18">
        <v>0</v>
      </c>
      <c r="N32" s="18"/>
      <c r="O32" s="18">
        <f>VLOOKUP(A32,'درآمد ناشی از تغییر قیمت اوراق'!A:Q,17,0)</f>
        <v>156991214</v>
      </c>
      <c r="P32" s="18"/>
      <c r="Q32" s="18">
        <v>0</v>
      </c>
      <c r="R32" s="18"/>
      <c r="S32" s="18">
        <f t="shared" si="1"/>
        <v>156991214</v>
      </c>
      <c r="T32" s="18"/>
      <c r="U32" s="49">
        <f>S32/درآمد!$F$12*100</f>
        <v>-1.9421392447664203E-2</v>
      </c>
    </row>
    <row r="33" spans="1:21" ht="18.75">
      <c r="A33" s="39" t="s">
        <v>38</v>
      </c>
      <c r="B33" s="68"/>
      <c r="C33" s="18">
        <v>0</v>
      </c>
      <c r="D33" s="18"/>
      <c r="E33" s="18">
        <f>VLOOKUP(A33,'درآمد ناشی از تغییر قیمت اوراق'!A:Q,9,0)</f>
        <v>935196079</v>
      </c>
      <c r="F33" s="18"/>
      <c r="G33" s="18">
        <f>VLOOKUP(A33,'درآمد اعمال اختیار'!A:O,13,0)</f>
        <v>3176774</v>
      </c>
      <c r="H33" s="18"/>
      <c r="I33" s="18">
        <f t="shared" si="0"/>
        <v>938372853</v>
      </c>
      <c r="J33" s="18"/>
      <c r="K33" s="49">
        <f>I33/درآمد!$F$12*100</f>
        <v>-0.11608616161377869</v>
      </c>
      <c r="L33" s="18"/>
      <c r="M33" s="18">
        <v>0</v>
      </c>
      <c r="N33" s="18"/>
      <c r="O33" s="18">
        <f>VLOOKUP(A33,'درآمد ناشی از تغییر قیمت اوراق'!A:Q,17,0)</f>
        <v>935196079</v>
      </c>
      <c r="P33" s="18"/>
      <c r="Q33" s="18">
        <f>VLOOKUP(A33,'درآمد اعمال اختیار'!A:O,15,0)</f>
        <v>3176774</v>
      </c>
      <c r="R33" s="18"/>
      <c r="S33" s="18">
        <f t="shared" si="1"/>
        <v>938372853</v>
      </c>
      <c r="T33" s="18"/>
      <c r="U33" s="49">
        <f>S33/درآمد!$F$12*100</f>
        <v>-0.11608616161377869</v>
      </c>
    </row>
    <row r="34" spans="1:21" ht="18.75">
      <c r="A34" s="39" t="s">
        <v>198</v>
      </c>
      <c r="B34" s="68"/>
      <c r="C34" s="18">
        <v>0</v>
      </c>
      <c r="D34" s="18"/>
      <c r="E34" s="18">
        <v>0</v>
      </c>
      <c r="F34" s="18"/>
      <c r="G34" s="18">
        <f>VLOOKUP(A34,'درآمد اعمال اختیار'!A:O,13,0)</f>
        <v>0</v>
      </c>
      <c r="H34" s="18"/>
      <c r="I34" s="18">
        <f t="shared" si="0"/>
        <v>0</v>
      </c>
      <c r="J34" s="18"/>
      <c r="K34" s="49">
        <f>I34/درآمد!$F$12*100</f>
        <v>0</v>
      </c>
      <c r="L34" s="18"/>
      <c r="M34" s="18">
        <v>0</v>
      </c>
      <c r="N34" s="18"/>
      <c r="O34" s="18">
        <v>0</v>
      </c>
      <c r="P34" s="18"/>
      <c r="Q34" s="18">
        <f>VLOOKUP(A34,'درآمد اعمال اختیار'!A:O,15,0)</f>
        <v>9070235704</v>
      </c>
      <c r="R34" s="18"/>
      <c r="S34" s="18">
        <f t="shared" si="1"/>
        <v>9070235704</v>
      </c>
      <c r="T34" s="18"/>
      <c r="U34" s="49">
        <f>S34/درآمد!$F$12*100</f>
        <v>-1.1220793999350807</v>
      </c>
    </row>
    <row r="35" spans="1:21" ht="18.75">
      <c r="A35" s="39" t="s">
        <v>201</v>
      </c>
      <c r="B35" s="68"/>
      <c r="C35" s="18">
        <v>0</v>
      </c>
      <c r="D35" s="18"/>
      <c r="E35" s="18">
        <v>0</v>
      </c>
      <c r="F35" s="18"/>
      <c r="G35" s="18">
        <f>VLOOKUP(A35,'درآمد اعمال اختیار'!A:O,13,0)</f>
        <v>0</v>
      </c>
      <c r="H35" s="18"/>
      <c r="I35" s="18">
        <f t="shared" si="0"/>
        <v>0</v>
      </c>
      <c r="J35" s="18"/>
      <c r="K35" s="49">
        <f>I35/درآمد!$F$12*100</f>
        <v>0</v>
      </c>
      <c r="L35" s="18"/>
      <c r="M35" s="18">
        <v>0</v>
      </c>
      <c r="N35" s="18"/>
      <c r="O35" s="18">
        <v>0</v>
      </c>
      <c r="P35" s="18"/>
      <c r="Q35" s="18">
        <f>VLOOKUP(A35,'درآمد اعمال اختیار'!A:O,15,0)</f>
        <v>5772262622</v>
      </c>
      <c r="R35" s="18"/>
      <c r="S35" s="18">
        <f t="shared" si="1"/>
        <v>5772262622</v>
      </c>
      <c r="T35" s="18"/>
      <c r="U35" s="49">
        <f>S35/درآمد!$F$12*100</f>
        <v>-0.71408695325360805</v>
      </c>
    </row>
    <row r="36" spans="1:21" ht="18.75">
      <c r="A36" s="39" t="s">
        <v>61</v>
      </c>
      <c r="B36" s="68"/>
      <c r="C36" s="18">
        <v>0</v>
      </c>
      <c r="D36" s="18"/>
      <c r="E36" s="18">
        <f>VLOOKUP(A36,'درآمد ناشی از تغییر قیمت اوراق'!A:Q,9,0)</f>
        <v>-566791968</v>
      </c>
      <c r="F36" s="18"/>
      <c r="G36" s="18">
        <f>VLOOKUP(A36,'درآمد اعمال اختیار'!A:O,13,0)</f>
        <v>1237447923</v>
      </c>
      <c r="H36" s="18"/>
      <c r="I36" s="18">
        <f t="shared" si="0"/>
        <v>670655955</v>
      </c>
      <c r="J36" s="18"/>
      <c r="K36" s="49">
        <f>I36/درآمد!$F$12*100</f>
        <v>-8.2966888194252866E-2</v>
      </c>
      <c r="L36" s="18"/>
      <c r="M36" s="18">
        <v>0</v>
      </c>
      <c r="N36" s="18"/>
      <c r="O36" s="18">
        <f>VLOOKUP(A36,'درآمد ناشی از تغییر قیمت اوراق'!A:Q,17,0)</f>
        <v>0</v>
      </c>
      <c r="P36" s="18"/>
      <c r="Q36" s="18">
        <f>VLOOKUP(A36,'درآمد اعمال اختیار'!A:O,15,0)</f>
        <v>1237447923</v>
      </c>
      <c r="R36" s="18"/>
      <c r="S36" s="18">
        <f t="shared" si="1"/>
        <v>1237447923</v>
      </c>
      <c r="T36" s="18"/>
      <c r="U36" s="49">
        <f>S36/درآمد!$F$12*100</f>
        <v>-0.15308475636177932</v>
      </c>
    </row>
    <row r="37" spans="1:21" ht="18.75">
      <c r="A37" s="39" t="s">
        <v>196</v>
      </c>
      <c r="B37" s="68"/>
      <c r="C37" s="18">
        <v>0</v>
      </c>
      <c r="D37" s="18"/>
      <c r="E37" s="18">
        <v>0</v>
      </c>
      <c r="F37" s="18"/>
      <c r="G37" s="18">
        <f>VLOOKUP(A37,'درآمد اعمال اختیار'!A:O,13,0)</f>
        <v>0</v>
      </c>
      <c r="H37" s="18"/>
      <c r="I37" s="18">
        <f t="shared" si="0"/>
        <v>0</v>
      </c>
      <c r="J37" s="18"/>
      <c r="K37" s="49">
        <f>I37/درآمد!$F$12*100</f>
        <v>0</v>
      </c>
      <c r="L37" s="18"/>
      <c r="M37" s="18">
        <v>0</v>
      </c>
      <c r="N37" s="18"/>
      <c r="O37" s="18">
        <v>0</v>
      </c>
      <c r="P37" s="18"/>
      <c r="Q37" s="18">
        <f>VLOOKUP(A37,'درآمد اعمال اختیار'!A:O,15,0)</f>
        <v>5105614928</v>
      </c>
      <c r="R37" s="18"/>
      <c r="S37" s="18">
        <f t="shared" si="1"/>
        <v>5105614928</v>
      </c>
      <c r="T37" s="18"/>
      <c r="U37" s="49">
        <f>S37/درآمد!$F$12*100</f>
        <v>-0.63161592726673743</v>
      </c>
    </row>
    <row r="38" spans="1:21" ht="18.75">
      <c r="A38" s="39" t="s">
        <v>199</v>
      </c>
      <c r="B38" s="68"/>
      <c r="C38" s="18">
        <v>0</v>
      </c>
      <c r="D38" s="18"/>
      <c r="E38" s="18">
        <v>0</v>
      </c>
      <c r="F38" s="18"/>
      <c r="G38" s="18">
        <f>VLOOKUP(A38,'درآمد اعمال اختیار'!A:O,13,0)</f>
        <v>0</v>
      </c>
      <c r="H38" s="18"/>
      <c r="I38" s="18">
        <f t="shared" si="0"/>
        <v>0</v>
      </c>
      <c r="J38" s="18"/>
      <c r="K38" s="49">
        <f>I38/درآمد!$F$12*100</f>
        <v>0</v>
      </c>
      <c r="L38" s="18"/>
      <c r="M38" s="18">
        <v>0</v>
      </c>
      <c r="N38" s="18"/>
      <c r="O38" s="18">
        <v>0</v>
      </c>
      <c r="P38" s="18"/>
      <c r="Q38" s="18">
        <f>VLOOKUP(A38,'درآمد اعمال اختیار'!A:O,15,0)</f>
        <v>1310772435</v>
      </c>
      <c r="R38" s="18"/>
      <c r="S38" s="18">
        <f t="shared" si="1"/>
        <v>1310772435</v>
      </c>
      <c r="T38" s="18"/>
      <c r="U38" s="49">
        <f>S38/درآمد!$F$12*100</f>
        <v>-0.162155736114732</v>
      </c>
    </row>
    <row r="39" spans="1:21" ht="18.75">
      <c r="A39" s="39" t="s">
        <v>197</v>
      </c>
      <c r="B39" s="68"/>
      <c r="C39" s="18">
        <v>0</v>
      </c>
      <c r="D39" s="18"/>
      <c r="E39" s="18">
        <v>0</v>
      </c>
      <c r="F39" s="18"/>
      <c r="G39" s="18">
        <f>VLOOKUP(A39,'درآمد اعمال اختیار'!A:O,13,0)</f>
        <v>0</v>
      </c>
      <c r="H39" s="18"/>
      <c r="I39" s="18">
        <f t="shared" si="0"/>
        <v>0</v>
      </c>
      <c r="J39" s="18"/>
      <c r="K39" s="49">
        <f>I39/درآمد!$F$12*100</f>
        <v>0</v>
      </c>
      <c r="L39" s="18"/>
      <c r="M39" s="18">
        <v>0</v>
      </c>
      <c r="N39" s="18"/>
      <c r="O39" s="18">
        <v>0</v>
      </c>
      <c r="P39" s="18"/>
      <c r="Q39" s="18">
        <f>VLOOKUP(A39,'درآمد اعمال اختیار'!A:O,15,0)</f>
        <v>1155093458</v>
      </c>
      <c r="R39" s="18"/>
      <c r="S39" s="18">
        <f t="shared" si="1"/>
        <v>1155093458</v>
      </c>
      <c r="T39" s="18"/>
      <c r="U39" s="49">
        <f>S39/درآمد!$F$12*100</f>
        <v>-0.14289668058460603</v>
      </c>
    </row>
    <row r="40" spans="1:21" ht="18.75">
      <c r="A40" s="39" t="s">
        <v>236</v>
      </c>
      <c r="B40" s="68"/>
      <c r="C40" s="18">
        <v>0</v>
      </c>
      <c r="D40" s="18"/>
      <c r="E40" s="18">
        <v>0</v>
      </c>
      <c r="F40" s="18"/>
      <c r="G40" s="18">
        <f>VLOOKUP(A40,'درآمد اعمال اختیار'!A:O,13,0)</f>
        <v>0</v>
      </c>
      <c r="H40" s="18"/>
      <c r="I40" s="18">
        <f t="shared" si="0"/>
        <v>0</v>
      </c>
      <c r="J40" s="18"/>
      <c r="K40" s="49">
        <f>I40/درآمد!$F$12*100</f>
        <v>0</v>
      </c>
      <c r="L40" s="18"/>
      <c r="M40" s="18">
        <v>0</v>
      </c>
      <c r="N40" s="18"/>
      <c r="O40" s="18">
        <v>0</v>
      </c>
      <c r="P40" s="18"/>
      <c r="Q40" s="18">
        <f>VLOOKUP(A40,'درآمد اعمال اختیار'!A:O,15,0)</f>
        <v>-3725960341</v>
      </c>
      <c r="R40" s="18"/>
      <c r="S40" s="18">
        <f t="shared" si="1"/>
        <v>-3725960341</v>
      </c>
      <c r="T40" s="18"/>
      <c r="U40" s="49">
        <f>S40/درآمد!$F$12*100</f>
        <v>0.46093877601961697</v>
      </c>
    </row>
    <row r="41" spans="1:21" ht="18.75">
      <c r="A41" s="39" t="s">
        <v>204</v>
      </c>
      <c r="B41" s="68"/>
      <c r="C41" s="18">
        <v>0</v>
      </c>
      <c r="D41" s="18"/>
      <c r="E41" s="18">
        <v>0</v>
      </c>
      <c r="F41" s="18"/>
      <c r="G41" s="18">
        <f>VLOOKUP(A41,'درآمد اعمال اختیار'!A:O,13,0)</f>
        <v>0</v>
      </c>
      <c r="H41" s="18"/>
      <c r="I41" s="18">
        <f t="shared" si="0"/>
        <v>0</v>
      </c>
      <c r="J41" s="18"/>
      <c r="K41" s="49">
        <f>I41/درآمد!$F$12*100</f>
        <v>0</v>
      </c>
      <c r="L41" s="18"/>
      <c r="M41" s="18">
        <v>0</v>
      </c>
      <c r="N41" s="18"/>
      <c r="O41" s="18">
        <v>0</v>
      </c>
      <c r="P41" s="18"/>
      <c r="Q41" s="18">
        <f>VLOOKUP(A41,'درآمد اعمال اختیار'!A:O,15,0)</f>
        <v>2040585771</v>
      </c>
      <c r="R41" s="18"/>
      <c r="S41" s="18">
        <f t="shared" si="1"/>
        <v>2040585771</v>
      </c>
      <c r="T41" s="18"/>
      <c r="U41" s="49">
        <f>S41/درآمد!$F$12*100</f>
        <v>-0.25244098744093052</v>
      </c>
    </row>
    <row r="42" spans="1:21" ht="18.75">
      <c r="A42" s="39" t="s">
        <v>205</v>
      </c>
      <c r="B42" s="68"/>
      <c r="C42" s="18">
        <v>0</v>
      </c>
      <c r="D42" s="18"/>
      <c r="E42" s="18">
        <v>0</v>
      </c>
      <c r="F42" s="18"/>
      <c r="G42" s="18">
        <f>VLOOKUP(A42,'درآمد اعمال اختیار'!A:O,13,0)</f>
        <v>0</v>
      </c>
      <c r="H42" s="18"/>
      <c r="I42" s="18">
        <f t="shared" si="0"/>
        <v>0</v>
      </c>
      <c r="J42" s="18"/>
      <c r="K42" s="49">
        <f>I42/درآمد!$F$12*100</f>
        <v>0</v>
      </c>
      <c r="L42" s="18"/>
      <c r="M42" s="18">
        <v>0</v>
      </c>
      <c r="N42" s="18"/>
      <c r="O42" s="18">
        <v>0</v>
      </c>
      <c r="P42" s="18"/>
      <c r="Q42" s="18">
        <f>VLOOKUP(A42,'درآمد اعمال اختیار'!A:O,15,0)</f>
        <v>1233665205</v>
      </c>
      <c r="R42" s="18"/>
      <c r="S42" s="18">
        <f t="shared" si="1"/>
        <v>1233665205</v>
      </c>
      <c r="T42" s="18"/>
      <c r="U42" s="49">
        <f>S42/درآمد!$F$12*100</f>
        <v>-0.15261679609237949</v>
      </c>
    </row>
    <row r="43" spans="1:21" ht="18.75">
      <c r="A43" s="39" t="s">
        <v>203</v>
      </c>
      <c r="B43" s="68"/>
      <c r="C43" s="18">
        <v>0</v>
      </c>
      <c r="D43" s="18"/>
      <c r="E43" s="18">
        <v>0</v>
      </c>
      <c r="F43" s="18"/>
      <c r="G43" s="18">
        <f>VLOOKUP(A43,'درآمد اعمال اختیار'!A:O,13,0)</f>
        <v>0</v>
      </c>
      <c r="H43" s="18"/>
      <c r="I43" s="18">
        <f t="shared" si="0"/>
        <v>0</v>
      </c>
      <c r="J43" s="18"/>
      <c r="K43" s="49">
        <f>I43/درآمد!$F$12*100</f>
        <v>0</v>
      </c>
      <c r="L43" s="18"/>
      <c r="M43" s="18">
        <v>0</v>
      </c>
      <c r="N43" s="18"/>
      <c r="O43" s="18">
        <v>0</v>
      </c>
      <c r="P43" s="18"/>
      <c r="Q43" s="18">
        <f>VLOOKUP(A43,'درآمد اعمال اختیار'!A:O,15,0)</f>
        <v>4498842</v>
      </c>
      <c r="R43" s="18"/>
      <c r="S43" s="18">
        <f t="shared" si="1"/>
        <v>4498842</v>
      </c>
      <c r="T43" s="18"/>
      <c r="U43" s="49">
        <f>S43/درآمد!$F$12*100</f>
        <v>-5.5655201215295104E-4</v>
      </c>
    </row>
    <row r="44" spans="1:21" ht="18.75">
      <c r="A44" s="39" t="s">
        <v>210</v>
      </c>
      <c r="B44" s="68"/>
      <c r="C44" s="18">
        <v>0</v>
      </c>
      <c r="D44" s="18"/>
      <c r="E44" s="18">
        <v>0</v>
      </c>
      <c r="F44" s="18"/>
      <c r="G44" s="18">
        <f>VLOOKUP(A44,'درآمد اعمال اختیار'!A:O,13,0)</f>
        <v>0</v>
      </c>
      <c r="H44" s="18"/>
      <c r="I44" s="18">
        <f t="shared" si="0"/>
        <v>0</v>
      </c>
      <c r="J44" s="18"/>
      <c r="K44" s="49">
        <f>I44/درآمد!$F$12*100</f>
        <v>0</v>
      </c>
      <c r="L44" s="18"/>
      <c r="M44" s="18">
        <v>0</v>
      </c>
      <c r="N44" s="18"/>
      <c r="O44" s="18">
        <v>0</v>
      </c>
      <c r="P44" s="18"/>
      <c r="Q44" s="18">
        <f>VLOOKUP(A44,'درآمد اعمال اختیار'!A:O,15,0)</f>
        <v>44985935</v>
      </c>
      <c r="R44" s="18"/>
      <c r="S44" s="18">
        <f t="shared" si="1"/>
        <v>44985935</v>
      </c>
      <c r="T44" s="18"/>
      <c r="U44" s="49">
        <f>S44/درآمد!$F$12*100</f>
        <v>-5.5652127020312924E-3</v>
      </c>
    </row>
    <row r="45" spans="1:21" ht="18.75">
      <c r="A45" s="39" t="s">
        <v>37</v>
      </c>
      <c r="B45" s="68"/>
      <c r="C45" s="18">
        <v>0</v>
      </c>
      <c r="D45" s="18"/>
      <c r="E45" s="18">
        <f>VLOOKUP(A45,'درآمد ناشی از تغییر قیمت اوراق'!A:Q,9,0)</f>
        <v>-300640526</v>
      </c>
      <c r="F45" s="18"/>
      <c r="G45" s="18">
        <v>0</v>
      </c>
      <c r="H45" s="18"/>
      <c r="I45" s="18">
        <f t="shared" si="0"/>
        <v>-300640526</v>
      </c>
      <c r="J45" s="18"/>
      <c r="K45" s="49">
        <f>I45/درآمد!$F$12*100</f>
        <v>3.719225740313209E-2</v>
      </c>
      <c r="L45" s="18"/>
      <c r="M45" s="18">
        <v>0</v>
      </c>
      <c r="N45" s="18"/>
      <c r="O45" s="18">
        <f>VLOOKUP(A45,'درآمد ناشی از تغییر قیمت اوراق'!A:Q,17,0)</f>
        <v>-300640526</v>
      </c>
      <c r="P45" s="18"/>
      <c r="Q45" s="18">
        <v>0</v>
      </c>
      <c r="R45" s="18"/>
      <c r="S45" s="18">
        <f t="shared" si="1"/>
        <v>-300640526</v>
      </c>
      <c r="T45" s="18"/>
      <c r="U45" s="49">
        <f>S45/درآمد!$F$12*100</f>
        <v>3.719225740313209E-2</v>
      </c>
    </row>
    <row r="46" spans="1:21" ht="18.75">
      <c r="A46" s="39" t="s">
        <v>40</v>
      </c>
      <c r="B46" s="68"/>
      <c r="C46" s="18">
        <v>0</v>
      </c>
      <c r="D46" s="18"/>
      <c r="E46" s="18">
        <f>VLOOKUP(A46,'درآمد ناشی از تغییر قیمت اوراق'!A:Q,9,0)</f>
        <v>-110538175</v>
      </c>
      <c r="F46" s="18"/>
      <c r="G46" s="18">
        <v>0</v>
      </c>
      <c r="H46" s="18"/>
      <c r="I46" s="18">
        <f t="shared" si="0"/>
        <v>-110538175</v>
      </c>
      <c r="J46" s="18"/>
      <c r="K46" s="49">
        <f>I46/درآمد!$F$12*100</f>
        <v>1.3674684222287651E-2</v>
      </c>
      <c r="L46" s="18"/>
      <c r="M46" s="18">
        <v>0</v>
      </c>
      <c r="N46" s="18"/>
      <c r="O46" s="18">
        <f>VLOOKUP(A46,'درآمد ناشی از تغییر قیمت اوراق'!A:Q,17,0)</f>
        <v>-110538175</v>
      </c>
      <c r="P46" s="18"/>
      <c r="Q46" s="18">
        <v>0</v>
      </c>
      <c r="R46" s="18"/>
      <c r="S46" s="18">
        <f t="shared" si="1"/>
        <v>-110538175</v>
      </c>
      <c r="T46" s="18"/>
      <c r="U46" s="49">
        <f>S46/درآمد!$F$12*100</f>
        <v>1.3674684222287651E-2</v>
      </c>
    </row>
    <row r="47" spans="1:21" ht="18.75">
      <c r="A47" s="39" t="s">
        <v>206</v>
      </c>
      <c r="B47" s="68"/>
      <c r="C47" s="18">
        <v>0</v>
      </c>
      <c r="D47" s="18"/>
      <c r="E47" s="18">
        <v>0</v>
      </c>
      <c r="F47" s="18"/>
      <c r="G47" s="18">
        <f>VLOOKUP(A47,'درآمد اعمال اختیار'!A:O,13,0)</f>
        <v>0</v>
      </c>
      <c r="H47" s="18"/>
      <c r="I47" s="18">
        <f t="shared" si="0"/>
        <v>0</v>
      </c>
      <c r="J47" s="18"/>
      <c r="K47" s="49">
        <f>I47/درآمد!$F$12*100</f>
        <v>0</v>
      </c>
      <c r="L47" s="18"/>
      <c r="M47" s="18">
        <v>0</v>
      </c>
      <c r="N47" s="18"/>
      <c r="O47" s="18">
        <v>0</v>
      </c>
      <c r="P47" s="18"/>
      <c r="Q47" s="18">
        <f>VLOOKUP(A47,'درآمد اعمال اختیار'!A:O,15,0)</f>
        <v>2881308401</v>
      </c>
      <c r="R47" s="18"/>
      <c r="S47" s="18">
        <f t="shared" si="1"/>
        <v>2881308401</v>
      </c>
      <c r="T47" s="18"/>
      <c r="U47" s="49">
        <f>S47/درآمد!$F$12*100</f>
        <v>-0.35644683414304207</v>
      </c>
    </row>
    <row r="48" spans="1:21" ht="18.75">
      <c r="A48" s="39" t="s">
        <v>54</v>
      </c>
      <c r="B48" s="68"/>
      <c r="C48" s="18">
        <v>0</v>
      </c>
      <c r="D48" s="18"/>
      <c r="E48" s="18">
        <f>VLOOKUP(A48,'درآمد ناشی از تغییر قیمت اوراق'!A:Q,9,0)</f>
        <v>-5506581690</v>
      </c>
      <c r="F48" s="18"/>
      <c r="G48" s="18">
        <f>VLOOKUP(A48,'درآمد اعمال اختیار'!A:O,13,0)</f>
        <v>10768247692</v>
      </c>
      <c r="H48" s="18"/>
      <c r="I48" s="18">
        <f t="shared" si="0"/>
        <v>5261666002</v>
      </c>
      <c r="J48" s="18"/>
      <c r="K48" s="49">
        <f>I48/درآمد!$F$12*100</f>
        <v>-0.65092101493892718</v>
      </c>
      <c r="L48" s="18"/>
      <c r="M48" s="18">
        <v>0</v>
      </c>
      <c r="N48" s="18"/>
      <c r="O48" s="18">
        <f>VLOOKUP(A48,'درآمد ناشی از تغییر قیمت اوراق'!A:Q,17,0)</f>
        <v>0</v>
      </c>
      <c r="P48" s="18"/>
      <c r="Q48" s="18">
        <f>VLOOKUP(A48,'درآمد اعمال اختیار'!A:O,15,0)</f>
        <v>10768247692</v>
      </c>
      <c r="R48" s="18"/>
      <c r="S48" s="18">
        <f t="shared" si="1"/>
        <v>10768247692</v>
      </c>
      <c r="T48" s="18"/>
      <c r="U48" s="49">
        <f>S48/درآمد!$F$12*100</f>
        <v>-1.3321405642483044</v>
      </c>
    </row>
    <row r="49" spans="1:21" ht="18.75">
      <c r="A49" s="39" t="s">
        <v>34</v>
      </c>
      <c r="B49" s="68"/>
      <c r="C49" s="18">
        <v>0</v>
      </c>
      <c r="D49" s="18"/>
      <c r="E49" s="18">
        <f>VLOOKUP(A49,'درآمد ناشی از تغییر قیمت اوراق'!A:Q,9,0)</f>
        <v>-144904673</v>
      </c>
      <c r="F49" s="18"/>
      <c r="G49" s="18">
        <f>VLOOKUP(A49,'درآمد اعمال اختیار'!A:O,13,0)</f>
        <v>1529115</v>
      </c>
      <c r="H49" s="18"/>
      <c r="I49" s="18">
        <f t="shared" si="0"/>
        <v>-143375558</v>
      </c>
      <c r="J49" s="18"/>
      <c r="K49" s="49">
        <f>I49/درآمد!$F$12*100</f>
        <v>1.7736998831799859E-2</v>
      </c>
      <c r="L49" s="18"/>
      <c r="M49" s="18">
        <v>0</v>
      </c>
      <c r="N49" s="18"/>
      <c r="O49" s="18">
        <f>VLOOKUP(A49,'درآمد ناشی از تغییر قیمت اوراق'!A:Q,17,0)</f>
        <v>-144904673</v>
      </c>
      <c r="P49" s="18"/>
      <c r="Q49" s="18">
        <f>VLOOKUP(A49,'درآمد اعمال اختیار'!A:O,15,0)</f>
        <v>1529115</v>
      </c>
      <c r="R49" s="18"/>
      <c r="S49" s="18">
        <f t="shared" si="1"/>
        <v>-143375558</v>
      </c>
      <c r="T49" s="18"/>
      <c r="U49" s="49">
        <f>S49/درآمد!$F$12*100</f>
        <v>1.7736998831799859E-2</v>
      </c>
    </row>
    <row r="50" spans="1:21" ht="18.75">
      <c r="A50" s="39" t="s">
        <v>41</v>
      </c>
      <c r="B50" s="68"/>
      <c r="C50" s="18">
        <v>0</v>
      </c>
      <c r="D50" s="18"/>
      <c r="E50" s="18">
        <f>VLOOKUP(A50,'درآمد ناشی از تغییر قیمت اوراق'!A:Q,9,0)</f>
        <v>-180245</v>
      </c>
      <c r="F50" s="18"/>
      <c r="G50" s="18">
        <v>0</v>
      </c>
      <c r="H50" s="18"/>
      <c r="I50" s="18">
        <f t="shared" si="0"/>
        <v>-180245</v>
      </c>
      <c r="J50" s="18"/>
      <c r="K50" s="49">
        <f>I50/درآمد!$F$12*100</f>
        <v>2.229811970069379E-5</v>
      </c>
      <c r="L50" s="18"/>
      <c r="M50" s="18">
        <v>0</v>
      </c>
      <c r="N50" s="18"/>
      <c r="O50" s="18">
        <f>VLOOKUP(A50,'درآمد ناشی از تغییر قیمت اوراق'!A:Q,17,0)</f>
        <v>-180245</v>
      </c>
      <c r="P50" s="18"/>
      <c r="Q50" s="18">
        <v>0</v>
      </c>
      <c r="R50" s="18"/>
      <c r="S50" s="18">
        <f t="shared" si="1"/>
        <v>-180245</v>
      </c>
      <c r="T50" s="18"/>
      <c r="U50" s="49">
        <f>S50/درآمد!$F$12*100</f>
        <v>2.229811970069379E-5</v>
      </c>
    </row>
    <row r="51" spans="1:21" ht="18.75">
      <c r="A51" s="39" t="s">
        <v>209</v>
      </c>
      <c r="B51" s="68"/>
      <c r="C51" s="18">
        <v>0</v>
      </c>
      <c r="D51" s="18"/>
      <c r="E51" s="18">
        <v>0</v>
      </c>
      <c r="F51" s="18"/>
      <c r="G51" s="18">
        <f>VLOOKUP(A51,'درآمد اعمال اختیار'!A:O,13,0)</f>
        <v>0</v>
      </c>
      <c r="H51" s="18"/>
      <c r="I51" s="18">
        <f t="shared" si="0"/>
        <v>0</v>
      </c>
      <c r="J51" s="18"/>
      <c r="K51" s="49">
        <f>I51/درآمد!$F$12*100</f>
        <v>0</v>
      </c>
      <c r="L51" s="18"/>
      <c r="M51" s="18">
        <v>0</v>
      </c>
      <c r="N51" s="18"/>
      <c r="O51" s="18">
        <v>0</v>
      </c>
      <c r="P51" s="18"/>
      <c r="Q51" s="18">
        <f>VLOOKUP(A51,'درآمد اعمال اختیار'!A:O,15,0)</f>
        <v>7973607616</v>
      </c>
      <c r="R51" s="18"/>
      <c r="S51" s="18">
        <f>M51+O51+Q51</f>
        <v>7973607616</v>
      </c>
      <c r="T51" s="18"/>
      <c r="U51" s="49">
        <f>S51/درآمد!$F$12*100</f>
        <v>-0.98641547376033534</v>
      </c>
    </row>
    <row r="52" spans="1:21" ht="18.75">
      <c r="A52" s="39" t="s">
        <v>43</v>
      </c>
      <c r="B52" s="68"/>
      <c r="C52" s="18">
        <v>0</v>
      </c>
      <c r="D52" s="18"/>
      <c r="E52" s="18">
        <f>VLOOKUP(A52,'درآمد ناشی از تغییر قیمت اوراق'!A:Q,9,0)</f>
        <v>-10530627653</v>
      </c>
      <c r="F52" s="18"/>
      <c r="G52" s="18">
        <f>VLOOKUP(A52,'درآمد اعمال اختیار'!A:O,13,0)</f>
        <v>12068999730</v>
      </c>
      <c r="H52" s="18"/>
      <c r="I52" s="18">
        <f t="shared" si="0"/>
        <v>1538372077</v>
      </c>
      <c r="J52" s="18"/>
      <c r="K52" s="49">
        <f>I52/درآمد!$F$12*100</f>
        <v>-0.19031210140170834</v>
      </c>
      <c r="L52" s="18"/>
      <c r="M52" s="18">
        <v>0</v>
      </c>
      <c r="N52" s="18"/>
      <c r="O52" s="18">
        <v>0</v>
      </c>
      <c r="P52" s="18"/>
      <c r="Q52" s="18">
        <f>VLOOKUP(A52,'درآمد اعمال اختیار'!A:O,15,0)</f>
        <v>12068999730</v>
      </c>
      <c r="R52" s="18"/>
      <c r="S52" s="18">
        <f t="shared" si="1"/>
        <v>12068999730</v>
      </c>
      <c r="T52" s="18"/>
      <c r="U52" s="49">
        <f>S52/درآمد!$F$12*100</f>
        <v>-1.4930566764525008</v>
      </c>
    </row>
    <row r="53" spans="1:21" ht="18.75">
      <c r="A53" s="39" t="s">
        <v>208</v>
      </c>
      <c r="B53" s="68"/>
      <c r="C53" s="18">
        <v>0</v>
      </c>
      <c r="D53" s="18"/>
      <c r="E53" s="18">
        <v>0</v>
      </c>
      <c r="F53" s="18"/>
      <c r="G53" s="18">
        <f>VLOOKUP(A53,'درآمد اعمال اختیار'!A:O,13,0)</f>
        <v>0</v>
      </c>
      <c r="H53" s="18"/>
      <c r="I53" s="18">
        <f t="shared" si="0"/>
        <v>0</v>
      </c>
      <c r="J53" s="18"/>
      <c r="K53" s="49">
        <f>I53/درآمد!$F$12*100</f>
        <v>0</v>
      </c>
      <c r="L53" s="18"/>
      <c r="M53" s="18">
        <v>0</v>
      </c>
      <c r="N53" s="18"/>
      <c r="O53" s="18">
        <v>0</v>
      </c>
      <c r="P53" s="18"/>
      <c r="Q53" s="18">
        <f>VLOOKUP(A53,'درآمد اعمال اختیار'!A:O,15,0)</f>
        <v>5415096038</v>
      </c>
      <c r="R53" s="18"/>
      <c r="S53" s="18">
        <f t="shared" si="1"/>
        <v>5415096038</v>
      </c>
      <c r="T53" s="18"/>
      <c r="U53" s="49">
        <f>S53/درآمد!$F$12*100</f>
        <v>-0.66990185384380529</v>
      </c>
    </row>
    <row r="54" spans="1:21" ht="18.75">
      <c r="A54" s="39" t="s">
        <v>207</v>
      </c>
      <c r="B54" s="68"/>
      <c r="C54" s="18">
        <v>0</v>
      </c>
      <c r="D54" s="18"/>
      <c r="E54" s="18">
        <v>0</v>
      </c>
      <c r="F54" s="18"/>
      <c r="G54" s="18">
        <f>VLOOKUP(A54,'درآمد اعمال اختیار'!A:O,13,0)</f>
        <v>0</v>
      </c>
      <c r="H54" s="18"/>
      <c r="I54" s="18">
        <f t="shared" si="0"/>
        <v>0</v>
      </c>
      <c r="J54" s="18"/>
      <c r="K54" s="49">
        <f>I54/درآمد!$F$12*100</f>
        <v>0</v>
      </c>
      <c r="L54" s="18"/>
      <c r="M54" s="18">
        <v>0</v>
      </c>
      <c r="N54" s="18"/>
      <c r="O54" s="18">
        <v>0</v>
      </c>
      <c r="P54" s="18"/>
      <c r="Q54" s="18">
        <f>VLOOKUP(A54,'درآمد اعمال اختیار'!A:O,15,0)</f>
        <v>91269441</v>
      </c>
      <c r="R54" s="18"/>
      <c r="S54" s="18">
        <f t="shared" si="1"/>
        <v>91269441</v>
      </c>
      <c r="T54" s="18"/>
      <c r="U54" s="49">
        <f>S54/درآمد!$F$12*100</f>
        <v>-1.1290947989866068E-2</v>
      </c>
    </row>
    <row r="55" spans="1:21" ht="18.75">
      <c r="A55" s="39" t="s">
        <v>211</v>
      </c>
      <c r="B55" s="68"/>
      <c r="C55" s="18">
        <v>0</v>
      </c>
      <c r="D55" s="18"/>
      <c r="E55" s="18">
        <v>0</v>
      </c>
      <c r="F55" s="18"/>
      <c r="G55" s="18">
        <f>VLOOKUP(A55,'درآمد اعمال اختیار'!A:O,13,0)</f>
        <v>0</v>
      </c>
      <c r="H55" s="18"/>
      <c r="I55" s="18">
        <f t="shared" si="0"/>
        <v>0</v>
      </c>
      <c r="J55" s="18"/>
      <c r="K55" s="49">
        <f>I55/درآمد!$F$12*100</f>
        <v>0</v>
      </c>
      <c r="L55" s="18"/>
      <c r="M55" s="18">
        <v>0</v>
      </c>
      <c r="N55" s="18"/>
      <c r="O55" s="18">
        <v>0</v>
      </c>
      <c r="P55" s="18"/>
      <c r="Q55" s="18">
        <f>VLOOKUP(A55,'درآمد اعمال اختیار'!A:O,15,0)</f>
        <v>77600036</v>
      </c>
      <c r="R55" s="18"/>
      <c r="S55" s="18">
        <f t="shared" si="1"/>
        <v>77600036</v>
      </c>
      <c r="T55" s="18"/>
      <c r="U55" s="49">
        <f>S55/درآمد!$F$12*100</f>
        <v>-9.5999050820058662E-3</v>
      </c>
    </row>
    <row r="56" spans="1:21" ht="18.75">
      <c r="A56" s="39" t="s">
        <v>235</v>
      </c>
      <c r="B56" s="68"/>
      <c r="C56" s="18">
        <v>0</v>
      </c>
      <c r="D56" s="18"/>
      <c r="E56" s="18">
        <v>0</v>
      </c>
      <c r="F56" s="18"/>
      <c r="G56" s="18">
        <f>VLOOKUP(A56,'درآمد اعمال اختیار'!A:O,13,0)</f>
        <v>0</v>
      </c>
      <c r="H56" s="18"/>
      <c r="I56" s="18">
        <f t="shared" si="0"/>
        <v>0</v>
      </c>
      <c r="J56" s="18"/>
      <c r="K56" s="49">
        <f>I56/درآمد!$F$12*100</f>
        <v>0</v>
      </c>
      <c r="L56" s="18"/>
      <c r="M56" s="18">
        <v>0</v>
      </c>
      <c r="N56" s="18"/>
      <c r="O56" s="18">
        <v>0</v>
      </c>
      <c r="P56" s="18"/>
      <c r="Q56" s="18">
        <f>VLOOKUP(A56,'درآمد اعمال اختیار'!A:O,15,0)</f>
        <v>-59205077</v>
      </c>
      <c r="R56" s="18"/>
      <c r="S56" s="18">
        <f t="shared" si="1"/>
        <v>-59205077</v>
      </c>
      <c r="T56" s="18"/>
      <c r="U56" s="49">
        <f>S56/درآمد!$F$12*100</f>
        <v>7.3242636069504995E-3</v>
      </c>
    </row>
    <row r="57" spans="1:21" ht="18.75">
      <c r="A57" s="39" t="s">
        <v>33</v>
      </c>
      <c r="B57" s="68"/>
      <c r="C57" s="18">
        <v>0</v>
      </c>
      <c r="D57" s="18"/>
      <c r="E57" s="18">
        <f>VLOOKUP(A57,'درآمد ناشی از تغییر قیمت اوراق'!A:Q,9,0)</f>
        <v>-13602111</v>
      </c>
      <c r="F57" s="18"/>
      <c r="G57" s="18">
        <v>0</v>
      </c>
      <c r="H57" s="18"/>
      <c r="I57" s="18">
        <f t="shared" si="0"/>
        <v>-13602111</v>
      </c>
      <c r="J57" s="18"/>
      <c r="K57" s="49">
        <f>I57/درآمد!$F$12*100</f>
        <v>1.682717963106459E-3</v>
      </c>
      <c r="L57" s="18"/>
      <c r="M57" s="18">
        <v>0</v>
      </c>
      <c r="N57" s="18"/>
      <c r="O57" s="18">
        <f>VLOOKUP(A57,'درآمد ناشی از تغییر قیمت اوراق'!A:Q,17,0)</f>
        <v>-13602111</v>
      </c>
      <c r="P57" s="18"/>
      <c r="Q57" s="18">
        <v>0</v>
      </c>
      <c r="R57" s="18"/>
      <c r="S57" s="18">
        <f t="shared" si="1"/>
        <v>-13602111</v>
      </c>
      <c r="T57" s="18"/>
      <c r="U57" s="49">
        <f>S57/درآمد!$F$12*100</f>
        <v>1.682717963106459E-3</v>
      </c>
    </row>
    <row r="58" spans="1:21" ht="18.75">
      <c r="A58" s="39" t="s">
        <v>212</v>
      </c>
      <c r="B58" s="68"/>
      <c r="C58" s="18">
        <v>0</v>
      </c>
      <c r="D58" s="18"/>
      <c r="E58" s="18">
        <v>0</v>
      </c>
      <c r="F58" s="18"/>
      <c r="G58" s="18">
        <f>VLOOKUP(A58,'درآمد اعمال اختیار'!A:O,13,0)</f>
        <v>0</v>
      </c>
      <c r="H58" s="18"/>
      <c r="I58" s="18">
        <f t="shared" si="0"/>
        <v>0</v>
      </c>
      <c r="J58" s="18"/>
      <c r="K58" s="49">
        <f>I58/درآمد!$F$12*100</f>
        <v>0</v>
      </c>
      <c r="L58" s="18"/>
      <c r="M58" s="18">
        <v>0</v>
      </c>
      <c r="N58" s="18"/>
      <c r="O58" s="18">
        <v>0</v>
      </c>
      <c r="P58" s="18"/>
      <c r="Q58" s="18">
        <f>VLOOKUP(A58,'درآمد اعمال اختیار'!A:O,15,0)</f>
        <v>2013469473</v>
      </c>
      <c r="R58" s="18"/>
      <c r="S58" s="18">
        <f t="shared" si="1"/>
        <v>2013469473</v>
      </c>
      <c r="T58" s="18"/>
      <c r="U58" s="49">
        <f>S58/درآمد!$F$12*100</f>
        <v>-0.24908642859800184</v>
      </c>
    </row>
    <row r="59" spans="1:21" ht="18.75">
      <c r="A59" s="39" t="s">
        <v>217</v>
      </c>
      <c r="B59" s="68"/>
      <c r="C59" s="18">
        <v>0</v>
      </c>
      <c r="D59" s="18"/>
      <c r="E59" s="18">
        <v>0</v>
      </c>
      <c r="F59" s="18"/>
      <c r="G59" s="18">
        <f>VLOOKUP(A59,'درآمد اعمال اختیار'!A:O,13,0)</f>
        <v>0</v>
      </c>
      <c r="H59" s="18"/>
      <c r="I59" s="18">
        <f t="shared" si="0"/>
        <v>0</v>
      </c>
      <c r="J59" s="18"/>
      <c r="K59" s="49">
        <f>I59/درآمد!$F$12*100</f>
        <v>0</v>
      </c>
      <c r="L59" s="18"/>
      <c r="M59" s="18">
        <v>0</v>
      </c>
      <c r="N59" s="18"/>
      <c r="O59" s="18">
        <v>0</v>
      </c>
      <c r="P59" s="18"/>
      <c r="Q59" s="18">
        <f>VLOOKUP(A59,'درآمد اعمال اختیار'!A:O,15,0)</f>
        <v>37250519</v>
      </c>
      <c r="R59" s="18"/>
      <c r="S59" s="18">
        <f t="shared" si="1"/>
        <v>37250519</v>
      </c>
      <c r="T59" s="18"/>
      <c r="U59" s="49">
        <f>S59/درآمد!$F$12*100</f>
        <v>-4.6082639272932305E-3</v>
      </c>
    </row>
    <row r="60" spans="1:21" ht="18.75">
      <c r="A60" s="39" t="s">
        <v>215</v>
      </c>
      <c r="B60" s="68"/>
      <c r="C60" s="18">
        <v>0</v>
      </c>
      <c r="D60" s="18"/>
      <c r="E60" s="18">
        <v>0</v>
      </c>
      <c r="F60" s="18"/>
      <c r="G60" s="18">
        <f>VLOOKUP(A60,'درآمد اعمال اختیار'!A:O,13,0)</f>
        <v>0</v>
      </c>
      <c r="H60" s="18"/>
      <c r="I60" s="18">
        <f t="shared" si="0"/>
        <v>0</v>
      </c>
      <c r="J60" s="18"/>
      <c r="K60" s="49">
        <f>I60/درآمد!$F$12*100</f>
        <v>0</v>
      </c>
      <c r="L60" s="18"/>
      <c r="M60" s="18">
        <v>0</v>
      </c>
      <c r="N60" s="18"/>
      <c r="O60" s="18">
        <v>0</v>
      </c>
      <c r="P60" s="18"/>
      <c r="Q60" s="18">
        <f>VLOOKUP(A60,'درآمد اعمال اختیار'!A:O,15,0)</f>
        <v>377748882</v>
      </c>
      <c r="R60" s="18"/>
      <c r="S60" s="18">
        <f t="shared" si="1"/>
        <v>377748882</v>
      </c>
      <c r="T60" s="18"/>
      <c r="U60" s="49">
        <f>S60/درآمد!$F$12*100</f>
        <v>-4.6731336723011753E-2</v>
      </c>
    </row>
    <row r="61" spans="1:21" ht="18.75">
      <c r="A61" s="39" t="s">
        <v>216</v>
      </c>
      <c r="B61" s="68"/>
      <c r="C61" s="18">
        <v>0</v>
      </c>
      <c r="D61" s="18"/>
      <c r="E61" s="18">
        <v>0</v>
      </c>
      <c r="F61" s="18"/>
      <c r="G61" s="18">
        <f>VLOOKUP(A61,'درآمد اعمال اختیار'!A:O,13,0)</f>
        <v>0</v>
      </c>
      <c r="H61" s="18"/>
      <c r="I61" s="18">
        <f t="shared" si="0"/>
        <v>0</v>
      </c>
      <c r="J61" s="18"/>
      <c r="K61" s="49">
        <f>I61/درآمد!$F$12*100</f>
        <v>0</v>
      </c>
      <c r="L61" s="18"/>
      <c r="M61" s="18">
        <v>0</v>
      </c>
      <c r="N61" s="18"/>
      <c r="O61" s="18">
        <v>0</v>
      </c>
      <c r="P61" s="18"/>
      <c r="Q61" s="18">
        <f>VLOOKUP(A61,'درآمد اعمال اختیار'!A:O,15,0)</f>
        <v>380497906</v>
      </c>
      <c r="R61" s="18"/>
      <c r="S61" s="18">
        <f t="shared" si="1"/>
        <v>380497906</v>
      </c>
      <c r="T61" s="18"/>
      <c r="U61" s="49">
        <f>S61/درآمد!$F$12*100</f>
        <v>-4.7071418646016994E-2</v>
      </c>
    </row>
    <row r="62" spans="1:21" ht="18.75">
      <c r="A62" s="39" t="s">
        <v>214</v>
      </c>
      <c r="B62" s="68"/>
      <c r="C62" s="18">
        <v>0</v>
      </c>
      <c r="D62" s="18"/>
      <c r="E62" s="18">
        <v>0</v>
      </c>
      <c r="F62" s="18"/>
      <c r="G62" s="18">
        <f>VLOOKUP(A62,'درآمد اعمال اختیار'!A:O,13,0)</f>
        <v>0</v>
      </c>
      <c r="H62" s="18"/>
      <c r="I62" s="18">
        <f t="shared" si="0"/>
        <v>0</v>
      </c>
      <c r="J62" s="18"/>
      <c r="K62" s="49">
        <f>I62/درآمد!$F$12*100</f>
        <v>0</v>
      </c>
      <c r="L62" s="18"/>
      <c r="M62" s="18">
        <v>0</v>
      </c>
      <c r="N62" s="18"/>
      <c r="O62" s="18">
        <v>0</v>
      </c>
      <c r="P62" s="18"/>
      <c r="Q62" s="18">
        <f>VLOOKUP(A62,'درآمد اعمال اختیار'!A:O,15,0)</f>
        <v>4909214122</v>
      </c>
      <c r="R62" s="18"/>
      <c r="S62" s="18">
        <f t="shared" si="1"/>
        <v>4909214122</v>
      </c>
      <c r="T62" s="18"/>
      <c r="U62" s="49">
        <f>S62/درآمد!$F$12*100</f>
        <v>-0.60731917184217243</v>
      </c>
    </row>
    <row r="63" spans="1:21" ht="18.75">
      <c r="A63" s="39" t="s">
        <v>213</v>
      </c>
      <c r="B63" s="68"/>
      <c r="C63" s="18">
        <v>0</v>
      </c>
      <c r="D63" s="18"/>
      <c r="E63" s="18">
        <v>0</v>
      </c>
      <c r="F63" s="18"/>
      <c r="G63" s="18">
        <f>VLOOKUP(A63,'درآمد اعمال اختیار'!A:O,13,0)</f>
        <v>0</v>
      </c>
      <c r="H63" s="18"/>
      <c r="I63" s="18">
        <f t="shared" si="0"/>
        <v>0</v>
      </c>
      <c r="J63" s="18"/>
      <c r="K63" s="49">
        <f>I63/درآمد!$F$12*100</f>
        <v>0</v>
      </c>
      <c r="L63" s="18"/>
      <c r="M63" s="18">
        <v>0</v>
      </c>
      <c r="N63" s="18"/>
      <c r="O63" s="18">
        <v>0</v>
      </c>
      <c r="P63" s="18"/>
      <c r="Q63" s="18">
        <f>VLOOKUP(A63,'درآمد اعمال اختیار'!A:O,15,0)</f>
        <v>1149458553</v>
      </c>
      <c r="R63" s="18"/>
      <c r="S63" s="18">
        <f t="shared" si="1"/>
        <v>1149458553</v>
      </c>
      <c r="T63" s="18"/>
      <c r="U63" s="49">
        <f>S63/درآمد!$F$12*100</f>
        <v>-0.14219958615096273</v>
      </c>
    </row>
    <row r="64" spans="1:21" ht="18.75">
      <c r="A64" s="39" t="s">
        <v>229</v>
      </c>
      <c r="B64" s="68"/>
      <c r="C64" s="18">
        <v>0</v>
      </c>
      <c r="D64" s="18"/>
      <c r="E64" s="18">
        <v>0</v>
      </c>
      <c r="F64" s="18"/>
      <c r="G64" s="18">
        <f>VLOOKUP(A64,'درآمد اعمال اختیار'!A:O,13,0)</f>
        <v>0</v>
      </c>
      <c r="H64" s="18"/>
      <c r="I64" s="18">
        <f t="shared" si="0"/>
        <v>0</v>
      </c>
      <c r="J64" s="18"/>
      <c r="K64" s="49">
        <f>I64/درآمد!$F$12*100</f>
        <v>0</v>
      </c>
      <c r="L64" s="18"/>
      <c r="M64" s="18">
        <v>0</v>
      </c>
      <c r="N64" s="18"/>
      <c r="O64" s="18">
        <v>0</v>
      </c>
      <c r="P64" s="18"/>
      <c r="Q64" s="18">
        <f>VLOOKUP(A64,'درآمد اعمال اختیار'!A:O,15,0)</f>
        <v>985917917</v>
      </c>
      <c r="R64" s="18"/>
      <c r="S64" s="18">
        <f t="shared" si="1"/>
        <v>985917917</v>
      </c>
      <c r="T64" s="18"/>
      <c r="U64" s="49">
        <f>S64/درآمد!$F$12*100</f>
        <v>-0.12196796431703893</v>
      </c>
    </row>
    <row r="65" spans="1:21" ht="18.75">
      <c r="A65" s="39" t="s">
        <v>228</v>
      </c>
      <c r="B65" s="68"/>
      <c r="C65" s="18">
        <v>0</v>
      </c>
      <c r="D65" s="18"/>
      <c r="E65" s="18">
        <v>0</v>
      </c>
      <c r="F65" s="18"/>
      <c r="G65" s="18">
        <f>VLOOKUP(A65,'درآمد اعمال اختیار'!A:O,13,0)</f>
        <v>0</v>
      </c>
      <c r="H65" s="18"/>
      <c r="I65" s="18">
        <f t="shared" si="0"/>
        <v>0</v>
      </c>
      <c r="J65" s="18"/>
      <c r="K65" s="49">
        <f>I65/درآمد!$F$12*100</f>
        <v>0</v>
      </c>
      <c r="L65" s="18"/>
      <c r="M65" s="18">
        <v>0</v>
      </c>
      <c r="N65" s="18"/>
      <c r="O65" s="18">
        <v>0</v>
      </c>
      <c r="P65" s="18"/>
      <c r="Q65" s="18">
        <f>VLOOKUP(A65,'درآمد اعمال اختیار'!A:O,15,0)</f>
        <v>1586600253</v>
      </c>
      <c r="R65" s="18"/>
      <c r="S65" s="18">
        <f t="shared" si="1"/>
        <v>1586600253</v>
      </c>
      <c r="T65" s="18"/>
      <c r="U65" s="49">
        <f>S65/درآمد!$F$12*100</f>
        <v>-0.19627841193123277</v>
      </c>
    </row>
    <row r="66" spans="1:21" ht="18.75">
      <c r="A66" s="39" t="s">
        <v>19</v>
      </c>
      <c r="B66" s="68"/>
      <c r="C66" s="18">
        <v>0</v>
      </c>
      <c r="D66" s="18"/>
      <c r="E66" s="18">
        <f>VLOOKUP(A66,'درآمد ناشی از تغییر قیمت اوراق'!A:Q,9,0)</f>
        <v>-32027763316</v>
      </c>
      <c r="F66" s="18"/>
      <c r="G66" s="18">
        <f>VLOOKUP(A66,'درآمد ناشی از فروش'!A:Q,9,0)</f>
        <v>-65862706040</v>
      </c>
      <c r="H66" s="18"/>
      <c r="I66" s="18">
        <f t="shared" si="0"/>
        <v>-97890469356</v>
      </c>
      <c r="J66" s="18"/>
      <c r="K66" s="49">
        <f>I66/درآمد!$F$12*100</f>
        <v>12.110035802697357</v>
      </c>
      <c r="L66" s="18"/>
      <c r="M66" s="18">
        <v>0</v>
      </c>
      <c r="N66" s="18"/>
      <c r="O66" s="18">
        <f>VLOOKUP(A66,'درآمد ناشی از تغییر قیمت اوراق'!A:Q,17,0)</f>
        <v>-140467062218</v>
      </c>
      <c r="P66" s="18"/>
      <c r="Q66" s="18">
        <f>VLOOKUP(A66,'درآمد ناشی از فروش'!A:Q,17,0)</f>
        <v>-65862706040</v>
      </c>
      <c r="R66" s="18"/>
      <c r="S66" s="18">
        <f t="shared" si="1"/>
        <v>-206329768258</v>
      </c>
      <c r="T66" s="18"/>
      <c r="U66" s="49">
        <f>S66/درآمد!$F$12*100</f>
        <v>25.525067937714191</v>
      </c>
    </row>
    <row r="67" spans="1:21" ht="18.75">
      <c r="A67" s="39" t="s">
        <v>18</v>
      </c>
      <c r="B67" s="68"/>
      <c r="C67" s="18">
        <v>0</v>
      </c>
      <c r="D67" s="18"/>
      <c r="E67" s="18">
        <f>VLOOKUP(A67,'درآمد ناشی از تغییر قیمت اوراق'!A:Q,9,0)</f>
        <v>17535274297</v>
      </c>
      <c r="F67" s="18"/>
      <c r="G67" s="18">
        <f>VLOOKUP(A67,'درآمد ناشی از فروش'!A:Q,9,0)</f>
        <v>-47602970844</v>
      </c>
      <c r="H67" s="18"/>
      <c r="I67" s="18">
        <f t="shared" si="0"/>
        <v>-30067696547</v>
      </c>
      <c r="J67" s="18"/>
      <c r="K67" s="49">
        <f>I67/درآمد!$F$12*100</f>
        <v>3.7196765332139217</v>
      </c>
      <c r="L67" s="18"/>
      <c r="M67" s="18">
        <f>VLOOKUP(A67,'درآمد سود سهام'!A:S,15,0)</f>
        <v>558265988</v>
      </c>
      <c r="N67" s="18"/>
      <c r="O67" s="18">
        <f>VLOOKUP(A67,'درآمد ناشی از تغییر قیمت اوراق'!A:Q,17,0)</f>
        <v>-16738123932</v>
      </c>
      <c r="P67" s="18"/>
      <c r="Q67" s="18">
        <f>VLOOKUP(A67,'درآمد ناشی از فروش'!A:Q,17,0)</f>
        <v>-58671293616</v>
      </c>
      <c r="R67" s="18"/>
      <c r="S67" s="18">
        <f t="shared" si="1"/>
        <v>-74851151560</v>
      </c>
      <c r="T67" s="18"/>
      <c r="U67" s="49">
        <f>S67/درآمد!$F$12*100</f>
        <v>9.2598404239765468</v>
      </c>
    </row>
    <row r="68" spans="1:21" ht="18.75">
      <c r="A68" s="39" t="s">
        <v>137</v>
      </c>
      <c r="B68" s="68"/>
      <c r="C68" s="18">
        <v>0</v>
      </c>
      <c r="D68" s="18"/>
      <c r="E68" s="18">
        <v>0</v>
      </c>
      <c r="F68" s="18"/>
      <c r="G68" s="18">
        <f>VLOOKUP(A68,'درآمد ناشی از فروش'!A:Q,9,0)</f>
        <v>0</v>
      </c>
      <c r="H68" s="18"/>
      <c r="I68" s="18">
        <f t="shared" si="0"/>
        <v>0</v>
      </c>
      <c r="J68" s="18"/>
      <c r="K68" s="49">
        <f>I68/درآمد!$F$12*100</f>
        <v>0</v>
      </c>
      <c r="L68" s="18"/>
      <c r="M68" s="18">
        <v>0</v>
      </c>
      <c r="N68" s="18"/>
      <c r="O68" s="18">
        <v>0</v>
      </c>
      <c r="P68" s="18"/>
      <c r="Q68" s="18">
        <f>VLOOKUP(A68,'درآمد ناشی از فروش'!A:Q,17,0)</f>
        <v>568109168</v>
      </c>
      <c r="R68" s="18"/>
      <c r="S68" s="18">
        <f t="shared" si="1"/>
        <v>568109168</v>
      </c>
      <c r="T68" s="18"/>
      <c r="U68" s="49">
        <f>S68/درآمد!$F$12*100</f>
        <v>-7.0280819058090693E-2</v>
      </c>
    </row>
    <row r="69" spans="1:21" ht="18.75">
      <c r="A69" s="39" t="s">
        <v>20</v>
      </c>
      <c r="B69" s="68"/>
      <c r="C69" s="18">
        <v>0</v>
      </c>
      <c r="D69" s="18"/>
      <c r="E69" s="18">
        <f>VLOOKUP(A69,'درآمد ناشی از تغییر قیمت اوراق'!A:Q,9,0)</f>
        <v>-19328443648</v>
      </c>
      <c r="F69" s="18"/>
      <c r="G69" s="18">
        <f>VLOOKUP(A69,'درآمد ناشی از فروش'!A:Q,9,0)</f>
        <v>-638652005</v>
      </c>
      <c r="H69" s="18"/>
      <c r="I69" s="18">
        <f t="shared" si="0"/>
        <v>-19967095653</v>
      </c>
      <c r="J69" s="18"/>
      <c r="K69" s="49">
        <f>I69/درآمد!$F$12*100</f>
        <v>2.4701305941679195</v>
      </c>
      <c r="L69" s="18"/>
      <c r="M69" s="18">
        <f>VLOOKUP(A69,'درآمد سود سهام'!A:S,15,0)</f>
        <v>2130375951</v>
      </c>
      <c r="N69" s="18"/>
      <c r="O69" s="18">
        <f>VLOOKUP(A69,'درآمد ناشی از تغییر قیمت اوراق'!A:Q,17,0)</f>
        <v>-41275518985</v>
      </c>
      <c r="P69" s="18"/>
      <c r="Q69" s="18">
        <f>VLOOKUP(A69,'درآمد ناشی از فروش'!A:Q,17,0)</f>
        <v>-16757332822</v>
      </c>
      <c r="R69" s="18"/>
      <c r="S69" s="18">
        <f t="shared" si="1"/>
        <v>-55902475856</v>
      </c>
      <c r="T69" s="18"/>
      <c r="U69" s="49">
        <f>S69/درآمد!$F$12*100</f>
        <v>6.9156986224429673</v>
      </c>
    </row>
    <row r="70" spans="1:21" ht="18.75">
      <c r="A70" s="39" t="s">
        <v>21</v>
      </c>
      <c r="B70" s="68"/>
      <c r="C70" s="18">
        <v>0</v>
      </c>
      <c r="D70" s="18"/>
      <c r="E70" s="18">
        <f>VLOOKUP(A70,'درآمد ناشی از تغییر قیمت اوراق'!A:Q,9,0)</f>
        <v>-15172396913</v>
      </c>
      <c r="F70" s="18"/>
      <c r="G70" s="18">
        <f>VLOOKUP(A70,'درآمد ناشی از فروش'!A:Q,9,0)</f>
        <v>-25300153904</v>
      </c>
      <c r="H70" s="18"/>
      <c r="I70" s="18">
        <f t="shared" si="0"/>
        <v>-40472550817</v>
      </c>
      <c r="J70" s="18"/>
      <c r="K70" s="49">
        <f>I70/درآمد!$F$12*100</f>
        <v>5.0068616755520443</v>
      </c>
      <c r="L70" s="18"/>
      <c r="M70" s="18">
        <f>VLOOKUP(A70,'درآمد سود سهام'!A:S,15,0)</f>
        <v>6333937485</v>
      </c>
      <c r="N70" s="18"/>
      <c r="O70" s="18">
        <f>VLOOKUP(A70,'درآمد ناشی از تغییر قیمت اوراق'!A:Q,17,0)</f>
        <v>-46149691987</v>
      </c>
      <c r="P70" s="18"/>
      <c r="Q70" s="18">
        <f>VLOOKUP(A70,'درآمد ناشی از فروش'!A:Q,17,0)</f>
        <v>-39490422002</v>
      </c>
      <c r="R70" s="18"/>
      <c r="S70" s="18">
        <f t="shared" si="1"/>
        <v>-79306176504</v>
      </c>
      <c r="T70" s="18"/>
      <c r="U70" s="49">
        <f>S70/درآمد!$F$12*100</f>
        <v>9.8109718255182745</v>
      </c>
    </row>
    <row r="71" spans="1:21" ht="18.75">
      <c r="A71" s="39" t="s">
        <v>138</v>
      </c>
      <c r="B71" s="68"/>
      <c r="C71" s="18">
        <v>0</v>
      </c>
      <c r="D71" s="18"/>
      <c r="E71" s="18">
        <v>0</v>
      </c>
      <c r="F71" s="18"/>
      <c r="G71" s="18">
        <f>VLOOKUP(A71,'درآمد ناشی از فروش'!A:Q,9,0)</f>
        <v>0</v>
      </c>
      <c r="H71" s="18"/>
      <c r="I71" s="18">
        <f t="shared" si="0"/>
        <v>0</v>
      </c>
      <c r="J71" s="18"/>
      <c r="K71" s="49">
        <f>I71/درآمد!$F$12*100</f>
        <v>0</v>
      </c>
      <c r="L71" s="18"/>
      <c r="M71" s="18">
        <v>0</v>
      </c>
      <c r="N71" s="18"/>
      <c r="O71" s="18">
        <v>0</v>
      </c>
      <c r="P71" s="18"/>
      <c r="Q71" s="18">
        <f>VLOOKUP(A71,'درآمد ناشی از فروش'!A:Q,17,0)</f>
        <v>-11256424976</v>
      </c>
      <c r="R71" s="18"/>
      <c r="S71" s="18">
        <f t="shared" si="1"/>
        <v>-11256424976</v>
      </c>
      <c r="T71" s="18"/>
      <c r="U71" s="49">
        <f>S71/درآمد!$F$12*100</f>
        <v>1.3925330051692264</v>
      </c>
    </row>
    <row r="72" spans="1:21" ht="18.75">
      <c r="A72" s="39" t="s">
        <v>22</v>
      </c>
      <c r="B72" s="68"/>
      <c r="C72" s="18">
        <v>0</v>
      </c>
      <c r="D72" s="18"/>
      <c r="E72" s="18">
        <f>VLOOKUP(A72,'درآمد ناشی از تغییر قیمت اوراق'!A:Q,9,0)</f>
        <v>-367798500</v>
      </c>
      <c r="F72" s="18"/>
      <c r="G72" s="18">
        <f>VLOOKUP(A72,'درآمد ناشی از فروش'!A:Q,9,0)</f>
        <v>0</v>
      </c>
      <c r="H72" s="18"/>
      <c r="I72" s="18">
        <f t="shared" si="0"/>
        <v>-367798500</v>
      </c>
      <c r="J72" s="18"/>
      <c r="K72" s="49">
        <f>I72/درآمد!$F$12*100</f>
        <v>4.5500374372302282E-2</v>
      </c>
      <c r="L72" s="18"/>
      <c r="M72" s="18">
        <f>VLOOKUP(A72,'درآمد سود سهام'!A:S,15,0)</f>
        <v>235000000</v>
      </c>
      <c r="N72" s="18"/>
      <c r="O72" s="18">
        <f>VLOOKUP(A72,'درآمد ناشی از تغییر قیمت اوراق'!A:Q,17,0)</f>
        <v>607133416</v>
      </c>
      <c r="P72" s="18"/>
      <c r="Q72" s="18">
        <f>VLOOKUP(A72,'درآمد ناشی از فروش'!A:Q,17,0)</f>
        <v>610905666</v>
      </c>
      <c r="R72" s="18"/>
      <c r="S72" s="18">
        <f t="shared" si="1"/>
        <v>1453039082</v>
      </c>
      <c r="T72" s="18"/>
      <c r="U72" s="49">
        <f>S72/درآمد!$F$12*100</f>
        <v>-0.17975555150058098</v>
      </c>
    </row>
    <row r="73" spans="1:21" ht="18.75">
      <c r="A73" s="39" t="s">
        <v>39</v>
      </c>
      <c r="B73" s="68"/>
      <c r="C73" s="18">
        <v>0</v>
      </c>
      <c r="D73" s="18"/>
      <c r="E73" s="18">
        <f>VLOOKUP(A73,'درآمد ناشی از تغییر قیمت اوراق'!A:Q,9,0)</f>
        <v>-58443737</v>
      </c>
      <c r="F73" s="18"/>
      <c r="G73" s="18">
        <v>0</v>
      </c>
      <c r="H73" s="18"/>
      <c r="I73" s="18">
        <f t="shared" si="0"/>
        <v>-58443737</v>
      </c>
      <c r="J73" s="18"/>
      <c r="K73" s="49">
        <f>I73/درآمد!$F$12*100</f>
        <v>7.2300781901404564E-3</v>
      </c>
      <c r="L73" s="18"/>
      <c r="M73" s="18">
        <v>0</v>
      </c>
      <c r="N73" s="18"/>
      <c r="O73" s="18">
        <f>VLOOKUP(A73,'درآمد ناشی از تغییر قیمت اوراق'!A:Q,17,0)</f>
        <v>-58443737</v>
      </c>
      <c r="P73" s="18"/>
      <c r="Q73" s="18">
        <v>0</v>
      </c>
      <c r="R73" s="18"/>
      <c r="S73" s="18">
        <f t="shared" si="1"/>
        <v>-58443737</v>
      </c>
      <c r="T73" s="18"/>
      <c r="U73" s="49">
        <f>S73/درآمد!$F$12*100</f>
        <v>7.2300781901404564E-3</v>
      </c>
    </row>
    <row r="74" spans="1:21" ht="18.75">
      <c r="A74" s="39" t="s">
        <v>23</v>
      </c>
      <c r="B74" s="68"/>
      <c r="C74" s="18">
        <v>0</v>
      </c>
      <c r="D74" s="18"/>
      <c r="E74" s="18">
        <f>VLOOKUP(A74,'درآمد ناشی از تغییر قیمت اوراق'!A:Q,9,0)</f>
        <v>28802015334</v>
      </c>
      <c r="F74" s="18"/>
      <c r="G74" s="18">
        <f>VLOOKUP(A74,'درآمد ناشی از فروش'!A:Q,9,0)</f>
        <v>-82914554606</v>
      </c>
      <c r="H74" s="18"/>
      <c r="I74" s="18">
        <f t="shared" ref="I74:I92" si="2">C74+E74+G74</f>
        <v>-54112539272</v>
      </c>
      <c r="J74" s="18"/>
      <c r="K74" s="49">
        <f>I74/درآمد!$F$12*100</f>
        <v>6.6942654608757506</v>
      </c>
      <c r="L74" s="18"/>
      <c r="M74" s="18">
        <v>0</v>
      </c>
      <c r="N74" s="18"/>
      <c r="O74" s="18">
        <f>VLOOKUP(A74,'درآمد ناشی از تغییر قیمت اوراق'!A:Q,17,0)</f>
        <v>-47738272887</v>
      </c>
      <c r="P74" s="18"/>
      <c r="Q74" s="18">
        <f>VLOOKUP(A74,'درآمد ناشی از فروش'!A:Q,17,0)</f>
        <v>-107211550350</v>
      </c>
      <c r="R74" s="18"/>
      <c r="S74" s="18">
        <f t="shared" ref="S74:S92" si="3">M74+O74+Q74</f>
        <v>-154949823237</v>
      </c>
      <c r="T74" s="18"/>
      <c r="U74" s="49">
        <f>S74/درآمد!$F$12*100</f>
        <v>19.168851874614941</v>
      </c>
    </row>
    <row r="75" spans="1:21" ht="18.75">
      <c r="A75" s="39" t="s">
        <v>24</v>
      </c>
      <c r="B75" s="68"/>
      <c r="C75" s="18">
        <v>0</v>
      </c>
      <c r="D75" s="18"/>
      <c r="E75" s="18">
        <f>VLOOKUP(A75,'درآمد ناشی از تغییر قیمت اوراق'!A:Q,9,0)</f>
        <v>26106859381</v>
      </c>
      <c r="F75" s="18"/>
      <c r="G75" s="18">
        <f>VLOOKUP(A75,'درآمد ناشی از فروش'!A:Q,9,0)</f>
        <v>-34974754868</v>
      </c>
      <c r="H75" s="18"/>
      <c r="I75" s="18">
        <f t="shared" si="2"/>
        <v>-8867895487</v>
      </c>
      <c r="J75" s="18"/>
      <c r="K75" s="49">
        <f>I75/درآمد!$F$12*100</f>
        <v>1.09704787962145</v>
      </c>
      <c r="L75" s="18"/>
      <c r="M75" s="18">
        <v>0</v>
      </c>
      <c r="N75" s="18"/>
      <c r="O75" s="18">
        <f>VLOOKUP(A75,'درآمد ناشی از تغییر قیمت اوراق'!A:Q,17,0)</f>
        <v>-51368</v>
      </c>
      <c r="P75" s="18"/>
      <c r="Q75" s="18">
        <f>VLOOKUP(A75,'درآمد ناشی از فروش'!A:Q,17,0)</f>
        <v>-72557963759</v>
      </c>
      <c r="R75" s="18"/>
      <c r="S75" s="18">
        <f t="shared" si="3"/>
        <v>-72558015127</v>
      </c>
      <c r="T75" s="18"/>
      <c r="U75" s="49">
        <f>S75/درآمد!$F$12*100</f>
        <v>8.9761563790762384</v>
      </c>
    </row>
    <row r="76" spans="1:21" ht="18.75">
      <c r="A76" s="39" t="s">
        <v>25</v>
      </c>
      <c r="B76" s="68"/>
      <c r="C76" s="18">
        <v>0</v>
      </c>
      <c r="D76" s="18"/>
      <c r="E76" s="18">
        <f>VLOOKUP(A76,'درآمد ناشی از تغییر قیمت اوراق'!A:Q,9,0)</f>
        <v>-348911550</v>
      </c>
      <c r="F76" s="18"/>
      <c r="G76" s="18">
        <v>0</v>
      </c>
      <c r="H76" s="18"/>
      <c r="I76" s="18">
        <f t="shared" si="2"/>
        <v>-348911550</v>
      </c>
      <c r="J76" s="18"/>
      <c r="K76" s="49">
        <f>I76/درآمد!$F$12*100</f>
        <v>4.3163868661292168E-2</v>
      </c>
      <c r="L76" s="18"/>
      <c r="M76" s="18">
        <v>0</v>
      </c>
      <c r="N76" s="18"/>
      <c r="O76" s="18">
        <f>VLOOKUP(A76,'درآمد ناشی از تغییر قیمت اوراق'!A:Q,17,0)</f>
        <v>-852894900</v>
      </c>
      <c r="P76" s="18"/>
      <c r="Q76" s="18">
        <v>0</v>
      </c>
      <c r="R76" s="18"/>
      <c r="S76" s="18">
        <f t="shared" si="3"/>
        <v>-852894900</v>
      </c>
      <c r="T76" s="18"/>
      <c r="U76" s="49">
        <f>S76/درآمد!$F$12*100</f>
        <v>0.10551167894982529</v>
      </c>
    </row>
    <row r="77" spans="1:21" ht="18.75">
      <c r="A77" s="39" t="s">
        <v>26</v>
      </c>
      <c r="B77" s="68"/>
      <c r="C77" s="18">
        <v>0</v>
      </c>
      <c r="D77" s="18"/>
      <c r="E77" s="18">
        <f>VLOOKUP(A77,'درآمد ناشی از تغییر قیمت اوراق'!A:Q,9,0)</f>
        <v>511579134</v>
      </c>
      <c r="F77" s="18"/>
      <c r="G77" s="18">
        <f>VLOOKUP(A77,'درآمد ناشی از فروش'!A:Q,9,0)</f>
        <v>-774486390</v>
      </c>
      <c r="H77" s="18"/>
      <c r="I77" s="18">
        <f t="shared" si="2"/>
        <v>-262907256</v>
      </c>
      <c r="J77" s="18"/>
      <c r="K77" s="49">
        <f>I77/درآمد!$F$12*100</f>
        <v>3.2524272320835226E-2</v>
      </c>
      <c r="L77" s="18"/>
      <c r="M77" s="18">
        <v>0</v>
      </c>
      <c r="N77" s="18"/>
      <c r="O77" s="18">
        <f>VLOOKUP(A77,'درآمد ناشی از تغییر قیمت اوراق'!A:Q,17,0)</f>
        <v>0</v>
      </c>
      <c r="P77" s="18"/>
      <c r="Q77" s="18">
        <f>VLOOKUP(A77,'درآمد ناشی از فروش'!A:Q,17,0)</f>
        <v>-40786752851</v>
      </c>
      <c r="R77" s="18"/>
      <c r="S77" s="18">
        <f t="shared" si="3"/>
        <v>-40786752851</v>
      </c>
      <c r="T77" s="18"/>
      <c r="U77" s="49">
        <f>S77/درآمد!$F$12*100</f>
        <v>5.0457316279187312</v>
      </c>
    </row>
    <row r="78" spans="1:21" ht="18.75">
      <c r="A78" s="39" t="s">
        <v>27</v>
      </c>
      <c r="B78" s="68"/>
      <c r="C78" s="18">
        <v>9930336</v>
      </c>
      <c r="D78" s="18"/>
      <c r="E78" s="18">
        <f>VLOOKUP(A78,'درآمد ناشی از تغییر قیمت اوراق'!A:Q,9,0)</f>
        <v>165754748</v>
      </c>
      <c r="F78" s="18"/>
      <c r="G78" s="18">
        <v>0</v>
      </c>
      <c r="H78" s="18"/>
      <c r="I78" s="18">
        <f t="shared" si="2"/>
        <v>175685084</v>
      </c>
      <c r="J78" s="18"/>
      <c r="K78" s="49">
        <f>I78/درآمد!$F$12*100</f>
        <v>-2.1734012220358086E-2</v>
      </c>
      <c r="L78" s="18"/>
      <c r="M78" s="18">
        <f>VLOOKUP(A78,'درآمد سود سهام'!A:S,15,0)</f>
        <v>9930336</v>
      </c>
      <c r="N78" s="18"/>
      <c r="O78" s="18">
        <f>VLOOKUP(A78,'درآمد ناشی از تغییر قیمت اوراق'!A:Q,17,0)</f>
        <v>-146012247</v>
      </c>
      <c r="P78" s="18"/>
      <c r="Q78" s="18">
        <v>0</v>
      </c>
      <c r="R78" s="18"/>
      <c r="S78" s="18">
        <f t="shared" si="3"/>
        <v>-136081911</v>
      </c>
      <c r="T78" s="18"/>
      <c r="U78" s="49">
        <f>S78/درآمد!$F$12*100</f>
        <v>1.6834701326401059E-2</v>
      </c>
    </row>
    <row r="79" spans="1:21" ht="18.75">
      <c r="A79" s="39" t="s">
        <v>42</v>
      </c>
      <c r="B79" s="68"/>
      <c r="C79" s="18">
        <v>0</v>
      </c>
      <c r="D79" s="18"/>
      <c r="E79" s="18">
        <f>VLOOKUP(A79,'درآمد ناشی از تغییر قیمت اوراق'!A:Q,9,0)</f>
        <v>439609607</v>
      </c>
      <c r="F79" s="18"/>
      <c r="G79" s="18">
        <v>0</v>
      </c>
      <c r="H79" s="18"/>
      <c r="I79" s="18">
        <f t="shared" si="2"/>
        <v>439609607</v>
      </c>
      <c r="J79" s="18"/>
      <c r="K79" s="49">
        <f>I79/درآمد!$F$12*100</f>
        <v>-5.4384130702438097E-2</v>
      </c>
      <c r="L79" s="18"/>
      <c r="M79" s="18">
        <v>0</v>
      </c>
      <c r="N79" s="18"/>
      <c r="O79" s="18">
        <f>VLOOKUP(A79,'درآمد ناشی از تغییر قیمت اوراق'!A:Q,17,0)</f>
        <v>439609607</v>
      </c>
      <c r="P79" s="18"/>
      <c r="Q79" s="18">
        <v>0</v>
      </c>
      <c r="R79" s="18"/>
      <c r="S79" s="18">
        <f t="shared" si="3"/>
        <v>439609607</v>
      </c>
      <c r="T79" s="18"/>
      <c r="U79" s="49">
        <f>S79/درآمد!$F$12*100</f>
        <v>-5.4384130702438097E-2</v>
      </c>
    </row>
    <row r="80" spans="1:21" ht="18.75">
      <c r="A80" s="39" t="s">
        <v>28</v>
      </c>
      <c r="B80" s="68"/>
      <c r="C80" s="18">
        <v>0</v>
      </c>
      <c r="D80" s="18"/>
      <c r="E80" s="18">
        <f>VLOOKUP(A80,'درآمد ناشی از تغییر قیمت اوراق'!A:Q,9,0)</f>
        <v>-13553032632</v>
      </c>
      <c r="F80" s="18"/>
      <c r="G80" s="18">
        <f>VLOOKUP(A80,'درآمد ناشی از فروش'!A:Q,9,0)</f>
        <v>-3279382816</v>
      </c>
      <c r="H80" s="18"/>
      <c r="I80" s="18">
        <f t="shared" si="2"/>
        <v>-16832415448</v>
      </c>
      <c r="J80" s="18"/>
      <c r="K80" s="49">
        <f>I80/درآمد!$F$12*100</f>
        <v>2.0823391190397031</v>
      </c>
      <c r="L80" s="18"/>
      <c r="M80" s="18">
        <f>VLOOKUP(A80,'درآمد سود سهام'!A:S,15,0)</f>
        <v>3772000000</v>
      </c>
      <c r="N80" s="18"/>
      <c r="O80" s="18">
        <f>VLOOKUP(A80,'درآمد ناشی از تغییر قیمت اوراق'!A:Q,17,0)</f>
        <v>-24245969129</v>
      </c>
      <c r="P80" s="18"/>
      <c r="Q80" s="18">
        <f>VLOOKUP(A80,'درآمد ناشی از فروش'!A:Q,17,0)</f>
        <v>-3279382816</v>
      </c>
      <c r="R80" s="18"/>
      <c r="S80" s="18">
        <f t="shared" si="3"/>
        <v>-23753351945</v>
      </c>
      <c r="T80" s="18"/>
      <c r="U80" s="49">
        <f>S80/درآمد!$F$12*100</f>
        <v>2.938528585882092</v>
      </c>
    </row>
    <row r="81" spans="1:21" ht="18.75">
      <c r="A81" s="39" t="s">
        <v>29</v>
      </c>
      <c r="B81" s="68"/>
      <c r="C81" s="18">
        <v>0</v>
      </c>
      <c r="D81" s="18"/>
      <c r="E81" s="18">
        <f>VLOOKUP(A81,'درآمد ناشی از تغییر قیمت اوراق'!A:Q,9,0)</f>
        <v>67901646924</v>
      </c>
      <c r="F81" s="18"/>
      <c r="G81" s="18">
        <f>VLOOKUP(A81,'درآمد ناشی از فروش'!A:Q,9,0)</f>
        <v>-92522817792</v>
      </c>
      <c r="H81" s="18"/>
      <c r="I81" s="18">
        <f t="shared" si="2"/>
        <v>-24621170868</v>
      </c>
      <c r="J81" s="18"/>
      <c r="K81" s="49">
        <f>I81/درآمد!$F$12*100</f>
        <v>3.0458865166073887</v>
      </c>
      <c r="L81" s="18"/>
      <c r="M81" s="18">
        <f>VLOOKUP(A81,'درآمد سود سهام'!A:S,15,0)</f>
        <v>277998000</v>
      </c>
      <c r="N81" s="18"/>
      <c r="O81" s="18">
        <f>VLOOKUP(A81,'درآمد ناشی از تغییر قیمت اوراق'!A:Q,17,0)</f>
        <v>0</v>
      </c>
      <c r="P81" s="18"/>
      <c r="Q81" s="18">
        <f>VLOOKUP(A81,'درآمد ناشی از فروش'!A:Q,17,0)</f>
        <v>-92522817792</v>
      </c>
      <c r="R81" s="18"/>
      <c r="S81" s="18">
        <f t="shared" si="3"/>
        <v>-92244819792</v>
      </c>
      <c r="T81" s="18"/>
      <c r="U81" s="49">
        <f>S81/درآمد!$F$12*100</f>
        <v>11.411612158400752</v>
      </c>
    </row>
    <row r="82" spans="1:21" ht="18.75">
      <c r="A82" s="39" t="s">
        <v>241</v>
      </c>
      <c r="B82" s="68"/>
      <c r="C82" s="18">
        <v>0</v>
      </c>
      <c r="D82" s="18"/>
      <c r="E82" s="18">
        <f>VLOOKUP(A82,'درآمد ناشی از تغییر قیمت اوراق'!A:Q,9,0)</f>
        <v>441970</v>
      </c>
      <c r="F82" s="18"/>
      <c r="G82" s="18">
        <v>0</v>
      </c>
      <c r="H82" s="18"/>
      <c r="I82" s="18">
        <f t="shared" si="2"/>
        <v>441970</v>
      </c>
      <c r="J82" s="18"/>
      <c r="K82" s="49">
        <f>I82/درآمد!$F$12*100</f>
        <v>-5.4676135061253485E-5</v>
      </c>
      <c r="L82" s="18"/>
      <c r="M82" s="18">
        <v>0</v>
      </c>
      <c r="N82" s="18"/>
      <c r="O82" s="18">
        <f>VLOOKUP(A82,'درآمد ناشی از تغییر قیمت اوراق'!A:Q,17,0)</f>
        <v>441970</v>
      </c>
      <c r="P82" s="18"/>
      <c r="Q82" s="18">
        <v>0</v>
      </c>
      <c r="R82" s="18"/>
      <c r="S82" s="18">
        <f t="shared" si="3"/>
        <v>441970</v>
      </c>
      <c r="T82" s="18"/>
      <c r="U82" s="49">
        <f>S82/درآمد!$F$12*100</f>
        <v>-5.4676135061253485E-5</v>
      </c>
    </row>
    <row r="83" spans="1:21" ht="18.75">
      <c r="A83" s="39" t="s">
        <v>242</v>
      </c>
      <c r="B83" s="68"/>
      <c r="C83" s="18">
        <v>0</v>
      </c>
      <c r="D83" s="18"/>
      <c r="E83" s="18">
        <f>VLOOKUP(A83,'درآمد ناشی از تغییر قیمت اوراق'!A:Q,9,0)</f>
        <v>396210</v>
      </c>
      <c r="F83" s="18"/>
      <c r="G83" s="18">
        <v>0</v>
      </c>
      <c r="H83" s="18"/>
      <c r="I83" s="18">
        <f t="shared" si="2"/>
        <v>396210</v>
      </c>
      <c r="J83" s="18"/>
      <c r="K83" s="49">
        <f>I83/درآمد!$F$12*100</f>
        <v>-4.9015162731903166E-5</v>
      </c>
      <c r="L83" s="18"/>
      <c r="M83" s="18">
        <v>0</v>
      </c>
      <c r="N83" s="18"/>
      <c r="O83" s="18">
        <f>VLOOKUP(A83,'درآمد ناشی از تغییر قیمت اوراق'!A:Q,17,0)</f>
        <v>396210</v>
      </c>
      <c r="P83" s="18"/>
      <c r="Q83" s="18">
        <v>0</v>
      </c>
      <c r="R83" s="18"/>
      <c r="S83" s="18">
        <f t="shared" si="3"/>
        <v>396210</v>
      </c>
      <c r="T83" s="18"/>
      <c r="U83" s="49">
        <f>S83/درآمد!$F$12*100</f>
        <v>-4.9015162731903166E-5</v>
      </c>
    </row>
    <row r="84" spans="1:21" ht="18.75">
      <c r="A84" s="39" t="s">
        <v>238</v>
      </c>
      <c r="B84" s="68"/>
      <c r="C84" s="18">
        <v>0</v>
      </c>
      <c r="D84" s="18"/>
      <c r="E84" s="18">
        <f>VLOOKUP(A84,'درآمد ناشی از تغییر قیمت اوراق'!A:Q,9,0)</f>
        <v>8141983</v>
      </c>
      <c r="F84" s="18"/>
      <c r="G84" s="18">
        <v>447480</v>
      </c>
      <c r="H84" s="18"/>
      <c r="I84" s="18">
        <f t="shared" si="2"/>
        <v>8589463</v>
      </c>
      <c r="J84" s="18"/>
      <c r="K84" s="49">
        <f>I84/درآمد!$F$12*100</f>
        <v>-1.062602980047604E-3</v>
      </c>
      <c r="L84" s="18"/>
      <c r="M84" s="18">
        <v>0</v>
      </c>
      <c r="N84" s="18"/>
      <c r="O84" s="18">
        <f>VLOOKUP(A84,'درآمد ناشی از تغییر قیمت اوراق'!A:Q,17,0)</f>
        <v>8141983</v>
      </c>
      <c r="P84" s="18"/>
      <c r="Q84" s="18">
        <v>447480</v>
      </c>
      <c r="R84" s="18"/>
      <c r="S84" s="18">
        <f t="shared" si="3"/>
        <v>8589463</v>
      </c>
      <c r="T84" s="18"/>
      <c r="U84" s="49">
        <f>S84/درآمد!$F$12*100</f>
        <v>-1.062602980047604E-3</v>
      </c>
    </row>
    <row r="85" spans="1:21" ht="18.75">
      <c r="A85" s="39" t="s">
        <v>244</v>
      </c>
      <c r="B85" s="68"/>
      <c r="C85" s="18">
        <v>0</v>
      </c>
      <c r="D85" s="18"/>
      <c r="E85" s="18">
        <f>VLOOKUP(A85,'درآمد ناشی از تغییر قیمت اوراق'!A:Q,9,0)</f>
        <v>-142507</v>
      </c>
      <c r="F85" s="18"/>
      <c r="G85" s="18">
        <v>0</v>
      </c>
      <c r="H85" s="18"/>
      <c r="I85" s="18">
        <f t="shared" si="2"/>
        <v>-142507</v>
      </c>
      <c r="J85" s="18"/>
      <c r="K85" s="49">
        <f>I85/درآمد!$F$12*100</f>
        <v>1.7629549469814805E-5</v>
      </c>
      <c r="L85" s="18"/>
      <c r="M85" s="18">
        <v>0</v>
      </c>
      <c r="N85" s="18"/>
      <c r="O85" s="18">
        <f>VLOOKUP(A85,'درآمد ناشی از تغییر قیمت اوراق'!A:Q,17,0)</f>
        <v>-142507</v>
      </c>
      <c r="P85" s="18"/>
      <c r="Q85" s="18">
        <v>0</v>
      </c>
      <c r="R85" s="18"/>
      <c r="S85" s="18">
        <f t="shared" si="3"/>
        <v>-142507</v>
      </c>
      <c r="T85" s="18"/>
      <c r="U85" s="49">
        <f>S85/درآمد!$F$12*100</f>
        <v>1.7629549469814805E-5</v>
      </c>
    </row>
    <row r="86" spans="1:21" ht="18.75">
      <c r="A86" s="39" t="s">
        <v>245</v>
      </c>
      <c r="B86" s="68"/>
      <c r="C86" s="18">
        <v>0</v>
      </c>
      <c r="D86" s="18"/>
      <c r="E86" s="18">
        <f>VLOOKUP(A86,'درآمد ناشی از تغییر قیمت اوراق'!A:Q,9,0)</f>
        <v>-99040</v>
      </c>
      <c r="F86" s="18"/>
      <c r="G86" s="18">
        <v>0</v>
      </c>
      <c r="H86" s="18"/>
      <c r="I86" s="18">
        <f t="shared" si="2"/>
        <v>-99040</v>
      </c>
      <c r="J86" s="18"/>
      <c r="K86" s="49">
        <f>I86/درآمد!$F$12*100</f>
        <v>1.2252244307230232E-5</v>
      </c>
      <c r="L86" s="18"/>
      <c r="M86" s="18">
        <v>0</v>
      </c>
      <c r="N86" s="18"/>
      <c r="O86" s="18">
        <f>VLOOKUP(A86,'درآمد ناشی از تغییر قیمت اوراق'!A:Q,17,0)</f>
        <v>-99040</v>
      </c>
      <c r="P86" s="18"/>
      <c r="Q86" s="18">
        <v>0</v>
      </c>
      <c r="R86" s="18"/>
      <c r="S86" s="18">
        <f t="shared" si="3"/>
        <v>-99040</v>
      </c>
      <c r="T86" s="18"/>
      <c r="U86" s="49">
        <f>S86/درآمد!$F$12*100</f>
        <v>1.2252244307230232E-5</v>
      </c>
    </row>
    <row r="87" spans="1:21" ht="18.75">
      <c r="A87" s="39" t="s">
        <v>246</v>
      </c>
      <c r="B87" s="68"/>
      <c r="C87" s="18">
        <v>0</v>
      </c>
      <c r="D87" s="18"/>
      <c r="E87" s="18">
        <f>VLOOKUP(A87,'درآمد ناشی از تغییر قیمت اوراق'!A:Q,9,0)</f>
        <v>-26751</v>
      </c>
      <c r="F87" s="18"/>
      <c r="G87" s="18">
        <v>0</v>
      </c>
      <c r="H87" s="18"/>
      <c r="I87" s="18">
        <f t="shared" si="2"/>
        <v>-26751</v>
      </c>
      <c r="J87" s="18"/>
      <c r="K87" s="49">
        <f>I87/درآمد!$F$12*100</f>
        <v>3.3093678055605397E-6</v>
      </c>
      <c r="L87" s="18"/>
      <c r="M87" s="18">
        <v>0</v>
      </c>
      <c r="N87" s="18"/>
      <c r="O87" s="18">
        <f>VLOOKUP(A87,'درآمد ناشی از تغییر قیمت اوراق'!A:Q,17,0)</f>
        <v>-26751</v>
      </c>
      <c r="P87" s="18"/>
      <c r="Q87" s="18">
        <v>0</v>
      </c>
      <c r="R87" s="18"/>
      <c r="S87" s="18">
        <f t="shared" si="3"/>
        <v>-26751</v>
      </c>
      <c r="T87" s="18"/>
      <c r="U87" s="49">
        <f>S87/درآمد!$F$12*100</f>
        <v>3.3093678055605397E-6</v>
      </c>
    </row>
    <row r="88" spans="1:21" ht="18.75">
      <c r="A88" s="39" t="s">
        <v>243</v>
      </c>
      <c r="B88" s="68"/>
      <c r="C88" s="18">
        <v>0</v>
      </c>
      <c r="D88" s="18"/>
      <c r="E88" s="18">
        <f>VLOOKUP(A88,'درآمد ناشی از تغییر قیمت اوراق'!A:Q,9,0)</f>
        <v>-21266694</v>
      </c>
      <c r="F88" s="18"/>
      <c r="G88" s="18">
        <v>0</v>
      </c>
      <c r="H88" s="18"/>
      <c r="I88" s="18">
        <f t="shared" si="2"/>
        <v>-21266694</v>
      </c>
      <c r="J88" s="18"/>
      <c r="K88" s="49">
        <f>I88/درآمد!$F$12*100</f>
        <v>2.6309039831896941E-3</v>
      </c>
      <c r="L88" s="18"/>
      <c r="M88" s="18">
        <v>0</v>
      </c>
      <c r="N88" s="18"/>
      <c r="O88" s="18">
        <f>VLOOKUP(A88,'درآمد ناشی از تغییر قیمت اوراق'!A:Q,17,0)</f>
        <v>-21266694</v>
      </c>
      <c r="P88" s="18"/>
      <c r="Q88" s="18">
        <v>0</v>
      </c>
      <c r="R88" s="18"/>
      <c r="S88" s="18">
        <f t="shared" si="3"/>
        <v>-21266694</v>
      </c>
      <c r="T88" s="18"/>
      <c r="U88" s="49">
        <f>S88/درآمد!$F$12*100</f>
        <v>2.6309039831896941E-3</v>
      </c>
    </row>
    <row r="89" spans="1:21" ht="18.75">
      <c r="A89" s="39" t="s">
        <v>239</v>
      </c>
      <c r="B89" s="68"/>
      <c r="C89" s="18">
        <v>0</v>
      </c>
      <c r="D89" s="18"/>
      <c r="E89" s="18">
        <f>VLOOKUP(A89,'درآمد ناشی از تغییر قیمت اوراق'!A:Q,9,0)</f>
        <v>405638</v>
      </c>
      <c r="F89" s="18"/>
      <c r="G89" s="18">
        <v>0</v>
      </c>
      <c r="H89" s="18"/>
      <c r="I89" s="18">
        <f t="shared" si="2"/>
        <v>405638</v>
      </c>
      <c r="J89" s="18"/>
      <c r="K89" s="49">
        <f>I89/درآمد!$F$12*100</f>
        <v>-5.0181501174235223E-5</v>
      </c>
      <c r="L89" s="18"/>
      <c r="M89" s="18">
        <v>0</v>
      </c>
      <c r="N89" s="18"/>
      <c r="O89" s="18">
        <f>VLOOKUP(A89,'درآمد ناشی از تغییر قیمت اوراق'!A:Q,17,0)</f>
        <v>405638</v>
      </c>
      <c r="P89" s="18"/>
      <c r="Q89" s="18">
        <v>0</v>
      </c>
      <c r="R89" s="18"/>
      <c r="S89" s="18">
        <f t="shared" si="3"/>
        <v>405638</v>
      </c>
      <c r="T89" s="18"/>
      <c r="U89" s="49">
        <f>S89/درآمد!$F$12*100</f>
        <v>-5.0181501174235223E-5</v>
      </c>
    </row>
    <row r="90" spans="1:21" ht="18.75">
      <c r="A90" s="39" t="s">
        <v>240</v>
      </c>
      <c r="B90" s="68"/>
      <c r="C90" s="18">
        <v>0</v>
      </c>
      <c r="D90" s="18"/>
      <c r="E90" s="18">
        <f>VLOOKUP(A90,'درآمد ناشی از تغییر قیمت اوراق'!A:Q,9,0)</f>
        <v>485874</v>
      </c>
      <c r="F90" s="18"/>
      <c r="G90" s="18">
        <v>0</v>
      </c>
      <c r="H90" s="18"/>
      <c r="I90" s="18">
        <f t="shared" si="2"/>
        <v>485874</v>
      </c>
      <c r="J90" s="18"/>
      <c r="K90" s="49">
        <f>I90/درآمد!$F$12*100</f>
        <v>-6.0107501519902876E-5</v>
      </c>
      <c r="L90" s="18"/>
      <c r="M90" s="18">
        <v>0</v>
      </c>
      <c r="N90" s="18"/>
      <c r="O90" s="18">
        <f>VLOOKUP(A90,'درآمد ناشی از تغییر قیمت اوراق'!A:Q,17,0)</f>
        <v>485874</v>
      </c>
      <c r="P90" s="18"/>
      <c r="Q90" s="18">
        <v>0</v>
      </c>
      <c r="R90" s="18"/>
      <c r="S90" s="18">
        <f t="shared" si="3"/>
        <v>485874</v>
      </c>
      <c r="T90" s="18"/>
      <c r="U90" s="49">
        <f>S90/درآمد!$F$12*100</f>
        <v>-6.0107501519902876E-5</v>
      </c>
    </row>
    <row r="91" spans="1:21" ht="18.75">
      <c r="A91" s="39" t="s">
        <v>195</v>
      </c>
      <c r="B91" s="68"/>
      <c r="C91" s="18">
        <v>0</v>
      </c>
      <c r="D91" s="18"/>
      <c r="E91" s="18">
        <v>0</v>
      </c>
      <c r="F91" s="18"/>
      <c r="G91" s="18">
        <v>0</v>
      </c>
      <c r="H91" s="18"/>
      <c r="I91" s="18">
        <f t="shared" si="2"/>
        <v>0</v>
      </c>
      <c r="J91" s="18"/>
      <c r="K91" s="49">
        <f>I91/درآمد!$F$12*100</f>
        <v>0</v>
      </c>
      <c r="L91" s="18"/>
      <c r="M91" s="18">
        <v>0</v>
      </c>
      <c r="N91" s="18"/>
      <c r="O91" s="18">
        <v>0</v>
      </c>
      <c r="P91" s="18"/>
      <c r="Q91" s="18">
        <v>0</v>
      </c>
      <c r="R91" s="18"/>
      <c r="S91" s="18">
        <f t="shared" si="3"/>
        <v>0</v>
      </c>
      <c r="T91" s="18"/>
      <c r="U91" s="49">
        <f>S91/درآمد!$F$12*100</f>
        <v>0</v>
      </c>
    </row>
    <row r="92" spans="1:21" ht="18.75">
      <c r="A92" s="39" t="s">
        <v>30</v>
      </c>
      <c r="B92" s="68"/>
      <c r="C92" s="18">
        <v>0</v>
      </c>
      <c r="D92" s="18"/>
      <c r="E92" s="18">
        <f>VLOOKUP(A92,'درآمد ناشی از تغییر قیمت اوراق'!A:Q,9,0)</f>
        <v>-34906259514</v>
      </c>
      <c r="F92" s="18"/>
      <c r="G92" s="18">
        <f>VLOOKUP(A92,'درآمد ناشی از فروش'!A:Q,9,0)</f>
        <v>-34272998597</v>
      </c>
      <c r="H92" s="18"/>
      <c r="I92" s="18">
        <f t="shared" si="2"/>
        <v>-69179258111</v>
      </c>
      <c r="J92" s="18"/>
      <c r="K92" s="49">
        <f>I92/درآمد!$F$12*100</f>
        <v>8.5581701471012774</v>
      </c>
      <c r="L92" s="18"/>
      <c r="M92" s="18">
        <f>VLOOKUP(A92,'درآمد سود سهام'!A:S,15,0)</f>
        <v>21198503960</v>
      </c>
      <c r="N92" s="18"/>
      <c r="O92" s="18">
        <f>VLOOKUP(A92,'درآمد ناشی از تغییر قیمت اوراق'!A:Q,17,0)</f>
        <v>-107880652105</v>
      </c>
      <c r="P92" s="18"/>
      <c r="Q92" s="18">
        <f>VLOOKUP(A92,'درآمد ناشی از فروش'!A:Q,17,0)</f>
        <v>-39187523716</v>
      </c>
      <c r="R92" s="18"/>
      <c r="S92" s="18">
        <f t="shared" si="3"/>
        <v>-125869671861</v>
      </c>
      <c r="T92" s="18"/>
      <c r="U92" s="49">
        <f>S92/درآمد!$F$12*100</f>
        <v>15.571344613407456</v>
      </c>
    </row>
    <row r="93" spans="1:21" ht="19.5" thickBot="1">
      <c r="A93" s="68"/>
      <c r="B93" s="68"/>
      <c r="C93" s="21">
        <f>SUM(C9:C92)</f>
        <v>9930336</v>
      </c>
      <c r="D93" s="18"/>
      <c r="E93" s="21">
        <f>SUM(E9:E92)</f>
        <v>900530280</v>
      </c>
      <c r="F93" s="18"/>
      <c r="G93" s="21">
        <f>SUM(G9:G92)</f>
        <v>-355504514688</v>
      </c>
      <c r="H93" s="18"/>
      <c r="I93" s="21">
        <f>SUM(I9:I92)</f>
        <v>-354594054072</v>
      </c>
      <c r="J93" s="18"/>
      <c r="K93" s="45">
        <f>SUM(K9:K92)</f>
        <v>43.866851578971648</v>
      </c>
      <c r="L93" s="18"/>
      <c r="M93" s="21">
        <f>SUM(M9:M92)</f>
        <v>34516011720</v>
      </c>
      <c r="N93" s="18"/>
      <c r="O93" s="21">
        <f>SUM(O9:O92)</f>
        <v>-424482183653</v>
      </c>
      <c r="P93" s="18"/>
      <c r="Q93" s="21">
        <f>SUM(Q9:Q92)</f>
        <v>-457726766051</v>
      </c>
      <c r="R93" s="18"/>
      <c r="S93" s="21">
        <f>SUM(S9:S92)</f>
        <v>-847692937984</v>
      </c>
      <c r="T93" s="18"/>
      <c r="U93" s="21">
        <f>SUM(U9:U92)</f>
        <v>104.86814391855546</v>
      </c>
    </row>
    <row r="94" spans="1:21" ht="13.5" thickTop="1"/>
    <row r="97" spans="3:5">
      <c r="C97" s="63"/>
      <c r="E97" s="63"/>
    </row>
    <row r="98" spans="3:5">
      <c r="E98" s="63"/>
    </row>
  </sheetData>
  <autoFilter ref="A8:U8" xr:uid="{00000000-0001-0000-0800-000000000000}">
    <filterColumn colId="13" showButton="0"/>
    <sortState xmlns:xlrd2="http://schemas.microsoft.com/office/spreadsheetml/2017/richdata2" ref="A9:U118">
      <sortCondition ref="A8"/>
    </sortState>
  </autoFilter>
  <mergeCells count="9">
    <mergeCell ref="I7:K7"/>
    <mergeCell ref="S7:U7"/>
    <mergeCell ref="N8:O8"/>
    <mergeCell ref="A1:U1"/>
    <mergeCell ref="A2:U2"/>
    <mergeCell ref="A3:U3"/>
    <mergeCell ref="A5:U5"/>
    <mergeCell ref="C6:K6"/>
    <mergeCell ref="M6:U6"/>
  </mergeCells>
  <conditionalFormatting sqref="A9:A92">
    <cfRule type="duplicateValues" dxfId="2" priority="41"/>
    <cfRule type="duplicateValues" dxfId="1" priority="45"/>
  </conditionalFormatting>
  <pageMargins left="0.39" right="0.39" top="0.39" bottom="0.39" header="0" footer="0"/>
  <pageSetup scale="4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6"/>
  <sheetViews>
    <sheetView rightToLeft="1" view="pageBreakPreview" zoomScale="136" zoomScaleNormal="100" zoomScaleSheetLayoutView="136" workbookViewId="0">
      <selection activeCell="A2" sqref="A2:R2"/>
    </sheetView>
  </sheetViews>
  <sheetFormatPr defaultRowHeight="12.75"/>
  <cols>
    <col min="1" max="1" width="5.140625" bestFit="1" customWidth="1"/>
    <col min="2" max="2" width="28.5703125" customWidth="1"/>
    <col min="3" max="3" width="1.28515625" customWidth="1"/>
    <col min="4" max="4" width="15.85546875" bestFit="1" customWidth="1"/>
    <col min="5" max="5" width="1.28515625" customWidth="1"/>
    <col min="6" max="6" width="15.85546875" bestFit="1" customWidth="1"/>
    <col min="7" max="7" width="1.28515625" customWidth="1"/>
    <col min="8" max="8" width="12.7109375" bestFit="1" customWidth="1"/>
    <col min="9" max="9" width="1.28515625" customWidth="1"/>
    <col min="10" max="10" width="16.85546875" bestFit="1" customWidth="1"/>
    <col min="11" max="11" width="1.28515625" customWidth="1"/>
    <col min="12" max="12" width="17.28515625" bestFit="1" customWidth="1"/>
    <col min="13" max="13" width="1.28515625" customWidth="1"/>
    <col min="14" max="14" width="15.7109375" bestFit="1" customWidth="1"/>
    <col min="15" max="15" width="1.28515625" customWidth="1"/>
    <col min="16" max="16" width="12.7109375" bestFit="1" customWidth="1"/>
    <col min="17" max="17" width="1.28515625" customWidth="1"/>
    <col min="18" max="18" width="17.28515625" bestFit="1" customWidth="1"/>
    <col min="19" max="19" width="0.28515625" customWidth="1"/>
  </cols>
  <sheetData>
    <row r="1" spans="1:18" ht="29.1" customHeight="1">
      <c r="A1" s="76" t="str">
        <f>سهام!A1</f>
        <v>صندوق حفظ ارزش دماوند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</row>
    <row r="2" spans="1:18" ht="21.75" customHeight="1">
      <c r="A2" s="76" t="s">
        <v>117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</row>
    <row r="3" spans="1:18" ht="21.75" customHeight="1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</row>
    <row r="4" spans="1:18" ht="14.45" customHeight="1"/>
    <row r="5" spans="1:18" ht="14.45" customHeight="1">
      <c r="A5" s="10" t="s">
        <v>126</v>
      </c>
      <c r="B5" s="84" t="s">
        <v>139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</row>
    <row r="6" spans="1:18" ht="14.45" customHeight="1">
      <c r="A6" s="28"/>
      <c r="B6" s="28"/>
      <c r="C6" s="28"/>
      <c r="D6" s="74" t="s">
        <v>132</v>
      </c>
      <c r="E6" s="74"/>
      <c r="F6" s="74"/>
      <c r="G6" s="74"/>
      <c r="H6" s="74"/>
      <c r="I6" s="74"/>
      <c r="J6" s="74"/>
      <c r="K6" s="28"/>
      <c r="L6" s="74" t="s">
        <v>133</v>
      </c>
      <c r="M6" s="74"/>
      <c r="N6" s="74"/>
      <c r="O6" s="74"/>
      <c r="P6" s="74"/>
      <c r="Q6" s="74"/>
      <c r="R6" s="74"/>
    </row>
    <row r="7" spans="1:18" ht="14.45" customHeight="1">
      <c r="A7" s="28"/>
      <c r="B7" s="28"/>
      <c r="C7" s="28"/>
      <c r="D7" s="29"/>
      <c r="E7" s="29"/>
      <c r="F7" s="29"/>
      <c r="G7" s="29"/>
      <c r="H7" s="29"/>
      <c r="I7" s="29"/>
      <c r="J7" s="29"/>
      <c r="K7" s="28"/>
      <c r="L7" s="29"/>
      <c r="M7" s="29"/>
      <c r="N7" s="29"/>
      <c r="O7" s="29"/>
      <c r="P7" s="29"/>
      <c r="Q7" s="29"/>
      <c r="R7" s="29"/>
    </row>
    <row r="8" spans="1:18" ht="14.45" customHeight="1">
      <c r="A8" s="74" t="s">
        <v>140</v>
      </c>
      <c r="B8" s="74"/>
      <c r="C8" s="28"/>
      <c r="D8" s="2" t="s">
        <v>141</v>
      </c>
      <c r="E8" s="28"/>
      <c r="F8" s="2" t="s">
        <v>135</v>
      </c>
      <c r="G8" s="28"/>
      <c r="H8" s="2" t="s">
        <v>136</v>
      </c>
      <c r="I8" s="28"/>
      <c r="J8" s="2" t="s">
        <v>44</v>
      </c>
      <c r="K8" s="28"/>
      <c r="L8" s="2" t="s">
        <v>141</v>
      </c>
      <c r="M8" s="28"/>
      <c r="N8" s="2" t="s">
        <v>135</v>
      </c>
      <c r="O8" s="28"/>
      <c r="P8" s="2" t="s">
        <v>136</v>
      </c>
      <c r="Q8" s="28"/>
      <c r="R8" s="2" t="s">
        <v>44</v>
      </c>
    </row>
    <row r="9" spans="1:18" ht="21.75" customHeight="1">
      <c r="A9" s="78" t="s">
        <v>89</v>
      </c>
      <c r="B9" s="78"/>
      <c r="C9" s="28"/>
      <c r="D9" s="27">
        <f>VLOOKUP(A9,'سود اوراق بهادار'!A:R,8,0)</f>
        <v>5044704876</v>
      </c>
      <c r="E9" s="53"/>
      <c r="F9" s="18">
        <v>0</v>
      </c>
      <c r="G9" s="53"/>
      <c r="H9" s="27">
        <f>VLOOKUP(A9,'درآمد ناشی از فروش'!A:Q,9,0)</f>
        <v>45312500</v>
      </c>
      <c r="I9" s="53"/>
      <c r="J9" s="27">
        <f>D9+F9+H9</f>
        <v>5090017376</v>
      </c>
      <c r="K9" s="53"/>
      <c r="L9" s="18">
        <f>VLOOKUP(A9,'سود اوراق بهادار'!A:R,14,0)</f>
        <v>16559789766</v>
      </c>
      <c r="M9" s="18"/>
      <c r="N9" s="18">
        <v>0</v>
      </c>
      <c r="O9" s="53"/>
      <c r="P9" s="18">
        <f>VLOOKUP(A9,'درآمد ناشی از فروش'!A:Q,17,0)</f>
        <v>45312500</v>
      </c>
      <c r="Q9" s="53"/>
      <c r="R9" s="18">
        <f>L9+N9+P9</f>
        <v>16605102266</v>
      </c>
    </row>
    <row r="10" spans="1:18" ht="21.75" customHeight="1">
      <c r="A10" s="80" t="s">
        <v>142</v>
      </c>
      <c r="B10" s="80"/>
      <c r="C10" s="28"/>
      <c r="D10" s="27">
        <f>VLOOKUP(A10,'سود اوراق بهادار'!A:R,8,0)</f>
        <v>0</v>
      </c>
      <c r="E10" s="53"/>
      <c r="F10" s="18">
        <v>0</v>
      </c>
      <c r="G10" s="53"/>
      <c r="H10" s="27">
        <f>VLOOKUP(A10,'درآمد ناشی از فروش'!A:Q,9,0)</f>
        <v>0</v>
      </c>
      <c r="I10" s="53"/>
      <c r="J10" s="27">
        <f t="shared" ref="J10:J14" si="0">D10+F10+H10</f>
        <v>0</v>
      </c>
      <c r="K10" s="53"/>
      <c r="L10" s="18">
        <f>VLOOKUP(A10,'سود اوراق بهادار'!A:R,14,0)</f>
        <v>722028063</v>
      </c>
      <c r="M10" s="18"/>
      <c r="N10" s="18">
        <v>0</v>
      </c>
      <c r="O10" s="53"/>
      <c r="P10" s="18">
        <f>VLOOKUP(A10,'درآمد ناشی از فروش'!A:Q,17,0)</f>
        <v>1812500</v>
      </c>
      <c r="Q10" s="53"/>
      <c r="R10" s="18">
        <f t="shared" ref="R10:R14" si="1">L10+N10+P10</f>
        <v>723840563</v>
      </c>
    </row>
    <row r="11" spans="1:18" ht="21.75" customHeight="1">
      <c r="A11" s="80" t="s">
        <v>143</v>
      </c>
      <c r="B11" s="80"/>
      <c r="C11" s="28"/>
      <c r="D11" s="27">
        <f>VLOOKUP(A11,'سود اوراق بهادار'!A:R,8,0)</f>
        <v>0</v>
      </c>
      <c r="E11" s="53"/>
      <c r="F11" s="18">
        <v>0</v>
      </c>
      <c r="G11" s="53"/>
      <c r="H11" s="27">
        <f>VLOOKUP(A11,'درآمد ناشی از فروش'!A:Q,9,0)</f>
        <v>0</v>
      </c>
      <c r="I11" s="53"/>
      <c r="J11" s="27">
        <f t="shared" si="0"/>
        <v>0</v>
      </c>
      <c r="K11" s="53"/>
      <c r="L11" s="18">
        <f>VLOOKUP(A11,'سود اوراق بهادار'!A:R,14,0)</f>
        <v>900630588</v>
      </c>
      <c r="M11" s="18"/>
      <c r="N11" s="18">
        <v>0</v>
      </c>
      <c r="O11" s="53"/>
      <c r="P11" s="18">
        <f>VLOOKUP(A11,'درآمد ناشی از فروش'!A:Q,17,0)</f>
        <v>3806250</v>
      </c>
      <c r="Q11" s="53"/>
      <c r="R11" s="18">
        <f t="shared" si="1"/>
        <v>904436838</v>
      </c>
    </row>
    <row r="12" spans="1:18" ht="21.75" customHeight="1">
      <c r="A12" s="80" t="s">
        <v>85</v>
      </c>
      <c r="B12" s="80"/>
      <c r="C12" s="28"/>
      <c r="D12" s="27">
        <f>VLOOKUP(A12,'سود اوراق بهادار'!A:R,8,0)</f>
        <v>2502582233</v>
      </c>
      <c r="E12" s="53"/>
      <c r="F12" s="18">
        <f>VLOOKUP(A12,'درآمد ناشی از تغییر قیمت اوراق'!A:Q,9,0)</f>
        <v>9998187500</v>
      </c>
      <c r="G12" s="53"/>
      <c r="H12" s="27">
        <f>VLOOKUP(A12,'درآمد ناشی از فروش'!A:Q,9,0)</f>
        <v>0</v>
      </c>
      <c r="I12" s="53"/>
      <c r="J12" s="27">
        <f t="shared" si="0"/>
        <v>12500769733</v>
      </c>
      <c r="K12" s="53"/>
      <c r="L12" s="18">
        <f>VLOOKUP(A12,'سود اوراق بهادار'!A:R,14,0)</f>
        <v>11119016796</v>
      </c>
      <c r="M12" s="18"/>
      <c r="N12" s="18">
        <v>0</v>
      </c>
      <c r="O12" s="53"/>
      <c r="P12" s="18">
        <f>VLOOKUP(A12,'درآمد ناشی از فروش'!A:Q,17,0)</f>
        <v>18125000</v>
      </c>
      <c r="Q12" s="53"/>
      <c r="R12" s="18">
        <f t="shared" si="1"/>
        <v>11137141796</v>
      </c>
    </row>
    <row r="13" spans="1:18" ht="21.75" customHeight="1">
      <c r="A13" s="80" t="s">
        <v>144</v>
      </c>
      <c r="B13" s="80"/>
      <c r="C13" s="28"/>
      <c r="D13" s="27">
        <f>VLOOKUP(A13,'سود اوراق بهادار'!A:R,8,0)</f>
        <v>0</v>
      </c>
      <c r="E13" s="53"/>
      <c r="F13" s="18">
        <v>0</v>
      </c>
      <c r="G13" s="53"/>
      <c r="H13" s="27">
        <f>VLOOKUP(A13,'درآمد ناشی از فروش'!A:Q,9,0)</f>
        <v>0</v>
      </c>
      <c r="I13" s="53"/>
      <c r="J13" s="27">
        <f t="shared" si="0"/>
        <v>0</v>
      </c>
      <c r="K13" s="53"/>
      <c r="L13" s="18">
        <f>VLOOKUP(A13,'سود اوراق بهادار'!A:R,14,0)</f>
        <v>4305270</v>
      </c>
      <c r="M13" s="18"/>
      <c r="N13" s="18">
        <v>0</v>
      </c>
      <c r="O13" s="53"/>
      <c r="P13" s="18">
        <f>VLOOKUP(A13,'درآمد ناشی از فروش'!A:Q,17,0)</f>
        <v>1002732</v>
      </c>
      <c r="Q13" s="53"/>
      <c r="R13" s="18">
        <f t="shared" si="1"/>
        <v>5308002</v>
      </c>
    </row>
    <row r="14" spans="1:18" ht="21.75" customHeight="1">
      <c r="A14" s="80" t="s">
        <v>92</v>
      </c>
      <c r="B14" s="80"/>
      <c r="C14" s="28"/>
      <c r="D14" s="27">
        <v>0</v>
      </c>
      <c r="E14" s="53"/>
      <c r="F14" s="18">
        <f>VLOOKUP(A14,'درآمد ناشی از تغییر قیمت اوراق'!A:Q,9,0)</f>
        <v>-421743752</v>
      </c>
      <c r="G14" s="53"/>
      <c r="H14" s="27">
        <v>0</v>
      </c>
      <c r="I14" s="53"/>
      <c r="J14" s="27">
        <f t="shared" si="0"/>
        <v>-421743752</v>
      </c>
      <c r="K14" s="53"/>
      <c r="L14" s="18">
        <v>0</v>
      </c>
      <c r="M14" s="18"/>
      <c r="N14" s="18">
        <f>VLOOKUP(A14,'درآمد ناشی از تغییر قیمت اوراق'!A:Q,17,0)</f>
        <v>-421743752</v>
      </c>
      <c r="O14" s="53"/>
      <c r="P14" s="18">
        <v>0</v>
      </c>
      <c r="Q14" s="53"/>
      <c r="R14" s="18">
        <f t="shared" si="1"/>
        <v>-421743752</v>
      </c>
    </row>
    <row r="15" spans="1:18" ht="21.75" customHeight="1">
      <c r="A15" s="72"/>
      <c r="B15" s="72"/>
      <c r="C15" s="28"/>
      <c r="D15" s="55">
        <f>SUM(D9:D14)</f>
        <v>7547287109</v>
      </c>
      <c r="E15" s="53"/>
      <c r="F15" s="55">
        <f>SUM(F9:F14)</f>
        <v>9576443748</v>
      </c>
      <c r="G15" s="53"/>
      <c r="H15" s="55">
        <f>SUM(H9:H14)</f>
        <v>45312500</v>
      </c>
      <c r="I15" s="53"/>
      <c r="J15" s="55">
        <f>SUM(J9:J14)</f>
        <v>17169043357</v>
      </c>
      <c r="K15" s="53"/>
      <c r="L15" s="55">
        <f>SUM(L9:L14)</f>
        <v>29305770483</v>
      </c>
      <c r="M15" s="53"/>
      <c r="N15" s="55">
        <f>SUM(N9:N14)</f>
        <v>-421743752</v>
      </c>
      <c r="O15" s="53"/>
      <c r="P15" s="55">
        <f>SUM(P9:P14)</f>
        <v>70058982</v>
      </c>
      <c r="Q15" s="53"/>
      <c r="R15" s="55">
        <f>SUM(R9:R14)</f>
        <v>28954085713</v>
      </c>
    </row>
    <row r="16" spans="1:18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</row>
  </sheetData>
  <mergeCells count="14">
    <mergeCell ref="A13:B13"/>
    <mergeCell ref="A14:B14"/>
    <mergeCell ref="A15:B15"/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0</vt:lpstr>
      <vt:lpstr>سهام</vt:lpstr>
      <vt:lpstr>اوراق مشتقه</vt:lpstr>
      <vt:lpstr>اوراق</vt:lpstr>
      <vt:lpstr>تعدیل قیمت</vt:lpstr>
      <vt:lpstr>سپرده</vt:lpstr>
      <vt:lpstr>درآمد</vt:lpstr>
      <vt:lpstr>1-2</vt:lpstr>
      <vt:lpstr>2-2</vt:lpstr>
      <vt:lpstr>3-2</vt:lpstr>
      <vt:lpstr>4-2</vt:lpstr>
      <vt:lpstr>درآمد سود سهام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سود ترجیحی</vt:lpstr>
      <vt:lpstr>'1-2'!Print_Area</vt:lpstr>
      <vt:lpstr>'2-2'!Print_Area</vt:lpstr>
      <vt:lpstr>'3-2'!Print_Area</vt:lpstr>
      <vt:lpstr>'4-2'!Print_Area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سود سهام'!Print_Area</vt:lpstr>
      <vt:lpstr>'درآمد ناشی از تغییر قیمت اوراق'!Print_Area</vt:lpstr>
      <vt:lpstr>'درآمد ناشی از فروش'!Print_Area</vt:lpstr>
      <vt:lpstr>سپرده!Print_Area</vt:lpstr>
      <vt:lpstr>'سود اوراق بهادار'!Print_Area</vt:lpstr>
      <vt:lpstr>'سود ترجیحی'!Print_Area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Mohammad Nikomaram</dc:creator>
  <dc:description/>
  <cp:lastModifiedBy>Mohammad Nikomaram</cp:lastModifiedBy>
  <dcterms:created xsi:type="dcterms:W3CDTF">2025-08-25T10:05:25Z</dcterms:created>
  <dcterms:modified xsi:type="dcterms:W3CDTF">2025-08-31T09:20:59Z</dcterms:modified>
</cp:coreProperties>
</file>