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0631\"/>
    </mc:Choice>
  </mc:AlternateContent>
  <xr:revisionPtr revIDLastSave="0" documentId="13_ncr:1_{B136B7D2-E65A-4273-933A-E2A5B1CA3172}" xr6:coauthVersionLast="47" xr6:coauthVersionMax="47" xr10:uidLastSave="{00000000-0000-0000-0000-000000000000}"/>
  <bookViews>
    <workbookView xWindow="-120" yWindow="-120" windowWidth="29040" windowHeight="15840" tabRatio="924" xr2:uid="{00000000-000D-0000-FFFF-FFFF00000000}"/>
  </bookViews>
  <sheets>
    <sheet name="0" sheetId="22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" sheetId="8" r:id="rId7"/>
    <sheet name="1-2" sheetId="9" r:id="rId8"/>
    <sheet name="2-2" sheetId="11" r:id="rId9"/>
    <sheet name="3-2" sheetId="13" r:id="rId10"/>
    <sheet name="4-2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3" r:id="rId18"/>
  </sheets>
  <externalReferences>
    <externalReference r:id="rId19"/>
  </externalReferences>
  <definedNames>
    <definedName name="_xlnm._FilterDatabase" localSheetId="1" hidden="1">سهام!$A$8:$Z$8</definedName>
    <definedName name="_xlnm.Print_Area" localSheetId="7">'1-2'!$A$1:$V$122</definedName>
    <definedName name="_xlnm.Print_Area" localSheetId="8">'2-2'!$A$1:$R$16</definedName>
    <definedName name="_xlnm.Print_Area" localSheetId="9">'3-2'!$A$1:$I$14</definedName>
    <definedName name="_xlnm.Print_Area" localSheetId="10">'4-2'!$A$1:$G$11</definedName>
    <definedName name="_xlnm.Print_Area" localSheetId="3">اوراق!$A$1:$AM$12</definedName>
    <definedName name="_xlnm.Print_Area" localSheetId="2">'اوراق مشتقه'!$A$1:$AX$55</definedName>
    <definedName name="_xlnm.Print_Area" localSheetId="4">'تعدیل قیمت'!$A$1:$N$11</definedName>
    <definedName name="_xlnm.Print_Area" localSheetId="6">درآمد!$A$1:$K$12</definedName>
    <definedName name="_xlnm.Print_Area" localSheetId="15">'درآمد اعمال اختیار'!$A$1:$O$86</definedName>
    <definedName name="_xlnm.Print_Area" localSheetId="11">'درآمد سود سهام'!$A$1:$T$16</definedName>
    <definedName name="_xlnm.Print_Area" localSheetId="16">'درآمد ناشی از تغییر قیمت اوراق'!$A$1:$Q$71</definedName>
    <definedName name="_xlnm.Print_Area" localSheetId="14">'درآمد ناشی از فروش'!$A$1:$Q$28</definedName>
    <definedName name="_xlnm.Print_Area" localSheetId="5">سپرده!$A$1:$M$15</definedName>
    <definedName name="_xlnm.Print_Area" localSheetId="12">'سود اوراق بهادار'!$A$1:$S$15</definedName>
    <definedName name="_xlnm.Print_Area" localSheetId="17">'سود ترجیحی'!$A$1:$H$19</definedName>
    <definedName name="_xlnm.Print_Area" localSheetId="13">'سود سپرده بانکی'!$A$1:$N$14</definedName>
    <definedName name="_xlnm.Print_Area" localSheetId="1">سهام!$A$1:$AA$59</definedName>
  </definedNames>
  <calcPr calcId="191029" iterateCount="1000" iterateDelta="9.9999999999999995E-8"/>
</workbook>
</file>

<file path=xl/calcChain.xml><?xml version="1.0" encoding="utf-8"?>
<calcChain xmlns="http://schemas.openxmlformats.org/spreadsheetml/2006/main">
  <c r="F12" i="8" l="1"/>
  <c r="I103" i="9"/>
  <c r="F12" i="23"/>
  <c r="E11" i="23"/>
  <c r="E10" i="23"/>
  <c r="D12" i="23"/>
  <c r="A1" i="23"/>
  <c r="A3" i="23"/>
  <c r="E9" i="23"/>
  <c r="E12" i="23" s="1"/>
  <c r="J15" i="7" l="1"/>
  <c r="D15" i="7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F11" i="14" l="1"/>
  <c r="F11" i="8" s="1"/>
  <c r="J11" i="8" s="1"/>
  <c r="C121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Q79" i="9"/>
  <c r="Q81" i="9"/>
  <c r="Q83" i="9"/>
  <c r="Q86" i="9"/>
  <c r="Q90" i="9"/>
  <c r="Q93" i="9"/>
  <c r="Q96" i="9"/>
  <c r="Q99" i="9"/>
  <c r="Q100" i="9"/>
  <c r="Q102" i="9"/>
  <c r="Q10" i="9"/>
  <c r="S10" i="9" s="1"/>
  <c r="Q11" i="9"/>
  <c r="S11" i="9" s="1"/>
  <c r="Q12" i="9"/>
  <c r="S12" i="9" s="1"/>
  <c r="Q13" i="9"/>
  <c r="S13" i="9" s="1"/>
  <c r="Q14" i="9"/>
  <c r="S14" i="9" s="1"/>
  <c r="Q15" i="9"/>
  <c r="S15" i="9" s="1"/>
  <c r="Q16" i="9"/>
  <c r="S16" i="9" s="1"/>
  <c r="Q17" i="9"/>
  <c r="S17" i="9" s="1"/>
  <c r="Q18" i="9"/>
  <c r="S18" i="9" s="1"/>
  <c r="Q19" i="9"/>
  <c r="S19" i="9" s="1"/>
  <c r="Q20" i="9"/>
  <c r="S20" i="9" s="1"/>
  <c r="Q21" i="9"/>
  <c r="S21" i="9" s="1"/>
  <c r="Q22" i="9"/>
  <c r="S22" i="9" s="1"/>
  <c r="Q23" i="9"/>
  <c r="S23" i="9" s="1"/>
  <c r="Q24" i="9"/>
  <c r="S24" i="9" s="1"/>
  <c r="Q25" i="9"/>
  <c r="S25" i="9" s="1"/>
  <c r="Q26" i="9"/>
  <c r="S26" i="9" s="1"/>
  <c r="Q27" i="9"/>
  <c r="S27" i="9" s="1"/>
  <c r="Q28" i="9"/>
  <c r="S28" i="9" s="1"/>
  <c r="Q29" i="9"/>
  <c r="S29" i="9" s="1"/>
  <c r="Q30" i="9"/>
  <c r="S30" i="9" s="1"/>
  <c r="Q31" i="9"/>
  <c r="S31" i="9" s="1"/>
  <c r="Q32" i="9"/>
  <c r="S32" i="9" s="1"/>
  <c r="Q33" i="9"/>
  <c r="S33" i="9" s="1"/>
  <c r="Q34" i="9"/>
  <c r="S34" i="9" s="1"/>
  <c r="Q35" i="9"/>
  <c r="S35" i="9" s="1"/>
  <c r="Q36" i="9"/>
  <c r="S36" i="9" s="1"/>
  <c r="Q37" i="9"/>
  <c r="S37" i="9" s="1"/>
  <c r="Q38" i="9"/>
  <c r="S38" i="9" s="1"/>
  <c r="Q39" i="9"/>
  <c r="S39" i="9" s="1"/>
  <c r="Q40" i="9"/>
  <c r="S40" i="9" s="1"/>
  <c r="Q41" i="9"/>
  <c r="S41" i="9" s="1"/>
  <c r="Q42" i="9"/>
  <c r="S42" i="9" s="1"/>
  <c r="Q43" i="9"/>
  <c r="S43" i="9" s="1"/>
  <c r="Q44" i="9"/>
  <c r="S44" i="9" s="1"/>
  <c r="Q45" i="9"/>
  <c r="S45" i="9" s="1"/>
  <c r="Q46" i="9"/>
  <c r="S46" i="9" s="1"/>
  <c r="Q47" i="9"/>
  <c r="S47" i="9" s="1"/>
  <c r="Q48" i="9"/>
  <c r="S48" i="9" s="1"/>
  <c r="Q49" i="9"/>
  <c r="S49" i="9" s="1"/>
  <c r="Q50" i="9"/>
  <c r="S50" i="9" s="1"/>
  <c r="Q51" i="9"/>
  <c r="S51" i="9" s="1"/>
  <c r="Q52" i="9"/>
  <c r="S52" i="9" s="1"/>
  <c r="Q53" i="9"/>
  <c r="S53" i="9" s="1"/>
  <c r="Q54" i="9"/>
  <c r="S54" i="9" s="1"/>
  <c r="Q55" i="9"/>
  <c r="S55" i="9" s="1"/>
  <c r="Q56" i="9"/>
  <c r="S56" i="9" s="1"/>
  <c r="Q9" i="9"/>
  <c r="S9" i="9" s="1"/>
  <c r="Q72" i="9"/>
  <c r="Q75" i="9"/>
  <c r="O69" i="9"/>
  <c r="S69" i="9" s="1"/>
  <c r="O72" i="9"/>
  <c r="O81" i="9"/>
  <c r="S81" i="9" s="1"/>
  <c r="O84" i="9"/>
  <c r="S84" i="9" s="1"/>
  <c r="O93" i="9"/>
  <c r="S93" i="9" s="1"/>
  <c r="M59" i="9"/>
  <c r="M62" i="9"/>
  <c r="M63" i="9"/>
  <c r="M65" i="9"/>
  <c r="M68" i="9"/>
  <c r="M72" i="9"/>
  <c r="M75" i="9"/>
  <c r="M57" i="9"/>
  <c r="M121" i="9" s="1"/>
  <c r="G79" i="9"/>
  <c r="G81" i="9"/>
  <c r="G83" i="9"/>
  <c r="G86" i="9"/>
  <c r="G90" i="9"/>
  <c r="G93" i="9"/>
  <c r="G96" i="9"/>
  <c r="G99" i="9"/>
  <c r="G100" i="9"/>
  <c r="G102" i="9"/>
  <c r="G10" i="9"/>
  <c r="I10" i="9" s="1"/>
  <c r="G11" i="9"/>
  <c r="I11" i="9" s="1"/>
  <c r="G12" i="9"/>
  <c r="I12" i="9" s="1"/>
  <c r="G13" i="9"/>
  <c r="I13" i="9" s="1"/>
  <c r="G14" i="9"/>
  <c r="I14" i="9" s="1"/>
  <c r="G15" i="9"/>
  <c r="I15" i="9" s="1"/>
  <c r="G16" i="9"/>
  <c r="I16" i="9" s="1"/>
  <c r="G17" i="9"/>
  <c r="I17" i="9" s="1"/>
  <c r="G18" i="9"/>
  <c r="I18" i="9" s="1"/>
  <c r="G19" i="9"/>
  <c r="I19" i="9" s="1"/>
  <c r="G20" i="9"/>
  <c r="I20" i="9" s="1"/>
  <c r="G21" i="9"/>
  <c r="I21" i="9" s="1"/>
  <c r="G22" i="9"/>
  <c r="I22" i="9" s="1"/>
  <c r="G23" i="9"/>
  <c r="I23" i="9" s="1"/>
  <c r="G24" i="9"/>
  <c r="I24" i="9" s="1"/>
  <c r="G25" i="9"/>
  <c r="I25" i="9" s="1"/>
  <c r="G26" i="9"/>
  <c r="I26" i="9" s="1"/>
  <c r="G27" i="9"/>
  <c r="I27" i="9" s="1"/>
  <c r="G28" i="9"/>
  <c r="I28" i="9" s="1"/>
  <c r="G29" i="9"/>
  <c r="I29" i="9" s="1"/>
  <c r="G30" i="9"/>
  <c r="I30" i="9" s="1"/>
  <c r="G31" i="9"/>
  <c r="I31" i="9" s="1"/>
  <c r="G32" i="9"/>
  <c r="I32" i="9" s="1"/>
  <c r="G33" i="9"/>
  <c r="I33" i="9" s="1"/>
  <c r="G34" i="9"/>
  <c r="I34" i="9" s="1"/>
  <c r="G35" i="9"/>
  <c r="I35" i="9" s="1"/>
  <c r="G36" i="9"/>
  <c r="I36" i="9" s="1"/>
  <c r="G37" i="9"/>
  <c r="I37" i="9" s="1"/>
  <c r="G38" i="9"/>
  <c r="I38" i="9" s="1"/>
  <c r="G39" i="9"/>
  <c r="I39" i="9" s="1"/>
  <c r="G40" i="9"/>
  <c r="I40" i="9" s="1"/>
  <c r="G41" i="9"/>
  <c r="I41" i="9" s="1"/>
  <c r="G42" i="9"/>
  <c r="I42" i="9" s="1"/>
  <c r="G43" i="9"/>
  <c r="I43" i="9" s="1"/>
  <c r="G44" i="9"/>
  <c r="I44" i="9" s="1"/>
  <c r="G45" i="9"/>
  <c r="I45" i="9" s="1"/>
  <c r="G46" i="9"/>
  <c r="I46" i="9" s="1"/>
  <c r="G47" i="9"/>
  <c r="I47" i="9" s="1"/>
  <c r="G48" i="9"/>
  <c r="I48" i="9" s="1"/>
  <c r="G49" i="9"/>
  <c r="I49" i="9" s="1"/>
  <c r="G50" i="9"/>
  <c r="I50" i="9" s="1"/>
  <c r="G51" i="9"/>
  <c r="I51" i="9" s="1"/>
  <c r="G52" i="9"/>
  <c r="I52" i="9" s="1"/>
  <c r="G53" i="9"/>
  <c r="I53" i="9" s="1"/>
  <c r="G54" i="9"/>
  <c r="I54" i="9" s="1"/>
  <c r="G55" i="9"/>
  <c r="I55" i="9" s="1"/>
  <c r="G56" i="9"/>
  <c r="I56" i="9" s="1"/>
  <c r="G9" i="9"/>
  <c r="I9" i="9" s="1"/>
  <c r="G58" i="9"/>
  <c r="I58" i="9" s="1"/>
  <c r="G59" i="9"/>
  <c r="I59" i="9" s="1"/>
  <c r="G60" i="9"/>
  <c r="I60" i="9" s="1"/>
  <c r="G61" i="9"/>
  <c r="G65" i="9"/>
  <c r="G67" i="9"/>
  <c r="G70" i="9"/>
  <c r="G72" i="9"/>
  <c r="G73" i="9"/>
  <c r="G74" i="9"/>
  <c r="E61" i="9"/>
  <c r="E62" i="9"/>
  <c r="E63" i="9"/>
  <c r="E64" i="9"/>
  <c r="E65" i="9"/>
  <c r="E66" i="9"/>
  <c r="I66" i="9" s="1"/>
  <c r="E67" i="9"/>
  <c r="E68" i="9"/>
  <c r="I68" i="9" s="1"/>
  <c r="E69" i="9"/>
  <c r="I69" i="9" s="1"/>
  <c r="E70" i="9"/>
  <c r="E71" i="9"/>
  <c r="I71" i="9" s="1"/>
  <c r="E72" i="9"/>
  <c r="E73" i="9"/>
  <c r="E74" i="9"/>
  <c r="E75" i="9"/>
  <c r="E76" i="9"/>
  <c r="I76" i="9" s="1"/>
  <c r="E77" i="9"/>
  <c r="I77" i="9" s="1"/>
  <c r="E78" i="9"/>
  <c r="I78" i="9" s="1"/>
  <c r="E79" i="9"/>
  <c r="E80" i="9"/>
  <c r="I80" i="9" s="1"/>
  <c r="E81" i="9"/>
  <c r="E82" i="9"/>
  <c r="I82" i="9" s="1"/>
  <c r="E83" i="9"/>
  <c r="E84" i="9"/>
  <c r="I84" i="9" s="1"/>
  <c r="E85" i="9"/>
  <c r="I85" i="9" s="1"/>
  <c r="E86" i="9"/>
  <c r="I86" i="9" s="1"/>
  <c r="E87" i="9"/>
  <c r="I87" i="9" s="1"/>
  <c r="E88" i="9"/>
  <c r="I88" i="9" s="1"/>
  <c r="E89" i="9"/>
  <c r="I89" i="9" s="1"/>
  <c r="E90" i="9"/>
  <c r="E91" i="9"/>
  <c r="I91" i="9" s="1"/>
  <c r="E92" i="9"/>
  <c r="I92" i="9" s="1"/>
  <c r="E93" i="9"/>
  <c r="E94" i="9"/>
  <c r="I94" i="9" s="1"/>
  <c r="E95" i="9"/>
  <c r="I95" i="9" s="1"/>
  <c r="E96" i="9"/>
  <c r="E97" i="9"/>
  <c r="I97" i="9" s="1"/>
  <c r="E98" i="9"/>
  <c r="I98" i="9" s="1"/>
  <c r="E99" i="9"/>
  <c r="I99" i="9" s="1"/>
  <c r="E100" i="9"/>
  <c r="I100" i="9" s="1"/>
  <c r="E101" i="9"/>
  <c r="I101" i="9" s="1"/>
  <c r="E102" i="9"/>
  <c r="I102" i="9" s="1"/>
  <c r="O11" i="11"/>
  <c r="Q11" i="11" s="1"/>
  <c r="M10" i="11"/>
  <c r="M14" i="11"/>
  <c r="Q14" i="11" s="1"/>
  <c r="K10" i="11"/>
  <c r="K11" i="11"/>
  <c r="K12" i="11"/>
  <c r="K13" i="11"/>
  <c r="K14" i="11"/>
  <c r="K15" i="11"/>
  <c r="Q15" i="11" s="1"/>
  <c r="K9" i="11"/>
  <c r="K16" i="11" s="1"/>
  <c r="G10" i="11"/>
  <c r="G11" i="11"/>
  <c r="G12" i="11"/>
  <c r="G13" i="11"/>
  <c r="G9" i="11"/>
  <c r="E10" i="11"/>
  <c r="E14" i="11"/>
  <c r="C10" i="11"/>
  <c r="C11" i="11"/>
  <c r="C12" i="11"/>
  <c r="C13" i="11"/>
  <c r="C14" i="11"/>
  <c r="C15" i="11"/>
  <c r="I15" i="11" s="1"/>
  <c r="C9" i="11"/>
  <c r="I85" i="20"/>
  <c r="K85" i="20"/>
  <c r="M85" i="20"/>
  <c r="O85" i="20"/>
  <c r="G9" i="13"/>
  <c r="G10" i="13"/>
  <c r="G11" i="13"/>
  <c r="G12" i="13"/>
  <c r="G13" i="13"/>
  <c r="G8" i="13"/>
  <c r="C9" i="13"/>
  <c r="C10" i="13"/>
  <c r="C11" i="13"/>
  <c r="C12" i="13"/>
  <c r="C13" i="13"/>
  <c r="C8" i="13"/>
  <c r="D11" i="14"/>
  <c r="O70" i="21"/>
  <c r="M70" i="21"/>
  <c r="G70" i="21"/>
  <c r="E70" i="21"/>
  <c r="C70" i="21"/>
  <c r="Q52" i="21"/>
  <c r="O98" i="9" s="1"/>
  <c r="S98" i="9" s="1"/>
  <c r="Q53" i="21"/>
  <c r="O99" i="9" s="1"/>
  <c r="S99" i="9" s="1"/>
  <c r="Q54" i="21"/>
  <c r="O100" i="9" s="1"/>
  <c r="S100" i="9" s="1"/>
  <c r="Q55" i="21"/>
  <c r="O101" i="9" s="1"/>
  <c r="Q56" i="21"/>
  <c r="O102" i="9" s="1"/>
  <c r="S102" i="9" s="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51" i="21"/>
  <c r="O97" i="9" s="1"/>
  <c r="S97" i="9" s="1"/>
  <c r="Q9" i="21"/>
  <c r="O62" i="9" s="1"/>
  <c r="Q10" i="21"/>
  <c r="O63" i="9" s="1"/>
  <c r="Q11" i="21"/>
  <c r="O64" i="9" s="1"/>
  <c r="Q12" i="21"/>
  <c r="O65" i="9" s="1"/>
  <c r="Q13" i="21"/>
  <c r="O66" i="9" s="1"/>
  <c r="S66" i="9" s="1"/>
  <c r="Q14" i="21"/>
  <c r="O67" i="9" s="1"/>
  <c r="Q15" i="21"/>
  <c r="O68" i="9" s="1"/>
  <c r="S68" i="9" s="1"/>
  <c r="Q16" i="21"/>
  <c r="Q17" i="21"/>
  <c r="O70" i="9" s="1"/>
  <c r="Q18" i="21"/>
  <c r="O71" i="9" s="1"/>
  <c r="S71" i="9" s="1"/>
  <c r="Q19" i="21"/>
  <c r="Q20" i="21"/>
  <c r="O73" i="9" s="1"/>
  <c r="Q21" i="21"/>
  <c r="O74" i="9" s="1"/>
  <c r="Q22" i="21"/>
  <c r="O75" i="9" s="1"/>
  <c r="Q23" i="21"/>
  <c r="O76" i="9" s="1"/>
  <c r="S76" i="9" s="1"/>
  <c r="Q24" i="21"/>
  <c r="Q25" i="21"/>
  <c r="Q26" i="21"/>
  <c r="Q27" i="21"/>
  <c r="O77" i="9" s="1"/>
  <c r="S77" i="9" s="1"/>
  <c r="Q28" i="21"/>
  <c r="O78" i="9" s="1"/>
  <c r="S78" i="9" s="1"/>
  <c r="Q29" i="21"/>
  <c r="O79" i="9" s="1"/>
  <c r="S79" i="9" s="1"/>
  <c r="Q30" i="21"/>
  <c r="O80" i="9" s="1"/>
  <c r="S80" i="9" s="1"/>
  <c r="Q31" i="21"/>
  <c r="Q32" i="21"/>
  <c r="O82" i="9" s="1"/>
  <c r="S82" i="9" s="1"/>
  <c r="Q33" i="21"/>
  <c r="O83" i="9" s="1"/>
  <c r="S83" i="9" s="1"/>
  <c r="Q34" i="21"/>
  <c r="Q35" i="21"/>
  <c r="O85" i="9" s="1"/>
  <c r="S85" i="9" s="1"/>
  <c r="Q36" i="21"/>
  <c r="O86" i="9" s="1"/>
  <c r="S86" i="9" s="1"/>
  <c r="Q37" i="21"/>
  <c r="O87" i="9" s="1"/>
  <c r="S87" i="9" s="1"/>
  <c r="Q38" i="21"/>
  <c r="O88" i="9" s="1"/>
  <c r="S88" i="9" s="1"/>
  <c r="Q39" i="21"/>
  <c r="O89" i="9" s="1"/>
  <c r="S89" i="9" s="1"/>
  <c r="Q40" i="21"/>
  <c r="O90" i="9" s="1"/>
  <c r="S90" i="9" s="1"/>
  <c r="Q41" i="21"/>
  <c r="O91" i="9" s="1"/>
  <c r="S91" i="9" s="1"/>
  <c r="Q42" i="21"/>
  <c r="O92" i="9" s="1"/>
  <c r="S92" i="9" s="1"/>
  <c r="Q43" i="21"/>
  <c r="Q44" i="21"/>
  <c r="O94" i="9" s="1"/>
  <c r="S94" i="9" s="1"/>
  <c r="Q45" i="21"/>
  <c r="O95" i="9" s="1"/>
  <c r="S95" i="9" s="1"/>
  <c r="Q46" i="21"/>
  <c r="O96" i="9" s="1"/>
  <c r="S96" i="9" s="1"/>
  <c r="Q8" i="21"/>
  <c r="K70" i="21"/>
  <c r="I70" i="21"/>
  <c r="Q9" i="19"/>
  <c r="Q62" i="9" s="1"/>
  <c r="Q10" i="19"/>
  <c r="Q63" i="9" s="1"/>
  <c r="Q11" i="19"/>
  <c r="Q61" i="9" s="1"/>
  <c r="Q12" i="19"/>
  <c r="Q65" i="9" s="1"/>
  <c r="Q13" i="19"/>
  <c r="Q70" i="9" s="1"/>
  <c r="Q14" i="19"/>
  <c r="Q15" i="19"/>
  <c r="Q57" i="9" s="1"/>
  <c r="Q16" i="19"/>
  <c r="Q67" i="9" s="1"/>
  <c r="Q17" i="19"/>
  <c r="Q58" i="9" s="1"/>
  <c r="S58" i="9" s="1"/>
  <c r="Q18" i="19"/>
  <c r="Q74" i="9" s="1"/>
  <c r="Q19" i="19"/>
  <c r="Q20" i="19"/>
  <c r="Q59" i="9" s="1"/>
  <c r="Q21" i="19"/>
  <c r="Q73" i="9" s="1"/>
  <c r="Q22" i="19"/>
  <c r="Q60" i="9" s="1"/>
  <c r="S60" i="9" s="1"/>
  <c r="Q23" i="19"/>
  <c r="O9" i="11" s="1"/>
  <c r="Q24" i="19"/>
  <c r="O10" i="11" s="1"/>
  <c r="Q25" i="19"/>
  <c r="Q26" i="19"/>
  <c r="O12" i="11" s="1"/>
  <c r="Q12" i="11" s="1"/>
  <c r="Q27" i="19"/>
  <c r="O13" i="11" s="1"/>
  <c r="Q8" i="19"/>
  <c r="Q64" i="9" s="1"/>
  <c r="M28" i="19"/>
  <c r="I9" i="19"/>
  <c r="G62" i="9" s="1"/>
  <c r="I10" i="19"/>
  <c r="G63" i="9" s="1"/>
  <c r="I11" i="19"/>
  <c r="I12" i="19"/>
  <c r="I13" i="19"/>
  <c r="I14" i="19"/>
  <c r="G75" i="9" s="1"/>
  <c r="I15" i="19"/>
  <c r="G57" i="9" s="1"/>
  <c r="I57" i="9" s="1"/>
  <c r="I8" i="19"/>
  <c r="G64" i="9" s="1"/>
  <c r="O28" i="19"/>
  <c r="G28" i="19"/>
  <c r="M12" i="18"/>
  <c r="M13" i="18"/>
  <c r="M8" i="18"/>
  <c r="M14" i="18" s="1"/>
  <c r="M9" i="18"/>
  <c r="M10" i="18"/>
  <c r="M11" i="18"/>
  <c r="G13" i="18"/>
  <c r="G8" i="18"/>
  <c r="G9" i="18"/>
  <c r="G10" i="18"/>
  <c r="G11" i="18"/>
  <c r="G12" i="18"/>
  <c r="K14" i="18"/>
  <c r="I14" i="18"/>
  <c r="E14" i="18"/>
  <c r="C14" i="18"/>
  <c r="H15" i="17"/>
  <c r="L9" i="17"/>
  <c r="L10" i="17"/>
  <c r="L11" i="17"/>
  <c r="L12" i="17"/>
  <c r="L13" i="17"/>
  <c r="L14" i="17"/>
  <c r="L8" i="17"/>
  <c r="L15" i="17" s="1"/>
  <c r="N15" i="17"/>
  <c r="R15" i="17"/>
  <c r="R9" i="17"/>
  <c r="R10" i="17"/>
  <c r="R11" i="17"/>
  <c r="R12" i="17"/>
  <c r="R13" i="17"/>
  <c r="R14" i="17"/>
  <c r="R8" i="17"/>
  <c r="S9" i="15"/>
  <c r="S16" i="15" s="1"/>
  <c r="S10" i="15"/>
  <c r="S11" i="15"/>
  <c r="S12" i="15"/>
  <c r="S13" i="15"/>
  <c r="S14" i="15"/>
  <c r="S15" i="15"/>
  <c r="S8" i="15"/>
  <c r="X59" i="2"/>
  <c r="Q70" i="21" l="1"/>
  <c r="S72" i="9"/>
  <c r="S67" i="9"/>
  <c r="E13" i="13"/>
  <c r="E12" i="13"/>
  <c r="G14" i="18"/>
  <c r="I96" i="9"/>
  <c r="I11" i="11"/>
  <c r="C16" i="11"/>
  <c r="Q28" i="19"/>
  <c r="O61" i="9"/>
  <c r="S61" i="9" s="1"/>
  <c r="I28" i="19"/>
  <c r="S65" i="9"/>
  <c r="C14" i="13"/>
  <c r="G14" i="13"/>
  <c r="S63" i="9"/>
  <c r="Q10" i="11"/>
  <c r="I14" i="11"/>
  <c r="S70" i="9"/>
  <c r="E121" i="9"/>
  <c r="O16" i="11"/>
  <c r="I67" i="9"/>
  <c r="S59" i="9"/>
  <c r="G121" i="9"/>
  <c r="S64" i="9"/>
  <c r="I13" i="11"/>
  <c r="S57" i="9"/>
  <c r="S74" i="9"/>
  <c r="I12" i="11"/>
  <c r="I72" i="9"/>
  <c r="I10" i="11"/>
  <c r="S75" i="9"/>
  <c r="S73" i="9"/>
  <c r="Q9" i="11"/>
  <c r="G16" i="11"/>
  <c r="Q121" i="9"/>
  <c r="M16" i="11"/>
  <c r="S62" i="9"/>
  <c r="E16" i="11"/>
  <c r="S101" i="9"/>
  <c r="I79" i="9"/>
  <c r="I61" i="9"/>
  <c r="I83" i="9"/>
  <c r="I70" i="9"/>
  <c r="I93" i="9"/>
  <c r="I75" i="9"/>
  <c r="I63" i="9"/>
  <c r="I81" i="9"/>
  <c r="I90" i="9"/>
  <c r="I65" i="9"/>
  <c r="I64" i="9"/>
  <c r="I74" i="9"/>
  <c r="I62" i="9"/>
  <c r="I73" i="9"/>
  <c r="Q13" i="11"/>
  <c r="I9" i="11"/>
  <c r="K28" i="19"/>
  <c r="E28" i="19"/>
  <c r="C28" i="19"/>
  <c r="O16" i="15"/>
  <c r="Q16" i="15"/>
  <c r="L10" i="7"/>
  <c r="L11" i="7"/>
  <c r="L12" i="7"/>
  <c r="L13" i="7"/>
  <c r="L14" i="7"/>
  <c r="L9" i="7"/>
  <c r="L15" i="7" s="1"/>
  <c r="H15" i="7"/>
  <c r="F15" i="7"/>
  <c r="AL10" i="5"/>
  <c r="AL11" i="5"/>
  <c r="AL9" i="5"/>
  <c r="AL12" i="5" s="1"/>
  <c r="AJ12" i="5"/>
  <c r="AH12" i="5"/>
  <c r="AD10" i="5"/>
  <c r="AD11" i="5"/>
  <c r="AD9" i="5"/>
  <c r="AD12" i="5" s="1"/>
  <c r="P12" i="5"/>
  <c r="R12" i="5"/>
  <c r="T12" i="5"/>
  <c r="V12" i="5"/>
  <c r="X12" i="5"/>
  <c r="AO55" i="3"/>
  <c r="K55" i="3"/>
  <c r="O121" i="9" l="1"/>
  <c r="F10" i="8"/>
  <c r="J10" i="8" s="1"/>
  <c r="I11" i="13"/>
  <c r="I10" i="13"/>
  <c r="I9" i="13"/>
  <c r="I8" i="13"/>
  <c r="I12" i="13"/>
  <c r="E11" i="13"/>
  <c r="E10" i="13"/>
  <c r="E9" i="13"/>
  <c r="E8" i="13"/>
  <c r="I13" i="13"/>
  <c r="I121" i="9"/>
  <c r="Q16" i="11"/>
  <c r="F9" i="8" s="1"/>
  <c r="J9" i="8" s="1"/>
  <c r="S121" i="9"/>
  <c r="F8" i="8" s="1"/>
  <c r="I16" i="11"/>
  <c r="E14" i="13" l="1"/>
  <c r="I14" i="13"/>
  <c r="K29" i="9"/>
  <c r="J8" i="8"/>
  <c r="J12" i="8" s="1"/>
  <c r="K77" i="9"/>
  <c r="U110" i="9"/>
  <c r="K10" i="9"/>
  <c r="U99" i="9"/>
  <c r="H8" i="8"/>
  <c r="U76" i="9"/>
  <c r="K108" i="9"/>
  <c r="U41" i="9"/>
  <c r="C59" i="2"/>
  <c r="K85" i="9" l="1"/>
  <c r="U20" i="9"/>
  <c r="K38" i="9"/>
  <c r="K100" i="9"/>
  <c r="K119" i="9"/>
  <c r="U98" i="9"/>
  <c r="K21" i="9"/>
  <c r="U26" i="9"/>
  <c r="U23" i="9"/>
  <c r="U74" i="9"/>
  <c r="K65" i="9"/>
  <c r="K51" i="9"/>
  <c r="K14" i="9"/>
  <c r="U116" i="9"/>
  <c r="K49" i="9"/>
  <c r="U17" i="9"/>
  <c r="K84" i="9"/>
  <c r="U52" i="9"/>
  <c r="K107" i="9"/>
  <c r="U75" i="9"/>
  <c r="U62" i="9"/>
  <c r="U9" i="9"/>
  <c r="K104" i="9"/>
  <c r="U72" i="9"/>
  <c r="K103" i="9"/>
  <c r="K114" i="9"/>
  <c r="U82" i="9"/>
  <c r="U14" i="9"/>
  <c r="K53" i="9"/>
  <c r="U96" i="9"/>
  <c r="K52" i="9"/>
  <c r="U87" i="9"/>
  <c r="U94" i="9"/>
  <c r="U115" i="9"/>
  <c r="U114" i="9"/>
  <c r="U32" i="9"/>
  <c r="K37" i="9"/>
  <c r="K76" i="9"/>
  <c r="K72" i="9"/>
  <c r="U40" i="9"/>
  <c r="K95" i="9"/>
  <c r="U63" i="9"/>
  <c r="U38" i="9"/>
  <c r="U109" i="9"/>
  <c r="K92" i="9"/>
  <c r="U60" i="9"/>
  <c r="K79" i="9"/>
  <c r="K102" i="9"/>
  <c r="U70" i="9"/>
  <c r="K115" i="9"/>
  <c r="K17" i="9"/>
  <c r="K33" i="9"/>
  <c r="K26" i="9"/>
  <c r="K116" i="9"/>
  <c r="U102" i="9"/>
  <c r="K25" i="9"/>
  <c r="U104" i="9"/>
  <c r="K60" i="9"/>
  <c r="U28" i="9"/>
  <c r="K83" i="9"/>
  <c r="U51" i="9"/>
  <c r="H10" i="8"/>
  <c r="U97" i="9"/>
  <c r="K80" i="9"/>
  <c r="U48" i="9"/>
  <c r="K55" i="9"/>
  <c r="K90" i="9"/>
  <c r="U58" i="9"/>
  <c r="K91" i="9"/>
  <c r="U117" i="9"/>
  <c r="U106" i="9"/>
  <c r="K96" i="9"/>
  <c r="U84" i="9"/>
  <c r="U79" i="9"/>
  <c r="K111" i="9"/>
  <c r="K112" i="9"/>
  <c r="U55" i="9"/>
  <c r="U90" i="9"/>
  <c r="K63" i="9"/>
  <c r="K13" i="9"/>
  <c r="K75" i="9"/>
  <c r="K48" i="9"/>
  <c r="U16" i="9"/>
  <c r="K71" i="9"/>
  <c r="U39" i="9"/>
  <c r="K117" i="9"/>
  <c r="U85" i="9"/>
  <c r="K68" i="9"/>
  <c r="U36" i="9"/>
  <c r="K31" i="9"/>
  <c r="K78" i="9"/>
  <c r="U46" i="9"/>
  <c r="K43" i="9"/>
  <c r="U105" i="9"/>
  <c r="U35" i="9"/>
  <c r="K87" i="9"/>
  <c r="K15" i="9"/>
  <c r="U93" i="9"/>
  <c r="K40" i="9"/>
  <c r="K98" i="9"/>
  <c r="U66" i="9"/>
  <c r="U91" i="9"/>
  <c r="U101" i="9"/>
  <c r="U103" i="9"/>
  <c r="K24" i="9"/>
  <c r="K28" i="9"/>
  <c r="K47" i="9"/>
  <c r="U15" i="9"/>
  <c r="K93" i="9"/>
  <c r="U61" i="9"/>
  <c r="K44" i="9"/>
  <c r="U12" i="9"/>
  <c r="U107" i="9"/>
  <c r="K54" i="9"/>
  <c r="U22" i="9"/>
  <c r="U95" i="9"/>
  <c r="U81" i="9"/>
  <c r="K61" i="9"/>
  <c r="K110" i="9"/>
  <c r="U113" i="9"/>
  <c r="K88" i="9"/>
  <c r="U27" i="9"/>
  <c r="U73" i="9"/>
  <c r="U24" i="9"/>
  <c r="U119" i="9"/>
  <c r="U54" i="9"/>
  <c r="U89" i="9"/>
  <c r="U67" i="9"/>
  <c r="K12" i="9"/>
  <c r="U44" i="9"/>
  <c r="K35" i="9"/>
  <c r="U50" i="9"/>
  <c r="K81" i="9"/>
  <c r="U49" i="9"/>
  <c r="K32" i="9"/>
  <c r="H9" i="8"/>
  <c r="U83" i="9"/>
  <c r="K42" i="9"/>
  <c r="U10" i="9"/>
  <c r="U11" i="9"/>
  <c r="U69" i="9"/>
  <c r="K36" i="9"/>
  <c r="K19" i="9"/>
  <c r="K86" i="9"/>
  <c r="K74" i="9"/>
  <c r="U42" i="9"/>
  <c r="K9" i="9"/>
  <c r="U77" i="9"/>
  <c r="U19" i="9"/>
  <c r="U112" i="9"/>
  <c r="K99" i="9"/>
  <c r="K23" i="9"/>
  <c r="K118" i="9"/>
  <c r="K69" i="9"/>
  <c r="U37" i="9"/>
  <c r="K20" i="9"/>
  <c r="K94" i="9"/>
  <c r="U71" i="9"/>
  <c r="K30" i="9"/>
  <c r="K106" i="9"/>
  <c r="K113" i="9"/>
  <c r="U57" i="9"/>
  <c r="H11" i="8"/>
  <c r="U29" i="9"/>
  <c r="K64" i="9"/>
  <c r="K27" i="9"/>
  <c r="K105" i="9"/>
  <c r="U34" i="9"/>
  <c r="K16" i="9"/>
  <c r="U80" i="9"/>
  <c r="U30" i="9"/>
  <c r="K109" i="9"/>
  <c r="U65" i="9"/>
  <c r="K73" i="9"/>
  <c r="U100" i="9"/>
  <c r="K39" i="9"/>
  <c r="K11" i="9"/>
  <c r="K82" i="9"/>
  <c r="K57" i="9"/>
  <c r="U25" i="9"/>
  <c r="U120" i="9"/>
  <c r="K58" i="9"/>
  <c r="U59" i="9"/>
  <c r="K18" i="9"/>
  <c r="K70" i="9"/>
  <c r="K101" i="9"/>
  <c r="U45" i="9"/>
  <c r="U86" i="9"/>
  <c r="U64" i="9"/>
  <c r="U78" i="9"/>
  <c r="K59" i="9"/>
  <c r="K56" i="9"/>
  <c r="K66" i="9"/>
  <c r="U31" i="9"/>
  <c r="U92" i="9"/>
  <c r="K62" i="9"/>
  <c r="U68" i="9"/>
  <c r="K50" i="9"/>
  <c r="U18" i="9"/>
  <c r="K97" i="9"/>
  <c r="U53" i="9"/>
  <c r="K120" i="9"/>
  <c r="U88" i="9"/>
  <c r="U43" i="9"/>
  <c r="U111" i="9"/>
  <c r="K46" i="9"/>
  <c r="K45" i="9"/>
  <c r="U13" i="9"/>
  <c r="U108" i="9"/>
  <c r="K22" i="9"/>
  <c r="U47" i="9"/>
  <c r="U118" i="9"/>
  <c r="K34" i="9"/>
  <c r="K89" i="9"/>
  <c r="U33" i="9"/>
  <c r="U21" i="9"/>
  <c r="K41" i="9"/>
  <c r="U56" i="9"/>
  <c r="K67" i="9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9" i="2"/>
  <c r="N59" i="2"/>
  <c r="P59" i="2"/>
  <c r="L59" i="2"/>
  <c r="V59" i="2"/>
  <c r="R59" i="2"/>
  <c r="J59" i="2"/>
  <c r="H59" i="2"/>
  <c r="F59" i="2"/>
  <c r="H12" i="8" l="1"/>
  <c r="K121" i="9"/>
  <c r="U121" i="9"/>
  <c r="Z59" i="2"/>
</calcChain>
</file>

<file path=xl/sharedStrings.xml><?xml version="1.0" encoding="utf-8"?>
<sst xmlns="http://schemas.openxmlformats.org/spreadsheetml/2006/main" count="1235" uniqueCount="309">
  <si>
    <t>صندوق سهامی حفظ ارزش دماوند</t>
  </si>
  <si>
    <t>صورت وضعیت پرتفوی</t>
  </si>
  <si>
    <t>برای ماه منتهی به 1404/06/31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</si>
  <si>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</si>
  <si>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</si>
  <si>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</si>
  <si>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</si>
  <si>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</si>
  <si>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</si>
  <si>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</si>
  <si>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</si>
  <si>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</si>
  <si>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</si>
  <si>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</si>
  <si>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</si>
  <si>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 خرید گواهی سپرده پیوسته شمش طلای +995 GBAB04C1100 11000000.0000-1404/08/18</t>
  </si>
  <si>
    <t>اختیارخ اطلس-60000-14040609</t>
  </si>
  <si>
    <t>اختیارخ پتروآبان-17000-040818</t>
  </si>
  <si>
    <t>اختیارخ ذوب-260-1404/09/19</t>
  </si>
  <si>
    <t>اختیارخ ذوب-280-1404/09/19</t>
  </si>
  <si>
    <t>اختیارخ ذوب-300-1404/09/19</t>
  </si>
  <si>
    <t>اختیارخ ذوب-320-1404/09/19</t>
  </si>
  <si>
    <t>اختیارخ وبصادر-400-1404/09/19</t>
  </si>
  <si>
    <t>اختیارخ وبصادر-450-1404/09/19</t>
  </si>
  <si>
    <t>اختیارخ وبصادر-500-1404/09/19</t>
  </si>
  <si>
    <t>اختیارخ وبصادر-550-1404/09/19</t>
  </si>
  <si>
    <t>اختیارخ وبملت-1000-1404/08/21</t>
  </si>
  <si>
    <t>ایران خودرو دیزل</t>
  </si>
  <si>
    <t>ایران‌ خودرو</t>
  </si>
  <si>
    <t>بانک تجارت</t>
  </si>
  <si>
    <t>بانک صادرات ایران</t>
  </si>
  <si>
    <t>پویا</t>
  </si>
  <si>
    <t>تامین سرمایه دماوند</t>
  </si>
  <si>
    <t>ذوب آهن اصفهان</t>
  </si>
  <si>
    <t>سایپا</t>
  </si>
  <si>
    <t>سرمایه گذاری پایا تدبیرپارسا</t>
  </si>
  <si>
    <t>سرمایه‌گذاری‌نیرو</t>
  </si>
  <si>
    <t>شمش طلا CD1GOB0001</t>
  </si>
  <si>
    <t>گروه‌بهمن‌</t>
  </si>
  <si>
    <t>مخابرات ایران</t>
  </si>
  <si>
    <t>پویا زرکان آق دره</t>
  </si>
  <si>
    <t>پالایش نفت اصفهان</t>
  </si>
  <si>
    <t>سرمایه گذاری تامین اجتماعی</t>
  </si>
  <si>
    <t>اختیارخ خودرو-500-1404/08/07</t>
  </si>
  <si>
    <t>اختیارخ خودرو-300-1404/07/02</t>
  </si>
  <si>
    <t>اختیارخ وتجارت-400-1404/08/21</t>
  </si>
  <si>
    <t>اختیارخ اخابر-400-1404/07/23</t>
  </si>
  <si>
    <t>اختیارخ اخابر-450-1404/09/19</t>
  </si>
  <si>
    <t>بانک ملت</t>
  </si>
  <si>
    <t>اختیارخ خودرو-400-1404/10/03</t>
  </si>
  <si>
    <t>اختیارخ خودرو-500-1404/10/03</t>
  </si>
  <si>
    <t>اختیارخ خودرو-380-1404/10/03</t>
  </si>
  <si>
    <t>اختیار خرید گواهی سپرده پیوسته شمش طلای +995 GBAB04C1000 10000000.0000-1404/08/18</t>
  </si>
  <si>
    <t>اختیارخ خودرو-450-1404/10/03</t>
  </si>
  <si>
    <t>اختیار خرید گواهی سپرده پیوسته شمش طلای +995 GBBA04C1100 11000000.0000-1404/11/19</t>
  </si>
  <si>
    <t>اختیار خرید گواهی سپرده پیوسته شمش طلای +995 GBAB04C1400 14000000.0000-1404/08/18</t>
  </si>
  <si>
    <t>اختیار خرید گواهی سپرده پیوسته شمش طلای +995 GBBA04C1050 10500000.0000-1404/11/19</t>
  </si>
  <si>
    <t>اختیار خرید گواهی سپرده پیوسته شمش طلای +995 GBBA04C800 8000000.0000-1404/11/19</t>
  </si>
  <si>
    <t>اختیار خرید گواهی سپرده پیوسته شمش طلای +995 GBBA04C900 9000000.0000-1404/11/19</t>
  </si>
  <si>
    <t>اختیار خرید گواهی سپرده پیوسته شمش طلای +995 GBBA04C1000 10000000.0000-1404/11/19</t>
  </si>
  <si>
    <t>اختیار خرید گواهی سپرده پیوسته شمش طلای +995 GBBA04C1300 13000000.0000-1404/11/19</t>
  </si>
  <si>
    <t>اختیارخ خودرو-400-1404/09/05</t>
  </si>
  <si>
    <t>اختیار خرید گواهی سپرده پیوسته شمش طلای +995 GBBA04C1200 12000000.0000-1404/11/19</t>
  </si>
  <si>
    <t>اختیار خرید گواهی سپرده پیوسته شمش طلای +995 GBBA04C1400 14000000.0000-1404/11/19</t>
  </si>
  <si>
    <t>اختیار خرید گواهی سپرده پیوسته شمش طلای +995 GBBA04C950 9500000.0000-1404/11/19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</si>
  <si>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</si>
  <si>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</si>
  <si>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</si>
  <si>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</si>
  <si>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</si>
  <si>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</si>
  <si>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</si>
  <si>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</si>
  <si>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</si>
  <si>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خودرو-535-05/08/09</t>
  </si>
  <si>
    <t>1405/08/09</t>
  </si>
  <si>
    <t>اختیارف ت خساپا-542-05/08/16</t>
  </si>
  <si>
    <t>1405/08/16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</si>
  <si>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</si>
  <si>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</si>
  <si>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</si>
  <si>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</si>
  <si>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</si>
  <si>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 گواهی سپرده پیوسته شمش طلای +995 GBAB04C900 9000000.0000-1404/08/18</t>
  </si>
  <si>
    <t>اختیار خرید</t>
  </si>
  <si>
    <t>موقعیت فروش</t>
  </si>
  <si>
    <t>-</t>
  </si>
  <si>
    <t>اختیار خرید گواهی سپرده پیوسته شمش طلای +995 GBAB04C950 9500000.0000-1404/08/18</t>
  </si>
  <si>
    <t>اختیار خرید گواهی سپرده پیوسته شمش طلای +995 GBAB04C1050 10500000.0000-1404/08/18</t>
  </si>
  <si>
    <t>اختیار خرید گواهی سپرده پیوسته شمش طلای +995 GBAB04C800 8000000.0000-1404/08/18</t>
  </si>
  <si>
    <t>اختیار خرید گواهی سپرده پیوسته شمش طلای +995 GBAB04C1200 12000000.0000-1404/08/18</t>
  </si>
  <si>
    <t>اختیار خرید گواهی سپرده پیوسته شمش طلای +995 GBAB04C1300 13000000.0000-1404/08/18</t>
  </si>
  <si>
    <t>موقعیت خرید</t>
  </si>
  <si>
    <t>1404/07/23</t>
  </si>
  <si>
    <t>1404/10/03</t>
  </si>
  <si>
    <t>اختیارخ خودرو-450-1404/11/01</t>
  </si>
  <si>
    <t>1404/11/01</t>
  </si>
  <si>
    <t>اختیارخ وبصادر-500-1404/07/23</t>
  </si>
  <si>
    <t>اختیارخ خساپا-500-1404/08/28</t>
  </si>
  <si>
    <t>1404/08/28</t>
  </si>
  <si>
    <t>اختیارخ وتجارت-500-1404/08/21</t>
  </si>
  <si>
    <t>1404/08/21</t>
  </si>
  <si>
    <t>1404/06/09</t>
  </si>
  <si>
    <t>1404/08/18</t>
  </si>
  <si>
    <t>1404/09/19</t>
  </si>
  <si>
    <t>1404/09/05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</si>
  <si>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</si>
  <si>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</si>
  <si>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</si>
  <si>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</si>
  <si>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</si>
  <si>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</si>
  <si>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</si>
  <si>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</si>
  <si>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</si>
  <si>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بوشهر051</t>
  </si>
  <si>
    <t>بله</t>
  </si>
  <si>
    <t>1403/02/03</t>
  </si>
  <si>
    <t>1405/02/03</t>
  </si>
  <si>
    <t>صکوک مرابحه اندیمشک07-6ماهه23%</t>
  </si>
  <si>
    <t>1402/10/06</t>
  </si>
  <si>
    <t>1407/10/06</t>
  </si>
  <si>
    <t>صکوک اجاره گل گهر504-3ماهه23%</t>
  </si>
  <si>
    <t>1403/04/18</t>
  </si>
  <si>
    <t>1405/04/18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</si>
  <si>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</si>
  <si>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</si>
  <si>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</si>
  <si>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</si>
  <si>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</si>
  <si>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</si>
  <si>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</si>
  <si>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</si>
  <si>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</si>
  <si>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</si>
  <si>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1.65%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</si>
  <si>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</si>
  <si>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</si>
  <si>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</si>
  <si>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</si>
  <si>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</si>
  <si>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</si>
  <si>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</si>
  <si>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</si>
  <si>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</si>
  <si>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</si>
  <si>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</si>
  <si>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</si>
  <si>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</si>
  <si>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</si>
  <si>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</si>
  <si>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</si>
  <si>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</si>
  <si>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</si>
  <si>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</si>
  <si>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</si>
  <si>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</si>
  <si>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</si>
  <si>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</si>
  <si>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گسترش‌سرمایه‌گذاری‌ایران‌خودرو</t>
  </si>
  <si>
    <t>ایمن خودرو شرق</t>
  </si>
  <si>
    <t>عنوان</t>
  </si>
  <si>
    <t>درآمد سود اوراق</t>
  </si>
  <si>
    <t>مرابحه سمگا-دماوند060907</t>
  </si>
  <si>
    <t>صکوک اجاره گل گهر054-3ماهه23%</t>
  </si>
  <si>
    <t>صکوک مرابحه فولاژ612-بدون ضامن</t>
  </si>
  <si>
    <t>صکوک اجاره اخابر61-3ماهه23%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</si>
  <si>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</si>
  <si>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</si>
  <si>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</si>
  <si>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</si>
  <si>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</si>
  <si>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</si>
  <si>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</si>
  <si>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</si>
  <si>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</si>
  <si>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</si>
  <si>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</si>
  <si>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</si>
  <si>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</si>
  <si>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1404/04/31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</si>
  <si>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</si>
  <si>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</si>
  <si>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</si>
  <si>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</si>
  <si>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</si>
  <si>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</si>
  <si>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</si>
  <si>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1406/12/22</t>
  </si>
  <si>
    <t>1406/11/14</t>
  </si>
  <si>
    <t>1406/09/07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</si>
  <si>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</si>
  <si>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</si>
  <si>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</si>
  <si>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</si>
  <si>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</si>
  <si>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</si>
  <si>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</si>
  <si>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</si>
  <si>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</si>
  <si>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</si>
  <si>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</si>
  <si>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</si>
  <si>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1-1سرمایه گذاری در سهام و حق تقدم سهام</t>
  </si>
  <si>
    <t>1-سرمایه گذاری ها</t>
  </si>
  <si>
    <t>سپرده کوتاه مدت بانک پاسارگاد</t>
  </si>
  <si>
    <t>سپرده کوتاه مدت بانک سینا</t>
  </si>
  <si>
    <t>سپرده کوتاه مدت بانک سامان</t>
  </si>
  <si>
    <t>سپرده کوتاه مدت بانک صادرات</t>
  </si>
  <si>
    <t xml:space="preserve">سپرده بلند مدت بانک صادرات </t>
  </si>
  <si>
    <t>سپرده بلند مدت بانک پاسارگاد</t>
  </si>
  <si>
    <t>1-2درآمد حاصل از سرمایه­گذاری در سهام و حق تقدم سهام</t>
  </si>
  <si>
    <t>.</t>
  </si>
  <si>
    <t>در اجرای ابلاغیه شماره 12020093 مورخ 1396/09/05 سازمان بورس و اوراق بهادار</t>
  </si>
  <si>
    <t>‫صورت وضعیت پورتفوی</t>
  </si>
  <si>
    <t>‫صندوق حفظ ارزش دماوند</t>
  </si>
  <si>
    <t>‫برای ماه منتهی به 31 شهریور ماه 1404</t>
  </si>
  <si>
    <t>سپرده بلند مدت بانک صادرات</t>
  </si>
  <si>
    <t>گواهی سپرده کالایی شمش طلا</t>
  </si>
  <si>
    <t>سلف سلف موازی متانول بوشهر051</t>
  </si>
  <si>
    <t>اختیارخ خساپا-500-1404/07/30</t>
  </si>
  <si>
    <t>اختیارخ خودرو-400-1404/07/02</t>
  </si>
  <si>
    <t>گروه بهمن</t>
  </si>
  <si>
    <t>اختیار خریدگواهی سپرده پیوسته شمش طلای +995 GBAB04C1000 10000000.0000-1404/08/18</t>
  </si>
  <si>
    <t>اختیار خریدگواهی سپرده پیوسته شمش طلای +995 GBAB04C1050 10500000.0000-1404/08/18</t>
  </si>
  <si>
    <t>اختیار خریدگواهی سپرده پیوسته شمش طلای +995 GBAB04C1100 11000000.0000-1404/08/18</t>
  </si>
  <si>
    <t>اختیار خریدگواهی سپرده پیوسته شمش طلای +995 GBAB04C1400 14000000.0000-1404/08/18</t>
  </si>
  <si>
    <t>اختیار خریدگواهی سپرده پیوسته شمش طلای +995 GBAB04C800 8000000.0000-1404/08/18</t>
  </si>
  <si>
    <t>اختیار خریدگواهی سپرده پیوسته شمش طلای +995 GBAB04C900 9000000.0000-1404/08/18</t>
  </si>
  <si>
    <t>اختیار خریدگواهی سپرده پیوسته شمش طلای +995 GBAB04C950 9500000.0000-1404/08/18</t>
  </si>
  <si>
    <t>اختیار خریدگواهی سپرده پیوسته شمش طلای +995 GBBA04C1050 10500000.0000-1404/11/19</t>
  </si>
  <si>
    <t>اختیار خریدگواهی سپرده پیوسته شمش طلای +995 GBBA04C1100 11000000.0000-1404/11/19</t>
  </si>
  <si>
    <t>اختیار خریدگواهی سپرده پیوسته شمش طلای +995 GBBA04C1200 12000000.0000-1404/11/19</t>
  </si>
  <si>
    <t>اختیار خریدگواهی سپرده پیوسته شمش طلای +995 GBBA04C1300 13000000.0000-1404/11/19</t>
  </si>
  <si>
    <t>اختیار خریدگواهی سپرده پیوسته شمش طلای +995 GBBA04C1400 14000000.0000-1404/11/19</t>
  </si>
  <si>
    <t>اختیار خریدگواهی سپرده پیوسته شمش طلای +995 GBBA04C800 8000000.0000-1404/11/19</t>
  </si>
  <si>
    <t>اختیار خریدگواهی سپرده پیوسته شمش طلای +995 GBBA04C900 9000000.0000-1404/11/19</t>
  </si>
  <si>
    <t>اختیار خریدگواهی سپرده پیوسته شمش طلای +995 GBBA04C950 9500000.0000-1404/11/19</t>
  </si>
  <si>
    <t>اختیار خریدگواهی سپرده پیوسته شمش طلای +995 GBAB04C1300 13000000.0000-1404/08/18</t>
  </si>
  <si>
    <t>اختیار خریدگواهی سپرده پیوسته شمش طلای +995 GBAB04C1200 12000000.0000-1404/08/18</t>
  </si>
  <si>
    <t>2-2-درآمد حاصل از سرمایه­گذاری در اوراق بهادار با درآمد ثابت:</t>
  </si>
  <si>
    <t>1404/08/07</t>
  </si>
  <si>
    <t>1404/07/02</t>
  </si>
  <si>
    <t>1404/07/30</t>
  </si>
  <si>
    <t>1404/11/19</t>
  </si>
  <si>
    <t>اختیارخ خودرو-282-1404/03/07</t>
  </si>
  <si>
    <t>اختیارخ خودرو-306-1404/03/07</t>
  </si>
  <si>
    <t>اختیارخ خودرو-329-1404/03/07</t>
  </si>
  <si>
    <t>اختیارخ خودرو-353-1404/03/07</t>
  </si>
  <si>
    <t>اختیارخ خودرو-382-1404/03/07</t>
  </si>
  <si>
    <t>اختیارخ خودرو-441-1404/03/07</t>
  </si>
  <si>
    <t>اختیارخ خودرو-529-1404/03/07</t>
  </si>
  <si>
    <t>اختیارخ خودرو-588-1404/03/07</t>
  </si>
  <si>
    <t>اختیارخ خودرو-647-1404/03/07</t>
  </si>
  <si>
    <t>اختیارخ خودرو-471-1404/03/07</t>
  </si>
  <si>
    <t>اختیارخ خساپا-338-1404/04/08</t>
  </si>
  <si>
    <t>اختیارخ خساپا-362-1404/03/28</t>
  </si>
  <si>
    <t>اختیارخ خساپا-392-1404/03/28</t>
  </si>
  <si>
    <t>اختیارخ خساپا-422-1404/03/28</t>
  </si>
  <si>
    <t>اختیارخ شستا-1100-1404/04/11</t>
  </si>
  <si>
    <t>اختیارخ شستا-1200-1404/04/11</t>
  </si>
  <si>
    <t>اختیارخ شستا-2200-1404/04/11</t>
  </si>
  <si>
    <t>اختیارخ وبملت-1760-1404/03/21</t>
  </si>
  <si>
    <t>اختیارخ وبملت-1907-1404/03/21</t>
  </si>
  <si>
    <t>اختیارخ وبملت-2054-1404/03/21</t>
  </si>
  <si>
    <t>اختیارخ وبملت-2200-1404/03/21</t>
  </si>
  <si>
    <t>اختیارخ وبملت-2640-1404/03/21</t>
  </si>
  <si>
    <t>اختیارخ وبملت-2934-1404/03/21</t>
  </si>
  <si>
    <t>اختیارخ ذوب-300-1404/03/21</t>
  </si>
  <si>
    <t>اختیارخ ذوب-400-1404/03/21</t>
  </si>
  <si>
    <t>اختیارخ ذوب-500-1404/03/21</t>
  </si>
  <si>
    <t>اختیارخ خگستر-6500-1404/04/08</t>
  </si>
  <si>
    <t>اختیارخ خگستر-5500-1404/04/08</t>
  </si>
  <si>
    <t>اختیارخ شتاب-13000-1404/03/13</t>
  </si>
  <si>
    <t>اختیارخ ذوب-400-1404/04/25</t>
  </si>
  <si>
    <t>اختیارخ ذوب-500-1404/04/25</t>
  </si>
  <si>
    <t>اختیارخ ذوب-600-1404/04/25</t>
  </si>
  <si>
    <t>اختیارخ وبصادر-200-1404/03/21</t>
  </si>
  <si>
    <t>اختیارخ وبصادر-600-1404/03/21</t>
  </si>
  <si>
    <t>اختیارخ وبصادر-800-1404/03/21</t>
  </si>
  <si>
    <t>اختیارخ وبصادر-900-1404/03/21</t>
  </si>
  <si>
    <t>اختیارخ وبصادر-700-1404/05/22</t>
  </si>
  <si>
    <t>اختیارخ وبصادر-500-1404/03/21</t>
  </si>
  <si>
    <t>اختیارخ وبصادر-700-1404/03/21</t>
  </si>
  <si>
    <t>اختیارخ وبصادر-600-1404/05/22</t>
  </si>
  <si>
    <t>اختیارخ وبصادر-500-1404/05/22</t>
  </si>
  <si>
    <t>اختیارخ وتجارت-600-1404/04/18</t>
  </si>
  <si>
    <t>اختیارخ وتجارت-700-1404/04/18</t>
  </si>
  <si>
    <t>اختیارخ خبهمن-2600-1404/05/29</t>
  </si>
  <si>
    <t>اختیارخ اخابر-800-1404/03/21</t>
  </si>
  <si>
    <t>اختیارخ ذوب-400-1404/06/18</t>
  </si>
  <si>
    <t>4-2</t>
  </si>
  <si>
    <t>3-2-درآمد حاصل از سرمایه­گذاری در سپرده بانکی و گواهی سپرده</t>
  </si>
  <si>
    <t>1-2</t>
  </si>
  <si>
    <t>2-2</t>
  </si>
  <si>
    <t>3-2</t>
  </si>
  <si>
    <t>33</t>
  </si>
  <si>
    <t>صکوک مرابحه اندیمشک07-6ماهه23%25 (صزاگرس07)</t>
  </si>
  <si>
    <t>مدیر صندوق</t>
  </si>
  <si>
    <t>تأمین سرمایه دماوند</t>
  </si>
  <si>
    <t>میانگین نرخ بازده تا سررسید قراردادهای منعقده(درصد)</t>
  </si>
  <si>
    <t>نرخ اسمی(درصد)</t>
  </si>
  <si>
    <t>مبلغ شناسایی شده بابت قرارداد خرید و نگهداری اوراق بهادار</t>
  </si>
  <si>
    <t>بهای تمام شده اوراق</t>
  </si>
  <si>
    <t>نام ورقه بهادار</t>
  </si>
  <si>
    <t>نوع وابستگی</t>
  </si>
  <si>
    <t>طرف معامله</t>
  </si>
  <si>
    <t>جزئیات قراردادهای خرید و نگهداری اوراق بهادار با درآمد ثابت</t>
  </si>
  <si>
    <t>38.5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</si>
</sst>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\(#,##0\)"/>
  </numFmts>
  <fonts count="2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sz val="10"/>
      <color rgb="FF000000"/>
      <name val="Arial"/>
      <family val="2"/>
    </font>
    <font>
      <sz val="12"/>
      <color rgb="FF000000"/>
      <name val="Arial"/>
      <family val="2"/>
      <charset val="178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8" fillId="0" borderId="0"/>
    <xf numFmtId="0" fontId="13" fillId="0" borderId="0"/>
    <xf numFmtId="164" fontId="13" fillId="0" borderId="0" applyFont="0" applyFill="0" applyBorder="0" applyAlignment="0" applyProtection="0"/>
    <xf numFmtId="0" fontId="8" fillId="0" borderId="0"/>
    <xf numFmtId="0" fontId="11" fillId="0" borderId="0"/>
  </cellStyleXfs>
  <cellXfs count="11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37" fontId="4" fillId="0" borderId="0" xfId="0" applyNumberFormat="1" applyFont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0" fontId="4" fillId="0" borderId="0" xfId="0" applyFont="1" applyAlignment="1">
      <alignment horizontal="right" vertical="center" wrapText="1"/>
    </xf>
    <xf numFmtId="37" fontId="4" fillId="0" borderId="0" xfId="0" applyNumberFormat="1" applyFont="1" applyAlignment="1">
      <alignment horizontal="center" vertical="top"/>
    </xf>
    <xf numFmtId="4" fontId="4" fillId="0" borderId="6" xfId="0" applyNumberFormat="1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9" fillId="0" borderId="0" xfId="2" applyFont="1"/>
    <xf numFmtId="37" fontId="4" fillId="0" borderId="2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1" fillId="0" borderId="0" xfId="0" applyFont="1" applyAlignment="1">
      <alignment horizontal="left"/>
    </xf>
    <xf numFmtId="37" fontId="0" fillId="0" borderId="6" xfId="0" applyNumberFormat="1" applyBorder="1" applyAlignment="1">
      <alignment horizontal="left"/>
    </xf>
    <xf numFmtId="37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11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12" fillId="0" borderId="0" xfId="0" applyFont="1" applyAlignment="1">
      <alignment horizontal="left"/>
    </xf>
    <xf numFmtId="39" fontId="4" fillId="0" borderId="0" xfId="0" applyNumberFormat="1" applyFont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39" fontId="0" fillId="0" borderId="0" xfId="0" applyNumberFormat="1" applyAlignment="1">
      <alignment horizontal="left"/>
    </xf>
    <xf numFmtId="39" fontId="4" fillId="0" borderId="6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 vertical="center"/>
    </xf>
    <xf numFmtId="0" fontId="13" fillId="0" borderId="0" xfId="3"/>
    <xf numFmtId="0" fontId="13" fillId="0" borderId="0" xfId="3" applyAlignment="1">
      <alignment horizontal="center" vertical="center"/>
    </xf>
    <xf numFmtId="37" fontId="14" fillId="0" borderId="0" xfId="4" applyNumberFormat="1" applyFont="1" applyFill="1" applyBorder="1" applyAlignment="1">
      <alignment horizontal="center" vertical="center" shrinkToFit="1"/>
    </xf>
    <xf numFmtId="37" fontId="15" fillId="0" borderId="0" xfId="5" applyNumberFormat="1" applyFont="1" applyAlignment="1">
      <alignment horizontal="center" vertical="center" wrapText="1"/>
    </xf>
    <xf numFmtId="37" fontId="16" fillId="0" borderId="7" xfId="4" applyNumberFormat="1" applyFont="1" applyFill="1" applyBorder="1" applyAlignment="1">
      <alignment horizontal="center" vertical="center" shrinkToFit="1"/>
    </xf>
    <xf numFmtId="37" fontId="16" fillId="0" borderId="6" xfId="4" applyNumberFormat="1" applyFont="1" applyFill="1" applyBorder="1" applyAlignment="1">
      <alignment horizontal="center" vertical="center" shrinkToFit="1"/>
    </xf>
    <xf numFmtId="0" fontId="8" fillId="0" borderId="0" xfId="5"/>
    <xf numFmtId="49" fontId="15" fillId="0" borderId="8" xfId="5" applyNumberFormat="1" applyFont="1" applyBorder="1" applyAlignment="1">
      <alignment horizontal="center" vertical="center" wrapText="1"/>
    </xf>
    <xf numFmtId="37" fontId="15" fillId="0" borderId="8" xfId="5" applyNumberFormat="1" applyFont="1" applyBorder="1" applyAlignment="1">
      <alignment horizontal="center" vertical="center" wrapText="1"/>
    </xf>
    <xf numFmtId="0" fontId="15" fillId="0" borderId="8" xfId="5" applyFont="1" applyBorder="1" applyAlignment="1">
      <alignment horizontal="center" vertical="center" wrapText="1"/>
    </xf>
    <xf numFmtId="0" fontId="17" fillId="2" borderId="9" xfId="5" applyFont="1" applyFill="1" applyBorder="1" applyAlignment="1">
      <alignment horizontal="center" vertical="center" wrapText="1"/>
    </xf>
    <xf numFmtId="0" fontId="17" fillId="2" borderId="9" xfId="5" applyFont="1" applyFill="1" applyBorder="1" applyAlignment="1">
      <alignment horizontal="center" vertical="center"/>
    </xf>
    <xf numFmtId="0" fontId="17" fillId="2" borderId="10" xfId="5" applyFont="1" applyFill="1" applyBorder="1" applyAlignment="1">
      <alignment horizontal="center" vertical="center"/>
    </xf>
    <xf numFmtId="0" fontId="1" fillId="0" borderId="0" xfId="6" applyFont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37" fontId="10" fillId="0" borderId="0" xfId="2" applyNumberFormat="1" applyFont="1" applyAlignment="1">
      <alignment horizontal="center" vertical="center"/>
    </xf>
    <xf numFmtId="37" fontId="10" fillId="0" borderId="0" xfId="2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165" fontId="18" fillId="0" borderId="0" xfId="5" applyNumberFormat="1" applyFont="1" applyAlignment="1">
      <alignment horizontal="right" vertical="center"/>
    </xf>
    <xf numFmtId="165" fontId="8" fillId="0" borderId="0" xfId="5" applyNumberFormat="1"/>
    <xf numFmtId="0" fontId="15" fillId="0" borderId="13" xfId="5" applyFont="1" applyBorder="1" applyAlignment="1">
      <alignment horizontal="center" vertical="center" wrapText="1"/>
    </xf>
    <xf numFmtId="0" fontId="15" fillId="0" borderId="14" xfId="5" applyFont="1" applyBorder="1" applyAlignment="1">
      <alignment horizontal="center" vertical="center" wrapText="1"/>
    </xf>
    <xf numFmtId="0" fontId="15" fillId="0" borderId="15" xfId="5" applyFont="1" applyBorder="1" applyAlignment="1">
      <alignment horizontal="center" vertical="center" wrapText="1"/>
    </xf>
    <xf numFmtId="0" fontId="15" fillId="0" borderId="11" xfId="5" applyFont="1" applyBorder="1" applyAlignment="1">
      <alignment horizontal="center" vertical="center" wrapText="1"/>
    </xf>
    <xf numFmtId="0" fontId="15" fillId="0" borderId="0" xfId="5" applyFont="1" applyAlignment="1">
      <alignment horizontal="center" vertical="center" wrapText="1"/>
    </xf>
    <xf numFmtId="0" fontId="15" fillId="0" borderId="12" xfId="5" applyFont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/>
    </xf>
  </cellXfs>
  <cellStyles count="7">
    <cellStyle name="Comma 2 2 2" xfId="4" xr:uid="{E4C1533F-D653-4AF2-AE9C-0FBB16E4ACCB}"/>
    <cellStyle name="Normal" xfId="0" builtinId="0"/>
    <cellStyle name="Normal 2" xfId="6" xr:uid="{11B69F3E-39AE-4543-9B6C-519BBFD5B7A6}"/>
    <cellStyle name="Normal 2 2" xfId="5" xr:uid="{124600C6-B036-499B-979E-D9C56B4AD9BD}"/>
    <cellStyle name="Normal 2 3" xfId="1" xr:uid="{2D4C8FB7-299B-4CA4-8F49-BAFDBFD5BBE2}"/>
    <cellStyle name="Normal 2 4" xfId="3" xr:uid="{2AFD52D2-9176-461F-9770-24756A0A2B4B}"/>
    <cellStyle name="Normal 4" xfId="2" xr:uid="{7E3083F5-0CDD-46A4-B8AB-95E828BFF7C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127989D2-6BAA-4D8B-9C1E-A9F8B1224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12952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AF\&#1581;&#1587;&#1575;&#1576;&#1583;&#1575;&#1585;&#1740;%20&#1589;&#1606;&#1583;&#1608;&#1602;\10-&#1581;&#1601;&#1592;%20&#1575;&#1585;&#1586;&#1588;%20&#1583;&#1605;&#1575;&#1608;&#1606;&#1583;\&#1593;&#1605;&#1604;&#1740;&#1575;&#1578;%20&#1581;&#1587;&#1575;&#1576;&#1583;&#1575;&#1585;&#1740;\&#1662;&#1585;&#1578;&#1601;&#1608;&#1740;%20&#1605;&#1575;&#1607;&#1575;&#1606;&#1607;\1404\14040531\14040531.xlsx" TargetMode="External"/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0531/1404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1-2"/>
      <sheetName val="2-2"/>
      <sheetName val="3-2"/>
      <sheetName val="4-2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صندوق حفظ ارزش دماوند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</row>
        <row r="3">
          <cell r="A3" t="str">
            <v>برای ماه منتهی به 1404/05/31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246D-DF13-4749-A295-FB15464D0A7A}">
  <dimension ref="A15:I27"/>
  <sheetViews>
    <sheetView rightToLeft="1" tabSelected="1" view="pageBreakPreview" topLeftCell="A10" zoomScaleNormal="100" zoomScaleSheetLayoutView="100" workbookViewId="0">
      <selection activeCell="G20" sqref="G20"/>
    </sheetView>
  </sheetViews>
  <sheetFormatPr defaultRowHeight="18.75"/>
  <cols>
    <col min="1" max="16384" width="9.140625" style="42"/>
  </cols>
  <sheetData>
    <row r="15" spans="1:9" ht="33.75" customHeight="1">
      <c r="A15" s="83" t="s">
        <v>215</v>
      </c>
      <c r="B15" s="83"/>
      <c r="C15" s="83"/>
      <c r="D15" s="83"/>
      <c r="E15" s="83"/>
      <c r="F15" s="83"/>
      <c r="G15" s="83"/>
      <c r="H15" s="83"/>
      <c r="I15" s="83"/>
    </row>
    <row r="16" spans="1:9" ht="33.75" customHeight="1">
      <c r="A16" s="83" t="s">
        <v>214</v>
      </c>
      <c r="B16" s="83"/>
      <c r="C16" s="83"/>
      <c r="D16" s="83"/>
      <c r="E16" s="83"/>
      <c r="F16" s="83"/>
      <c r="G16" s="83"/>
      <c r="H16" s="83"/>
      <c r="I16" s="83"/>
    </row>
    <row r="17" spans="1:9" ht="33.75" customHeight="1">
      <c r="A17" s="84" t="s">
        <v>213</v>
      </c>
      <c r="B17" s="84"/>
      <c r="C17" s="84"/>
      <c r="D17" s="84"/>
      <c r="E17" s="84"/>
      <c r="F17" s="84"/>
      <c r="G17" s="84"/>
      <c r="H17" s="84"/>
      <c r="I17" s="84"/>
    </row>
    <row r="18" spans="1:9" ht="33.75" customHeight="1">
      <c r="A18" s="83" t="s">
        <v>216</v>
      </c>
      <c r="B18" s="83"/>
      <c r="C18" s="83"/>
      <c r="D18" s="83"/>
      <c r="E18" s="83"/>
      <c r="F18" s="83"/>
      <c r="G18" s="83"/>
      <c r="H18" s="83"/>
      <c r="I18" s="83"/>
    </row>
    <row r="19" spans="1:9">
      <c r="A19" s="44"/>
      <c r="B19" s="44"/>
      <c r="C19" s="44"/>
      <c r="D19" s="44"/>
      <c r="E19" s="44"/>
      <c r="F19" s="44"/>
      <c r="G19" s="44"/>
      <c r="H19" s="44"/>
      <c r="I19" s="44"/>
    </row>
    <row r="20" spans="1:9">
      <c r="A20" s="44"/>
      <c r="B20" s="44"/>
      <c r="C20" s="44"/>
      <c r="D20" s="44"/>
      <c r="E20" s="44"/>
      <c r="F20" s="44"/>
      <c r="G20" s="44"/>
      <c r="H20" s="44"/>
      <c r="I20" s="44"/>
    </row>
    <row r="21" spans="1:9">
      <c r="A21" s="44"/>
      <c r="B21" s="44"/>
      <c r="C21" s="44"/>
      <c r="D21" s="44"/>
      <c r="E21" s="44"/>
      <c r="F21" s="44"/>
      <c r="G21" s="44"/>
      <c r="H21" s="44"/>
      <c r="I21" s="44"/>
    </row>
    <row r="22" spans="1:9">
      <c r="A22" s="44"/>
      <c r="B22" s="44"/>
      <c r="C22" s="44"/>
      <c r="D22" s="44"/>
      <c r="E22" s="44"/>
      <c r="F22" s="44"/>
      <c r="G22" s="44"/>
      <c r="H22" s="44"/>
      <c r="I22" s="44"/>
    </row>
    <row r="23" spans="1:9">
      <c r="A23" s="44"/>
      <c r="B23" s="44"/>
      <c r="C23" s="44"/>
      <c r="D23" s="44"/>
      <c r="E23" s="44"/>
      <c r="F23" s="44"/>
      <c r="G23" s="44"/>
      <c r="H23" s="44"/>
      <c r="I23" s="44"/>
    </row>
    <row r="24" spans="1:9" ht="34.5" customHeight="1">
      <c r="A24" s="44"/>
      <c r="B24" s="44"/>
      <c r="C24" s="44"/>
      <c r="D24" s="44"/>
      <c r="E24" s="44"/>
      <c r="F24" s="44"/>
      <c r="G24" s="44"/>
      <c r="H24" s="44"/>
      <c r="I24" s="44"/>
    </row>
    <row r="27" spans="1:9">
      <c r="C27" s="43" t="s">
        <v>212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view="pageBreakPreview" zoomScaleNormal="100" zoomScaleSheetLayoutView="100" workbookViewId="0">
      <selection activeCell="A6" sqref="A6"/>
    </sheetView>
  </sheetViews>
  <sheetFormatPr defaultRowHeight="12.75"/>
  <cols>
    <col min="1" max="1" width="24.140625" bestFit="1" customWidth="1"/>
    <col min="2" max="2" width="1.28515625" customWidth="1"/>
    <col min="3" max="3" width="19.42578125" customWidth="1"/>
    <col min="4" max="4" width="1.28515625" customWidth="1"/>
    <col min="5" max="5" width="20.7109375" customWidth="1"/>
    <col min="6" max="6" width="1.28515625" customWidth="1"/>
    <col min="7" max="7" width="19.42578125" customWidth="1"/>
    <col min="8" max="8" width="1.28515625" customWidth="1"/>
    <col min="9" max="9" width="19.42578125" customWidth="1"/>
    <col min="14" max="14" width="20.7109375" bestFit="1" customWidth="1"/>
  </cols>
  <sheetData>
    <row r="1" spans="1:9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</row>
    <row r="3" spans="1:9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</row>
    <row r="4" spans="1:9" ht="14.45" customHeight="1"/>
    <row r="5" spans="1:9" ht="14.45" customHeight="1">
      <c r="A5" s="104" t="s">
        <v>292</v>
      </c>
      <c r="B5" s="104"/>
      <c r="C5" s="104"/>
      <c r="D5" s="104"/>
      <c r="E5" s="104"/>
      <c r="F5" s="104"/>
      <c r="G5" s="104"/>
      <c r="H5" s="104"/>
      <c r="I5" s="104"/>
    </row>
    <row r="6" spans="1:9" ht="14.45" customHeight="1">
      <c r="C6" s="87" t="s">
        <v>153</v>
      </c>
      <c r="D6" s="87"/>
      <c r="E6" s="87"/>
      <c r="G6" s="87" t="s">
        <v>154</v>
      </c>
      <c r="H6" s="87"/>
      <c r="I6" s="87"/>
    </row>
    <row r="7" spans="1:9" ht="36.4" customHeight="1">
      <c r="A7" s="53" t="s">
        <v>167</v>
      </c>
      <c r="C7" s="9" t="s">
        <v>168</v>
      </c>
      <c r="D7" s="3"/>
      <c r="E7" s="9" t="s">
        <v>169</v>
      </c>
      <c r="G7" s="9" t="s">
        <v>168</v>
      </c>
      <c r="H7" s="3"/>
      <c r="I7" s="9" t="s">
        <v>169</v>
      </c>
    </row>
    <row r="8" spans="1:9" ht="18.75">
      <c r="A8" s="26" t="s">
        <v>205</v>
      </c>
      <c r="C8" s="28">
        <f>VLOOKUP(A8,'سود سپرده بانکی'!A:M,3,0)</f>
        <v>11583817</v>
      </c>
      <c r="E8" s="27">
        <f>C8/$C$14*100</f>
        <v>0.16947172306748157</v>
      </c>
      <c r="G8" s="28">
        <f>VLOOKUP(A8,'سود سپرده بانکی'!A:M,9,0)</f>
        <v>20633378</v>
      </c>
      <c r="I8" s="27">
        <f>G8/$G$14*100</f>
        <v>0.12258902305829558</v>
      </c>
    </row>
    <row r="9" spans="1:9" ht="21.75" customHeight="1">
      <c r="A9" s="26" t="s">
        <v>206</v>
      </c>
      <c r="C9" s="28">
        <f>VLOOKUP(A9,'سود سپرده بانکی'!A:M,3,0)</f>
        <v>152949</v>
      </c>
      <c r="E9" s="27">
        <f t="shared" ref="E9:E13" si="0">C9/$C$14*100</f>
        <v>2.2376502124859397E-3</v>
      </c>
      <c r="G9" s="28">
        <f>VLOOKUP(A9,'سود سپرده بانکی'!A:M,9,0)</f>
        <v>799291</v>
      </c>
      <c r="I9" s="27">
        <f t="shared" ref="I9:I13" si="1">G9/$G$14*100</f>
        <v>4.7488250750453041E-3</v>
      </c>
    </row>
    <row r="10" spans="1:9" ht="21.75" customHeight="1">
      <c r="A10" s="26" t="s">
        <v>207</v>
      </c>
      <c r="C10" s="28">
        <f>VLOOKUP(A10,'سود سپرده بانکی'!A:M,3,0)</f>
        <v>22731</v>
      </c>
      <c r="E10" s="27">
        <f t="shared" si="0"/>
        <v>3.3255547260863355E-4</v>
      </c>
      <c r="G10" s="28">
        <f>VLOOKUP(A10,'سود سپرده بانکی'!A:M,9,0)</f>
        <v>96635</v>
      </c>
      <c r="I10" s="27">
        <f t="shared" si="1"/>
        <v>5.7413721801822235E-4</v>
      </c>
    </row>
    <row r="11" spans="1:9" ht="21.75" customHeight="1">
      <c r="A11" s="26" t="s">
        <v>208</v>
      </c>
      <c r="C11" s="28">
        <f>VLOOKUP(A11,'سود سپرده بانکی'!A:M,3,0)</f>
        <v>0</v>
      </c>
      <c r="E11" s="27">
        <f t="shared" si="0"/>
        <v>0</v>
      </c>
      <c r="G11" s="28">
        <f>VLOOKUP(A11,'سود سپرده بانکی'!A:M,9,0)</f>
        <v>500000</v>
      </c>
      <c r="I11" s="27">
        <f t="shared" si="1"/>
        <v>2.9706484090558411E-3</v>
      </c>
    </row>
    <row r="12" spans="1:9" ht="21.75" customHeight="1">
      <c r="A12" s="26" t="s">
        <v>210</v>
      </c>
      <c r="C12" s="28">
        <f>VLOOKUP(A12,'سود سپرده بانکی'!A:M,3,0)</f>
        <v>6020888412</v>
      </c>
      <c r="E12" s="27">
        <f t="shared" si="0"/>
        <v>88.085847141635</v>
      </c>
      <c r="G12" s="28">
        <f>VLOOKUP(A12,'سود سپرده بانکی'!A:M,9,0)</f>
        <v>15877258160</v>
      </c>
      <c r="I12" s="27">
        <f t="shared" si="1"/>
        <v>94.331503386345744</v>
      </c>
    </row>
    <row r="13" spans="1:9" ht="21.75" customHeight="1">
      <c r="A13" s="26" t="s">
        <v>217</v>
      </c>
      <c r="C13" s="28">
        <f>VLOOKUP(A13,'سود سپرده بانکی'!A:M,3,0)</f>
        <v>802602710</v>
      </c>
      <c r="E13" s="27">
        <f t="shared" si="0"/>
        <v>11.742110929612426</v>
      </c>
      <c r="G13" s="28">
        <f>VLOOKUP(A13,'سود سپرده بانکی'!A:M,9,0)</f>
        <v>932054760</v>
      </c>
      <c r="I13" s="27">
        <f t="shared" si="1"/>
        <v>5.5376139798938473</v>
      </c>
    </row>
    <row r="14" spans="1:9" ht="21.75" customHeight="1" thickBot="1">
      <c r="A14" s="31"/>
      <c r="C14" s="30">
        <f>SUM(C8:C13)</f>
        <v>6835250619</v>
      </c>
      <c r="E14" s="14">
        <f>SUM(E8:E13)</f>
        <v>100</v>
      </c>
      <c r="G14" s="14">
        <f>SUM(G8:G13)</f>
        <v>16831342224</v>
      </c>
      <c r="I14" s="14">
        <f>SUM(I8:I13)</f>
        <v>100.00000000000001</v>
      </c>
    </row>
    <row r="15" spans="1:9" ht="13.5" thickTop="1"/>
  </sheetData>
  <mergeCells count="6">
    <mergeCell ref="A1:I1"/>
    <mergeCell ref="A2:I2"/>
    <mergeCell ref="A3:I3"/>
    <mergeCell ref="C6:E6"/>
    <mergeCell ref="G6:I6"/>
    <mergeCell ref="A5:I5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91" zoomScaleNormal="100" zoomScaleSheetLayoutView="91" workbookViewId="0">
      <selection activeCell="A6" sqref="A6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5" t="s">
        <v>0</v>
      </c>
      <c r="B1" s="85"/>
      <c r="C1" s="85"/>
      <c r="D1" s="85"/>
      <c r="E1" s="85"/>
      <c r="F1" s="85"/>
    </row>
    <row r="2" spans="1:6" ht="21.75" customHeight="1">
      <c r="A2" s="85" t="s">
        <v>142</v>
      </c>
      <c r="B2" s="85"/>
      <c r="C2" s="85"/>
      <c r="D2" s="85"/>
      <c r="E2" s="85"/>
      <c r="F2" s="85"/>
    </row>
    <row r="3" spans="1:6" ht="21.75" customHeight="1">
      <c r="A3" s="85" t="s">
        <v>2</v>
      </c>
      <c r="B3" s="85"/>
      <c r="C3" s="85"/>
      <c r="D3" s="85"/>
      <c r="E3" s="85"/>
      <c r="F3" s="85"/>
    </row>
    <row r="4" spans="1:6" ht="14.45" customHeight="1"/>
    <row r="5" spans="1:6" ht="29.1" customHeight="1">
      <c r="A5" s="66" t="s">
        <v>291</v>
      </c>
      <c r="B5" s="86" t="s">
        <v>152</v>
      </c>
      <c r="C5" s="86"/>
      <c r="D5" s="86"/>
      <c r="E5" s="86"/>
      <c r="F5" s="86"/>
    </row>
    <row r="6" spans="1:6" ht="14.45" customHeight="1">
      <c r="D6" s="2" t="s">
        <v>153</v>
      </c>
      <c r="F6" s="2" t="s">
        <v>5</v>
      </c>
    </row>
    <row r="7" spans="1:6" ht="14.45" customHeight="1">
      <c r="A7" s="87" t="s">
        <v>152</v>
      </c>
      <c r="B7" s="87"/>
      <c r="D7" s="4" t="s">
        <v>139</v>
      </c>
      <c r="F7" s="4" t="s">
        <v>139</v>
      </c>
    </row>
    <row r="8" spans="1:6" ht="21.75" customHeight="1">
      <c r="A8" s="103" t="s">
        <v>152</v>
      </c>
      <c r="B8" s="103"/>
      <c r="D8" s="19">
        <v>14637156</v>
      </c>
      <c r="E8" s="10"/>
      <c r="F8" s="19">
        <v>59090703</v>
      </c>
    </row>
    <row r="9" spans="1:6" ht="21.75" customHeight="1">
      <c r="A9" s="102" t="s">
        <v>170</v>
      </c>
      <c r="B9" s="102"/>
      <c r="D9" s="11">
        <v>0</v>
      </c>
      <c r="E9" s="10"/>
      <c r="F9" s="11">
        <v>14410186</v>
      </c>
    </row>
    <row r="10" spans="1:6" ht="21.75" customHeight="1">
      <c r="A10" s="102" t="s">
        <v>171</v>
      </c>
      <c r="B10" s="102"/>
      <c r="D10" s="13">
        <v>294860966</v>
      </c>
      <c r="E10" s="10"/>
      <c r="F10" s="13">
        <v>637057256</v>
      </c>
    </row>
    <row r="11" spans="1:6" ht="21.75" customHeight="1">
      <c r="A11" s="90"/>
      <c r="B11" s="90"/>
      <c r="D11" s="14">
        <f>SUM(D8:D10)</f>
        <v>309498122</v>
      </c>
      <c r="E11" s="10"/>
      <c r="F11" s="14">
        <f>SUM(F8:F10)</f>
        <v>710558145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6"/>
  <sheetViews>
    <sheetView rightToLeft="1" view="pageBreakPreview" zoomScale="112" zoomScaleNormal="100" zoomScaleSheetLayoutView="112" workbookViewId="0">
      <selection activeCell="U17" sqref="U17"/>
    </sheetView>
  </sheetViews>
  <sheetFormatPr defaultRowHeight="12.75"/>
  <cols>
    <col min="1" max="1" width="24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21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1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1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21" ht="14.45" customHeight="1"/>
    <row r="5" spans="1:21" ht="14.45" customHeight="1">
      <c r="A5" s="86" t="s">
        <v>156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21" ht="14.45" customHeight="1">
      <c r="A6" s="87" t="s">
        <v>67</v>
      </c>
      <c r="C6" s="87" t="s">
        <v>172</v>
      </c>
      <c r="D6" s="87"/>
      <c r="E6" s="87"/>
      <c r="F6" s="87"/>
      <c r="G6" s="87"/>
      <c r="I6" s="87" t="s">
        <v>153</v>
      </c>
      <c r="J6" s="87"/>
      <c r="K6" s="87"/>
      <c r="L6" s="87"/>
      <c r="M6" s="87"/>
      <c r="O6" s="87" t="s">
        <v>154</v>
      </c>
      <c r="P6" s="87"/>
      <c r="Q6" s="87"/>
      <c r="R6" s="87"/>
      <c r="S6" s="87"/>
    </row>
    <row r="7" spans="1:21" ht="29.1" customHeight="1">
      <c r="A7" s="87"/>
      <c r="C7" s="9" t="s">
        <v>173</v>
      </c>
      <c r="D7" s="3"/>
      <c r="E7" s="9" t="s">
        <v>174</v>
      </c>
      <c r="F7" s="3"/>
      <c r="G7" s="9" t="s">
        <v>175</v>
      </c>
      <c r="I7" s="9" t="s">
        <v>176</v>
      </c>
      <c r="J7" s="3"/>
      <c r="K7" s="9" t="s">
        <v>177</v>
      </c>
      <c r="L7" s="3"/>
      <c r="M7" s="9" t="s">
        <v>178</v>
      </c>
      <c r="O7" s="9" t="s">
        <v>176</v>
      </c>
      <c r="P7" s="3"/>
      <c r="Q7" s="9" t="s">
        <v>177</v>
      </c>
      <c r="R7" s="3"/>
      <c r="S7" s="9" t="s">
        <v>178</v>
      </c>
    </row>
    <row r="8" spans="1:21" ht="21.75" customHeight="1">
      <c r="A8" s="5" t="s">
        <v>39</v>
      </c>
      <c r="C8" s="17" t="s">
        <v>179</v>
      </c>
      <c r="E8" s="45">
        <v>529962599</v>
      </c>
      <c r="F8" s="10"/>
      <c r="G8" s="19">
        <v>40</v>
      </c>
      <c r="H8" s="10"/>
      <c r="I8" s="19">
        <v>0</v>
      </c>
      <c r="J8" s="10"/>
      <c r="K8" s="19">
        <v>0</v>
      </c>
      <c r="L8" s="10"/>
      <c r="M8" s="19">
        <v>0</v>
      </c>
      <c r="N8" s="10"/>
      <c r="O8" s="19">
        <v>21198503960</v>
      </c>
      <c r="P8" s="10"/>
      <c r="Q8" s="45">
        <v>-579039748</v>
      </c>
      <c r="R8" s="10"/>
      <c r="S8" s="11">
        <f>O8+Q8</f>
        <v>20619464212</v>
      </c>
    </row>
    <row r="9" spans="1:21" ht="21.75" customHeight="1">
      <c r="A9" s="6" t="s">
        <v>36</v>
      </c>
      <c r="C9" s="18" t="s">
        <v>180</v>
      </c>
      <c r="E9" s="33">
        <v>206882</v>
      </c>
      <c r="F9" s="10"/>
      <c r="G9" s="11">
        <v>48</v>
      </c>
      <c r="H9" s="10"/>
      <c r="I9" s="11">
        <v>0</v>
      </c>
      <c r="J9" s="10"/>
      <c r="K9" s="11">
        <v>0</v>
      </c>
      <c r="L9" s="10"/>
      <c r="M9" s="11">
        <v>0</v>
      </c>
      <c r="N9" s="10"/>
      <c r="O9" s="11">
        <v>9930336</v>
      </c>
      <c r="P9" s="10"/>
      <c r="Q9" s="33">
        <v>0</v>
      </c>
      <c r="R9" s="10"/>
      <c r="S9" s="11">
        <f t="shared" ref="S9:S15" si="0">O9+Q9</f>
        <v>9930336</v>
      </c>
    </row>
    <row r="10" spans="1:21" ht="21.75" customHeight="1">
      <c r="A10" s="6" t="s">
        <v>38</v>
      </c>
      <c r="C10" s="18" t="s">
        <v>180</v>
      </c>
      <c r="E10" s="33">
        <v>32800000</v>
      </c>
      <c r="F10" s="10"/>
      <c r="G10" s="11">
        <v>115</v>
      </c>
      <c r="H10" s="10"/>
      <c r="I10" s="11">
        <v>0</v>
      </c>
      <c r="J10" s="10"/>
      <c r="K10" s="11">
        <v>0</v>
      </c>
      <c r="L10" s="10"/>
      <c r="M10" s="11">
        <v>0</v>
      </c>
      <c r="N10" s="10"/>
      <c r="O10" s="11">
        <v>3772000000</v>
      </c>
      <c r="P10" s="10"/>
      <c r="Q10" s="33">
        <v>-136937294</v>
      </c>
      <c r="R10" s="10"/>
      <c r="S10" s="11">
        <f t="shared" si="0"/>
        <v>3635062706</v>
      </c>
    </row>
    <row r="11" spans="1:21" ht="21.75" customHeight="1">
      <c r="A11" s="6" t="s">
        <v>159</v>
      </c>
      <c r="C11" s="18" t="s">
        <v>181</v>
      </c>
      <c r="E11" s="33">
        <v>39714000</v>
      </c>
      <c r="F11" s="10"/>
      <c r="G11" s="11">
        <v>7</v>
      </c>
      <c r="H11" s="10"/>
      <c r="I11" s="11">
        <v>0</v>
      </c>
      <c r="J11" s="10"/>
      <c r="K11" s="11">
        <v>0</v>
      </c>
      <c r="L11" s="10"/>
      <c r="M11" s="11">
        <v>0</v>
      </c>
      <c r="N11" s="10"/>
      <c r="O11" s="11">
        <v>277998000</v>
      </c>
      <c r="P11" s="10"/>
      <c r="Q11" s="33">
        <v>-10445541</v>
      </c>
      <c r="R11" s="10"/>
      <c r="S11" s="11">
        <f t="shared" si="0"/>
        <v>267552459</v>
      </c>
    </row>
    <row r="12" spans="1:21" ht="21.75" customHeight="1">
      <c r="A12" s="6" t="s">
        <v>29</v>
      </c>
      <c r="C12" s="18" t="s">
        <v>180</v>
      </c>
      <c r="E12" s="33">
        <v>193670541</v>
      </c>
      <c r="F12" s="10"/>
      <c r="G12" s="11">
        <v>11</v>
      </c>
      <c r="H12" s="10"/>
      <c r="I12" s="11">
        <v>0</v>
      </c>
      <c r="J12" s="10"/>
      <c r="K12" s="11">
        <v>0</v>
      </c>
      <c r="L12" s="10"/>
      <c r="M12" s="11">
        <v>0</v>
      </c>
      <c r="N12" s="10"/>
      <c r="O12" s="11">
        <v>2130375951</v>
      </c>
      <c r="P12" s="10"/>
      <c r="Q12" s="33">
        <v>0</v>
      </c>
      <c r="R12" s="10"/>
      <c r="S12" s="11">
        <f t="shared" si="0"/>
        <v>2130375951</v>
      </c>
    </row>
    <row r="13" spans="1:21" ht="21.75" customHeight="1">
      <c r="A13" s="6" t="s">
        <v>30</v>
      </c>
      <c r="C13" s="18" t="s">
        <v>180</v>
      </c>
      <c r="E13" s="33">
        <v>422262499</v>
      </c>
      <c r="F13" s="10"/>
      <c r="G13" s="11">
        <v>15</v>
      </c>
      <c r="H13" s="10"/>
      <c r="I13" s="11">
        <v>0</v>
      </c>
      <c r="J13" s="10"/>
      <c r="K13" s="11">
        <v>0</v>
      </c>
      <c r="L13" s="10"/>
      <c r="M13" s="11">
        <v>0</v>
      </c>
      <c r="N13" s="10"/>
      <c r="O13" s="11">
        <v>6333937485</v>
      </c>
      <c r="P13" s="10"/>
      <c r="Q13" s="33">
        <v>0</v>
      </c>
      <c r="R13" s="10"/>
      <c r="S13" s="11">
        <f t="shared" si="0"/>
        <v>6333937485</v>
      </c>
    </row>
    <row r="14" spans="1:21" ht="21.75" customHeight="1">
      <c r="A14" s="6" t="s">
        <v>27</v>
      </c>
      <c r="C14" s="18" t="s">
        <v>182</v>
      </c>
      <c r="E14" s="33">
        <v>79752284</v>
      </c>
      <c r="F14" s="10"/>
      <c r="G14" s="11">
        <v>7</v>
      </c>
      <c r="H14" s="10"/>
      <c r="I14" s="11">
        <v>0</v>
      </c>
      <c r="J14" s="10"/>
      <c r="K14" s="11">
        <v>0</v>
      </c>
      <c r="L14" s="10"/>
      <c r="M14" s="11">
        <v>0</v>
      </c>
      <c r="N14" s="10"/>
      <c r="O14" s="11">
        <v>558265988</v>
      </c>
      <c r="P14" s="10"/>
      <c r="Q14" s="33">
        <v>-18485629</v>
      </c>
      <c r="R14" s="10"/>
      <c r="S14" s="11">
        <f t="shared" si="0"/>
        <v>539780359</v>
      </c>
    </row>
    <row r="15" spans="1:21" ht="21.75" customHeight="1">
      <c r="A15" s="6" t="s">
        <v>31</v>
      </c>
      <c r="C15" s="18" t="s">
        <v>183</v>
      </c>
      <c r="E15" s="33">
        <v>100000</v>
      </c>
      <c r="F15" s="10"/>
      <c r="G15" s="11">
        <v>2350</v>
      </c>
      <c r="H15" s="10"/>
      <c r="I15" s="13">
        <v>0</v>
      </c>
      <c r="J15" s="10"/>
      <c r="K15" s="13">
        <v>0</v>
      </c>
      <c r="L15" s="10"/>
      <c r="M15" s="13">
        <v>0</v>
      </c>
      <c r="N15" s="10"/>
      <c r="O15" s="13">
        <v>235000000</v>
      </c>
      <c r="P15" s="10"/>
      <c r="Q15" s="46">
        <v>0</v>
      </c>
      <c r="R15" s="10"/>
      <c r="S15" s="11">
        <f t="shared" si="0"/>
        <v>235000000</v>
      </c>
    </row>
    <row r="16" spans="1:21" ht="21.75" customHeight="1">
      <c r="A16" s="31"/>
      <c r="C16" s="7"/>
      <c r="E16" s="11"/>
      <c r="F16" s="10"/>
      <c r="G16" s="11"/>
      <c r="H16" s="10"/>
      <c r="I16" s="14">
        <v>0</v>
      </c>
      <c r="J16" s="10"/>
      <c r="K16" s="14">
        <v>0</v>
      </c>
      <c r="L16" s="10"/>
      <c r="M16" s="14">
        <v>0</v>
      </c>
      <c r="N16" s="10"/>
      <c r="O16" s="14">
        <f>SUM(O8:O15)</f>
        <v>34516011720</v>
      </c>
      <c r="P16" s="10"/>
      <c r="Q16" s="36">
        <f>SUM(Q8:Q15)</f>
        <v>-744908212</v>
      </c>
      <c r="R16" s="10"/>
      <c r="S16" s="14">
        <f>SUM(S8:S15)</f>
        <v>33771103508</v>
      </c>
      <c r="U16" s="4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6"/>
  <sheetViews>
    <sheetView rightToLeft="1" view="pageBreakPreview" zoomScale="112" zoomScaleNormal="100" zoomScaleSheetLayoutView="112" workbookViewId="0">
      <selection activeCell="T16" sqref="T16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5" width="1.28515625" customWidth="1"/>
    <col min="6" max="6" width="20.7109375" customWidth="1"/>
    <col min="7" max="7" width="1.28515625" customWidth="1"/>
    <col min="8" max="8" width="14.28515625" customWidth="1"/>
    <col min="9" max="9" width="1.28515625" customWidth="1"/>
    <col min="10" max="10" width="10.42578125" customWidth="1"/>
    <col min="11" max="11" width="1.28515625" customWidth="1"/>
    <col min="12" max="12" width="15.5703125" customWidth="1"/>
    <col min="13" max="13" width="1.28515625" customWidth="1"/>
    <col min="14" max="14" width="15" bestFit="1" customWidth="1"/>
    <col min="15" max="15" width="1.28515625" customWidth="1"/>
    <col min="16" max="16" width="10.42578125" customWidth="1"/>
    <col min="17" max="17" width="1.28515625" customWidth="1"/>
    <col min="18" max="18" width="15.5703125" customWidth="1"/>
    <col min="19" max="19" width="0.28515625" customWidth="1"/>
  </cols>
  <sheetData>
    <row r="1" spans="1:20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20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20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20" ht="14.45" customHeight="1"/>
    <row r="5" spans="1:20" ht="14.45" customHeight="1">
      <c r="A5" s="86" t="s">
        <v>184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20" ht="14.45" customHeight="1">
      <c r="A6" s="87" t="s">
        <v>145</v>
      </c>
      <c r="B6" s="21"/>
      <c r="C6" s="21"/>
      <c r="D6" s="21"/>
      <c r="E6" s="21"/>
      <c r="F6" s="21"/>
      <c r="G6" s="21"/>
      <c r="H6" s="87" t="s">
        <v>153</v>
      </c>
      <c r="I6" s="87"/>
      <c r="J6" s="87"/>
      <c r="K6" s="87"/>
      <c r="L6" s="87"/>
      <c r="M6" s="21"/>
      <c r="N6" s="87" t="s">
        <v>154</v>
      </c>
      <c r="O6" s="87"/>
      <c r="P6" s="87"/>
      <c r="Q6" s="87"/>
      <c r="R6" s="87"/>
    </row>
    <row r="7" spans="1:20" ht="40.5" customHeight="1">
      <c r="A7" s="87"/>
      <c r="B7" s="21"/>
      <c r="C7" s="105" t="s">
        <v>113</v>
      </c>
      <c r="D7" s="105"/>
      <c r="E7" s="21"/>
      <c r="F7" s="8" t="s">
        <v>185</v>
      </c>
      <c r="G7" s="21"/>
      <c r="H7" s="9" t="s">
        <v>186</v>
      </c>
      <c r="I7" s="22"/>
      <c r="J7" s="9" t="s">
        <v>177</v>
      </c>
      <c r="K7" s="22"/>
      <c r="L7" s="9" t="s">
        <v>187</v>
      </c>
      <c r="M7" s="21"/>
      <c r="N7" s="9" t="s">
        <v>186</v>
      </c>
      <c r="O7" s="22"/>
      <c r="P7" s="9" t="s">
        <v>177</v>
      </c>
      <c r="Q7" s="22"/>
      <c r="R7" s="9" t="s">
        <v>187</v>
      </c>
    </row>
    <row r="8" spans="1:20" ht="21.75" customHeight="1">
      <c r="A8" s="23" t="s">
        <v>122</v>
      </c>
      <c r="B8" s="21"/>
      <c r="C8" s="23" t="s">
        <v>124</v>
      </c>
      <c r="D8" s="22"/>
      <c r="E8" s="21"/>
      <c r="F8" s="25">
        <v>23</v>
      </c>
      <c r="G8" s="21"/>
      <c r="H8" s="25">
        <v>1712957374</v>
      </c>
      <c r="I8" s="21"/>
      <c r="J8" s="25">
        <v>0</v>
      </c>
      <c r="K8" s="21"/>
      <c r="L8" s="11">
        <f>H8+J8</f>
        <v>1712957374</v>
      </c>
      <c r="M8" s="21"/>
      <c r="N8" s="25">
        <v>1712957374</v>
      </c>
      <c r="O8" s="21"/>
      <c r="P8" s="25">
        <v>0</v>
      </c>
      <c r="Q8" s="21"/>
      <c r="R8" s="28">
        <f>N8+P8</f>
        <v>1712957374</v>
      </c>
    </row>
    <row r="9" spans="1:20" ht="21.75" customHeight="1">
      <c r="A9" s="26" t="s">
        <v>164</v>
      </c>
      <c r="B9" s="21"/>
      <c r="C9" s="26" t="s">
        <v>124</v>
      </c>
      <c r="D9" s="21"/>
      <c r="E9" s="21"/>
      <c r="F9" s="28">
        <v>23</v>
      </c>
      <c r="G9" s="21"/>
      <c r="H9" s="28">
        <v>0</v>
      </c>
      <c r="I9" s="21"/>
      <c r="J9" s="28">
        <v>0</v>
      </c>
      <c r="K9" s="21"/>
      <c r="L9" s="11">
        <f t="shared" ref="L9:L14" si="0">H9+J9</f>
        <v>0</v>
      </c>
      <c r="M9" s="21"/>
      <c r="N9" s="28">
        <v>4305270</v>
      </c>
      <c r="O9" s="21"/>
      <c r="P9" s="28">
        <v>0</v>
      </c>
      <c r="Q9" s="21"/>
      <c r="R9" s="28">
        <f t="shared" ref="R9:R14" si="1">N9+P9</f>
        <v>4305270</v>
      </c>
    </row>
    <row r="10" spans="1:20" ht="21.75" customHeight="1">
      <c r="A10" s="26" t="s">
        <v>165</v>
      </c>
      <c r="B10" s="21"/>
      <c r="C10" s="26" t="s">
        <v>188</v>
      </c>
      <c r="D10" s="21"/>
      <c r="E10" s="21"/>
      <c r="F10" s="28">
        <v>23</v>
      </c>
      <c r="G10" s="21"/>
      <c r="H10" s="28">
        <v>0</v>
      </c>
      <c r="I10" s="21"/>
      <c r="J10" s="28">
        <v>0</v>
      </c>
      <c r="K10" s="21"/>
      <c r="L10" s="11">
        <f t="shared" si="0"/>
        <v>0</v>
      </c>
      <c r="M10" s="21"/>
      <c r="N10" s="28">
        <v>722028063</v>
      </c>
      <c r="O10" s="21"/>
      <c r="P10" s="28">
        <v>0</v>
      </c>
      <c r="Q10" s="21"/>
      <c r="R10" s="28">
        <f t="shared" si="1"/>
        <v>722028063</v>
      </c>
    </row>
    <row r="11" spans="1:20" ht="21.75" customHeight="1">
      <c r="A11" s="26" t="s">
        <v>166</v>
      </c>
      <c r="B11" s="21"/>
      <c r="C11" s="26" t="s">
        <v>189</v>
      </c>
      <c r="D11" s="21"/>
      <c r="E11" s="21"/>
      <c r="F11" s="28">
        <v>23</v>
      </c>
      <c r="G11" s="21"/>
      <c r="H11" s="28">
        <v>0</v>
      </c>
      <c r="I11" s="21"/>
      <c r="J11" s="28">
        <v>0</v>
      </c>
      <c r="K11" s="21"/>
      <c r="L11" s="11">
        <f t="shared" si="0"/>
        <v>0</v>
      </c>
      <c r="M11" s="21"/>
      <c r="N11" s="28">
        <v>900630588</v>
      </c>
      <c r="O11" s="21"/>
      <c r="P11" s="28">
        <v>0</v>
      </c>
      <c r="Q11" s="21"/>
      <c r="R11" s="28">
        <f t="shared" si="1"/>
        <v>900630588</v>
      </c>
    </row>
    <row r="12" spans="1:20" ht="21.75" customHeight="1">
      <c r="A12" s="26" t="s">
        <v>119</v>
      </c>
      <c r="B12" s="21"/>
      <c r="C12" s="26" t="s">
        <v>121</v>
      </c>
      <c r="D12" s="21"/>
      <c r="E12" s="21"/>
      <c r="F12" s="28">
        <v>23</v>
      </c>
      <c r="G12" s="21"/>
      <c r="H12" s="28">
        <v>6469513365</v>
      </c>
      <c r="I12" s="21"/>
      <c r="J12" s="28">
        <v>0</v>
      </c>
      <c r="K12" s="21"/>
      <c r="L12" s="11">
        <f t="shared" si="0"/>
        <v>6469513365</v>
      </c>
      <c r="M12" s="21"/>
      <c r="N12" s="28">
        <v>17588530161</v>
      </c>
      <c r="O12" s="21"/>
      <c r="P12" s="28">
        <v>0</v>
      </c>
      <c r="Q12" s="21"/>
      <c r="R12" s="28">
        <f t="shared" si="1"/>
        <v>17588530161</v>
      </c>
    </row>
    <row r="13" spans="1:20" ht="21.75" customHeight="1">
      <c r="A13" s="26" t="s">
        <v>163</v>
      </c>
      <c r="B13" s="21"/>
      <c r="C13" s="26" t="s">
        <v>190</v>
      </c>
      <c r="D13" s="21"/>
      <c r="E13" s="21"/>
      <c r="F13" s="28">
        <v>23</v>
      </c>
      <c r="G13" s="21"/>
      <c r="H13" s="28">
        <v>0</v>
      </c>
      <c r="I13" s="21"/>
      <c r="J13" s="28">
        <v>0</v>
      </c>
      <c r="K13" s="21"/>
      <c r="L13" s="11">
        <f t="shared" si="0"/>
        <v>0</v>
      </c>
      <c r="M13" s="21"/>
      <c r="N13" s="28">
        <v>16559789766</v>
      </c>
      <c r="O13" s="21"/>
      <c r="P13" s="28">
        <v>0</v>
      </c>
      <c r="Q13" s="21"/>
      <c r="R13" s="28">
        <f t="shared" si="1"/>
        <v>16559789766</v>
      </c>
    </row>
    <row r="14" spans="1:20" ht="21.75" customHeight="1">
      <c r="A14" s="26" t="s">
        <v>115</v>
      </c>
      <c r="B14" s="21">
        <v>0</v>
      </c>
      <c r="C14" s="26" t="s">
        <v>118</v>
      </c>
      <c r="D14" s="21"/>
      <c r="E14" s="21"/>
      <c r="F14" s="27" t="s">
        <v>86</v>
      </c>
      <c r="G14" s="21"/>
      <c r="H14" s="28">
        <v>3733149121</v>
      </c>
      <c r="I14" s="21"/>
      <c r="J14" s="28"/>
      <c r="K14" s="21"/>
      <c r="L14" s="11">
        <f t="shared" si="0"/>
        <v>3733149121</v>
      </c>
      <c r="M14" s="21"/>
      <c r="N14" s="28">
        <v>3733149121</v>
      </c>
      <c r="O14" s="21"/>
      <c r="P14" s="28"/>
      <c r="Q14" s="21"/>
      <c r="R14" s="28">
        <f t="shared" si="1"/>
        <v>3733149121</v>
      </c>
    </row>
    <row r="15" spans="1:20" ht="21.75" customHeight="1" thickBot="1">
      <c r="A15" s="31"/>
      <c r="B15" s="21"/>
      <c r="C15" s="28"/>
      <c r="D15" s="21"/>
      <c r="E15" s="21"/>
      <c r="F15" s="28"/>
      <c r="G15" s="21"/>
      <c r="H15" s="47">
        <f>SUM(H8:H14)</f>
        <v>11915619860</v>
      </c>
      <c r="I15" s="21"/>
      <c r="J15" s="47">
        <v>0</v>
      </c>
      <c r="K15" s="21"/>
      <c r="L15" s="47">
        <f>SUM(L8:L14)</f>
        <v>11915619860</v>
      </c>
      <c r="M15" s="21"/>
      <c r="N15" s="47">
        <f>SUM(N8:N14)</f>
        <v>41221390343</v>
      </c>
      <c r="O15" s="21"/>
      <c r="P15" s="47">
        <v>0</v>
      </c>
      <c r="Q15" s="21"/>
      <c r="R15" s="47">
        <f>SUM(R8:R14)</f>
        <v>41221390343</v>
      </c>
      <c r="T15" s="48"/>
    </row>
    <row r="16" spans="1:20" ht="13.5" thickTop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scale="7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5"/>
  <sheetViews>
    <sheetView rightToLeft="1" view="pageBreakPreview" zoomScale="118" zoomScaleNormal="100" zoomScaleSheetLayoutView="118" workbookViewId="0">
      <selection activeCell="I14" sqref="I14:K14"/>
    </sheetView>
  </sheetViews>
  <sheetFormatPr defaultRowHeight="12.75"/>
  <cols>
    <col min="1" max="1" width="34" bestFit="1" customWidth="1"/>
    <col min="2" max="2" width="1.28515625" customWidth="1"/>
    <col min="3" max="3" width="14.42578125" bestFit="1" customWidth="1"/>
    <col min="4" max="4" width="1.28515625" customWidth="1"/>
    <col min="5" max="5" width="11.140625" bestFit="1" customWidth="1"/>
    <col min="6" max="6" width="1.28515625" customWidth="1"/>
    <col min="7" max="7" width="14.42578125" bestFit="1" customWidth="1"/>
    <col min="8" max="8" width="1.28515625" customWidth="1"/>
    <col min="9" max="9" width="15.5703125" bestFit="1" customWidth="1"/>
    <col min="10" max="10" width="1.28515625" customWidth="1"/>
    <col min="11" max="11" width="12.42578125" bestFit="1" customWidth="1"/>
    <col min="12" max="12" width="1.28515625" customWidth="1"/>
    <col min="13" max="13" width="15.5703125" bestFit="1" customWidth="1"/>
    <col min="14" max="14" width="0.28515625" customWidth="1"/>
  </cols>
  <sheetData>
    <row r="1" spans="1:15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5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5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5" ht="14.45" customHeight="1"/>
    <row r="5" spans="1:15" ht="14.45" customHeight="1">
      <c r="A5" s="86" t="s">
        <v>191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5" ht="14.45" customHeight="1">
      <c r="A6" s="87" t="s">
        <v>145</v>
      </c>
      <c r="C6" s="87" t="s">
        <v>153</v>
      </c>
      <c r="D6" s="87"/>
      <c r="E6" s="87"/>
      <c r="F6" s="87"/>
      <c r="G6" s="87"/>
      <c r="I6" s="87" t="s">
        <v>154</v>
      </c>
      <c r="J6" s="87"/>
      <c r="K6" s="87"/>
      <c r="L6" s="87"/>
      <c r="M6" s="87"/>
    </row>
    <row r="7" spans="1:15" ht="29.1" customHeight="1">
      <c r="A7" s="87"/>
      <c r="C7" s="9" t="s">
        <v>186</v>
      </c>
      <c r="D7" s="3"/>
      <c r="E7" s="9" t="s">
        <v>177</v>
      </c>
      <c r="F7" s="3"/>
      <c r="G7" s="9" t="s">
        <v>187</v>
      </c>
      <c r="I7" s="9" t="s">
        <v>186</v>
      </c>
      <c r="J7" s="3"/>
      <c r="K7" s="9" t="s">
        <v>177</v>
      </c>
      <c r="L7" s="3"/>
      <c r="M7" s="9" t="s">
        <v>187</v>
      </c>
    </row>
    <row r="8" spans="1:15" ht="21.75" customHeight="1">
      <c r="A8" s="5" t="s">
        <v>205</v>
      </c>
      <c r="C8" s="45">
        <v>11583817</v>
      </c>
      <c r="D8" s="34"/>
      <c r="E8" s="45">
        <v>0</v>
      </c>
      <c r="F8" s="34"/>
      <c r="G8" s="33">
        <f t="shared" ref="G8:G13" si="0">C8+E8</f>
        <v>11583817</v>
      </c>
      <c r="H8" s="34"/>
      <c r="I8" s="45">
        <v>20633378</v>
      </c>
      <c r="J8" s="34"/>
      <c r="K8" s="45">
        <v>0</v>
      </c>
      <c r="L8" s="34"/>
      <c r="M8" s="33">
        <f t="shared" ref="M8:M10" si="1">I8+K8</f>
        <v>20633378</v>
      </c>
    </row>
    <row r="9" spans="1:15" ht="21.75" customHeight="1">
      <c r="A9" s="6" t="s">
        <v>206</v>
      </c>
      <c r="C9" s="33">
        <v>152949</v>
      </c>
      <c r="D9" s="34"/>
      <c r="E9" s="33">
        <v>0</v>
      </c>
      <c r="F9" s="34"/>
      <c r="G9" s="33">
        <f t="shared" si="0"/>
        <v>152949</v>
      </c>
      <c r="H9" s="34"/>
      <c r="I9" s="33">
        <v>799291</v>
      </c>
      <c r="J9" s="34"/>
      <c r="K9" s="33">
        <v>0</v>
      </c>
      <c r="L9" s="34"/>
      <c r="M9" s="33">
        <f t="shared" si="1"/>
        <v>799291</v>
      </c>
    </row>
    <row r="10" spans="1:15" ht="21.75" customHeight="1">
      <c r="A10" s="6" t="s">
        <v>207</v>
      </c>
      <c r="C10" s="33">
        <v>22731</v>
      </c>
      <c r="D10" s="33">
        <v>0</v>
      </c>
      <c r="E10" s="33">
        <v>0</v>
      </c>
      <c r="F10" s="33">
        <v>0</v>
      </c>
      <c r="G10" s="33">
        <f t="shared" si="0"/>
        <v>22731</v>
      </c>
      <c r="H10" s="33">
        <v>0</v>
      </c>
      <c r="I10" s="33">
        <v>96635</v>
      </c>
      <c r="J10" s="33">
        <v>0</v>
      </c>
      <c r="K10" s="33">
        <v>0</v>
      </c>
      <c r="L10" s="33">
        <v>0</v>
      </c>
      <c r="M10" s="33">
        <f t="shared" si="1"/>
        <v>96635</v>
      </c>
    </row>
    <row r="11" spans="1:15" ht="21.75" customHeight="1">
      <c r="A11" s="6" t="s">
        <v>208</v>
      </c>
      <c r="C11" s="33">
        <v>0</v>
      </c>
      <c r="D11" s="34"/>
      <c r="E11" s="33">
        <v>0</v>
      </c>
      <c r="F11" s="34"/>
      <c r="G11" s="33">
        <f t="shared" si="0"/>
        <v>0</v>
      </c>
      <c r="H11" s="34"/>
      <c r="I11" s="33">
        <v>500000</v>
      </c>
      <c r="J11" s="34"/>
      <c r="K11" s="33">
        <v>0</v>
      </c>
      <c r="L11" s="34"/>
      <c r="M11" s="33">
        <f t="shared" ref="M11:M13" si="2">I11+K11</f>
        <v>500000</v>
      </c>
    </row>
    <row r="12" spans="1:15" ht="21.75" customHeight="1">
      <c r="A12" s="6" t="s">
        <v>210</v>
      </c>
      <c r="C12" s="33">
        <v>6020888412</v>
      </c>
      <c r="D12" s="33">
        <v>0</v>
      </c>
      <c r="E12" s="33">
        <v>-4312467</v>
      </c>
      <c r="F12" s="33">
        <v>0</v>
      </c>
      <c r="G12" s="33">
        <f>C12+E12</f>
        <v>6016575945</v>
      </c>
      <c r="H12" s="33">
        <v>0</v>
      </c>
      <c r="I12" s="33">
        <v>15877258160</v>
      </c>
      <c r="J12" s="33">
        <v>0</v>
      </c>
      <c r="K12" s="33">
        <v>-21732538</v>
      </c>
      <c r="L12" s="33">
        <v>0</v>
      </c>
      <c r="M12" s="33">
        <f t="shared" si="2"/>
        <v>15855525622</v>
      </c>
      <c r="N12" s="11">
        <v>0</v>
      </c>
    </row>
    <row r="13" spans="1:15" ht="21.75" customHeight="1">
      <c r="A13" s="6" t="s">
        <v>217</v>
      </c>
      <c r="C13" s="33">
        <v>802602710</v>
      </c>
      <c r="D13" s="34"/>
      <c r="E13" s="33">
        <v>0</v>
      </c>
      <c r="F13" s="34"/>
      <c r="G13" s="33">
        <f t="shared" si="0"/>
        <v>802602710</v>
      </c>
      <c r="H13" s="34"/>
      <c r="I13" s="33">
        <v>932054760</v>
      </c>
      <c r="J13" s="34"/>
      <c r="K13" s="33">
        <v>0</v>
      </c>
      <c r="L13" s="34"/>
      <c r="M13" s="33">
        <f t="shared" si="2"/>
        <v>932054760</v>
      </c>
    </row>
    <row r="14" spans="1:15" ht="21.75" customHeight="1" thickBot="1">
      <c r="A14" s="31"/>
      <c r="C14" s="36">
        <f>SUM(C8:C13)</f>
        <v>6835250619</v>
      </c>
      <c r="D14" s="34"/>
      <c r="E14" s="36">
        <f>SUM(E8:E13)</f>
        <v>-4312467</v>
      </c>
      <c r="F14" s="34"/>
      <c r="G14" s="36">
        <f>SUM(G8:G13)</f>
        <v>6830938152</v>
      </c>
      <c r="H14" s="34"/>
      <c r="I14" s="36">
        <f>SUM(I8:I13)</f>
        <v>16831342224</v>
      </c>
      <c r="J14" s="34"/>
      <c r="K14" s="36">
        <f>SUM(K8:K13)</f>
        <v>-21732538</v>
      </c>
      <c r="L14" s="34"/>
      <c r="M14" s="36">
        <f>SUM(M8:M13)</f>
        <v>16809609686</v>
      </c>
      <c r="O14" s="37"/>
    </row>
    <row r="15" spans="1:15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3"/>
  <sheetViews>
    <sheetView rightToLeft="1" view="pageBreakPreview" topLeftCell="A4" zoomScale="86" zoomScaleNormal="100" zoomScaleSheetLayoutView="86" workbookViewId="0">
      <selection activeCell="Q31" sqref="Q31"/>
    </sheetView>
  </sheetViews>
  <sheetFormatPr defaultRowHeight="12.75"/>
  <cols>
    <col min="1" max="1" width="30.140625" bestFit="1" customWidth="1"/>
    <col min="2" max="2" width="1.28515625" customWidth="1"/>
    <col min="3" max="3" width="14.42578125" bestFit="1" customWidth="1"/>
    <col min="4" max="4" width="1.28515625" customWidth="1"/>
    <col min="5" max="5" width="17.5703125" bestFit="1" customWidth="1"/>
    <col min="6" max="6" width="1.28515625" customWidth="1"/>
    <col min="7" max="7" width="16.85546875" bestFit="1" customWidth="1"/>
    <col min="8" max="8" width="1.28515625" customWidth="1"/>
    <col min="9" max="9" width="22.140625" bestFit="1" customWidth="1"/>
    <col min="10" max="10" width="1.28515625" customWidth="1"/>
    <col min="11" max="11" width="14.5703125" bestFit="1" customWidth="1"/>
    <col min="12" max="12" width="1.28515625" customWidth="1"/>
    <col min="13" max="13" width="18.42578125" bestFit="1" customWidth="1"/>
    <col min="14" max="14" width="1.28515625" customWidth="1"/>
    <col min="15" max="15" width="18.140625" bestFit="1" customWidth="1"/>
    <col min="16" max="16" width="1.28515625" customWidth="1"/>
    <col min="17" max="17" width="22.140625" bestFit="1" customWidth="1"/>
    <col min="18" max="18" width="18.85546875" customWidth="1"/>
  </cols>
  <sheetData>
    <row r="1" spans="1:18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8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8" ht="14.45" customHeight="1"/>
    <row r="5" spans="1:18" ht="14.45" customHeight="1">
      <c r="A5" s="86" t="s">
        <v>192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8" ht="14.45" customHeight="1">
      <c r="A6" s="87" t="s">
        <v>145</v>
      </c>
      <c r="C6" s="87" t="s">
        <v>153</v>
      </c>
      <c r="D6" s="87"/>
      <c r="E6" s="87"/>
      <c r="F6" s="87"/>
      <c r="G6" s="87"/>
      <c r="H6" s="87"/>
      <c r="I6" s="87"/>
      <c r="K6" s="87" t="s">
        <v>154</v>
      </c>
      <c r="L6" s="87"/>
      <c r="M6" s="87"/>
      <c r="N6" s="87"/>
      <c r="O6" s="87"/>
      <c r="P6" s="87"/>
      <c r="Q6" s="87"/>
    </row>
    <row r="7" spans="1:18" ht="29.1" customHeight="1">
      <c r="A7" s="87"/>
      <c r="C7" s="9" t="s">
        <v>9</v>
      </c>
      <c r="D7" s="3"/>
      <c r="E7" s="9" t="s">
        <v>193</v>
      </c>
      <c r="F7" s="3"/>
      <c r="G7" s="9" t="s">
        <v>194</v>
      </c>
      <c r="H7" s="3"/>
      <c r="I7" s="9" t="s">
        <v>195</v>
      </c>
      <c r="K7" s="9" t="s">
        <v>9</v>
      </c>
      <c r="L7" s="3"/>
      <c r="M7" s="9" t="s">
        <v>193</v>
      </c>
      <c r="N7" s="3"/>
      <c r="O7" s="9" t="s">
        <v>194</v>
      </c>
      <c r="P7" s="3"/>
      <c r="Q7" s="9" t="s">
        <v>195</v>
      </c>
    </row>
    <row r="8" spans="1:18" ht="21.75" customHeight="1">
      <c r="A8" s="5" t="s">
        <v>33</v>
      </c>
      <c r="C8" s="33">
        <v>203200000</v>
      </c>
      <c r="D8" s="34"/>
      <c r="E8" s="33">
        <v>60153952514</v>
      </c>
      <c r="F8" s="34"/>
      <c r="G8" s="45">
        <v>99665059630</v>
      </c>
      <c r="H8" s="34"/>
      <c r="I8" s="33">
        <f>E8-G8</f>
        <v>-39511107116</v>
      </c>
      <c r="J8" s="34"/>
      <c r="K8" s="33">
        <v>1069046158</v>
      </c>
      <c r="L8" s="34"/>
      <c r="M8" s="33">
        <v>251151528866</v>
      </c>
      <c r="N8" s="34"/>
      <c r="O8" s="45">
        <v>397874186332</v>
      </c>
      <c r="P8" s="34"/>
      <c r="Q8" s="33">
        <f>M8-O8</f>
        <v>-146722657466</v>
      </c>
      <c r="R8" s="48"/>
    </row>
    <row r="9" spans="1:18" ht="21.75" customHeight="1">
      <c r="A9" s="6" t="s">
        <v>39</v>
      </c>
      <c r="C9" s="33">
        <v>262362599</v>
      </c>
      <c r="D9" s="34"/>
      <c r="E9" s="33">
        <v>102360933769</v>
      </c>
      <c r="F9" s="34"/>
      <c r="G9" s="33">
        <v>180936245097</v>
      </c>
      <c r="H9" s="34"/>
      <c r="I9" s="33">
        <f t="shared" ref="I9:I15" si="0">E9-G9</f>
        <v>-78575311328</v>
      </c>
      <c r="J9" s="34"/>
      <c r="K9" s="33">
        <v>429962599</v>
      </c>
      <c r="L9" s="34"/>
      <c r="M9" s="33">
        <v>178626408666</v>
      </c>
      <c r="N9" s="34"/>
      <c r="O9" s="33">
        <v>296389243710</v>
      </c>
      <c r="P9" s="34"/>
      <c r="Q9" s="33">
        <f t="shared" ref="Q9:Q27" si="1">M9-O9</f>
        <v>-117762835044</v>
      </c>
      <c r="R9" s="48"/>
    </row>
    <row r="10" spans="1:18" ht="21.75" customHeight="1">
      <c r="A10" s="6" t="s">
        <v>30</v>
      </c>
      <c r="C10" s="33">
        <v>125830774</v>
      </c>
      <c r="D10" s="34"/>
      <c r="E10" s="33">
        <v>57815272180</v>
      </c>
      <c r="F10" s="34"/>
      <c r="G10" s="33">
        <v>82082960416</v>
      </c>
      <c r="H10" s="34"/>
      <c r="I10" s="33">
        <f t="shared" si="0"/>
        <v>-24267688236</v>
      </c>
      <c r="J10" s="34"/>
      <c r="K10" s="33">
        <v>726004474</v>
      </c>
      <c r="L10" s="34"/>
      <c r="M10" s="33">
        <v>302223353120</v>
      </c>
      <c r="N10" s="34"/>
      <c r="O10" s="33">
        <v>365981463358</v>
      </c>
      <c r="P10" s="34"/>
      <c r="Q10" s="33">
        <f t="shared" si="1"/>
        <v>-63758110238</v>
      </c>
      <c r="R10" s="48"/>
    </row>
    <row r="11" spans="1:18" ht="21.75" customHeight="1">
      <c r="A11" s="6" t="s">
        <v>28</v>
      </c>
      <c r="C11" s="33">
        <v>439656550</v>
      </c>
      <c r="D11" s="34"/>
      <c r="E11" s="33">
        <v>167137310420</v>
      </c>
      <c r="F11" s="34"/>
      <c r="G11" s="33">
        <v>260134820364</v>
      </c>
      <c r="H11" s="34"/>
      <c r="I11" s="33">
        <f t="shared" si="0"/>
        <v>-92997509944</v>
      </c>
      <c r="J11" s="34"/>
      <c r="K11" s="33">
        <v>1245308125</v>
      </c>
      <c r="L11" s="34"/>
      <c r="M11" s="33">
        <v>309509166016</v>
      </c>
      <c r="N11" s="34"/>
      <c r="O11" s="33">
        <v>468369382000</v>
      </c>
      <c r="P11" s="34"/>
      <c r="Q11" s="33">
        <f t="shared" si="1"/>
        <v>-158860215984</v>
      </c>
      <c r="R11" s="48"/>
    </row>
    <row r="12" spans="1:18" ht="21.75" customHeight="1">
      <c r="A12" s="6" t="s">
        <v>29</v>
      </c>
      <c r="C12" s="33">
        <v>167200000</v>
      </c>
      <c r="D12" s="34"/>
      <c r="E12" s="33">
        <v>61578396296</v>
      </c>
      <c r="F12" s="34"/>
      <c r="G12" s="33">
        <v>94826363634</v>
      </c>
      <c r="H12" s="34"/>
      <c r="I12" s="33">
        <f t="shared" si="0"/>
        <v>-33247967338</v>
      </c>
      <c r="J12" s="34"/>
      <c r="K12" s="33">
        <v>333612677</v>
      </c>
      <c r="L12" s="34"/>
      <c r="M12" s="33">
        <v>139004249592</v>
      </c>
      <c r="N12" s="34"/>
      <c r="O12" s="33">
        <v>189009549752</v>
      </c>
      <c r="P12" s="34"/>
      <c r="Q12" s="33">
        <f t="shared" si="1"/>
        <v>-50005300160</v>
      </c>
      <c r="R12" s="48"/>
    </row>
    <row r="13" spans="1:18" ht="21.75" customHeight="1">
      <c r="A13" s="6" t="s">
        <v>41</v>
      </c>
      <c r="C13" s="33">
        <v>23200000</v>
      </c>
      <c r="D13" s="34"/>
      <c r="E13" s="33">
        <v>82869971428</v>
      </c>
      <c r="F13" s="34"/>
      <c r="G13" s="33">
        <v>78215998120</v>
      </c>
      <c r="H13" s="34"/>
      <c r="I13" s="33">
        <f t="shared" si="0"/>
        <v>4653973308</v>
      </c>
      <c r="J13" s="34"/>
      <c r="K13" s="33">
        <v>23200000</v>
      </c>
      <c r="L13" s="34"/>
      <c r="M13" s="33">
        <v>82869971428</v>
      </c>
      <c r="N13" s="34"/>
      <c r="O13" s="33">
        <v>78215998120</v>
      </c>
      <c r="P13" s="34"/>
      <c r="Q13" s="33">
        <f t="shared" si="1"/>
        <v>4653973308</v>
      </c>
      <c r="R13" s="48"/>
    </row>
    <row r="14" spans="1:18" ht="21.75" customHeight="1">
      <c r="A14" s="6" t="s">
        <v>27</v>
      </c>
      <c r="C14" s="33">
        <v>20476581</v>
      </c>
      <c r="D14" s="34"/>
      <c r="E14" s="33">
        <v>17575557447</v>
      </c>
      <c r="F14" s="34"/>
      <c r="G14" s="33">
        <v>34805017714</v>
      </c>
      <c r="H14" s="34"/>
      <c r="I14" s="33">
        <f t="shared" si="0"/>
        <v>-17229460267</v>
      </c>
      <c r="J14" s="34"/>
      <c r="K14" s="33">
        <v>107752284</v>
      </c>
      <c r="L14" s="34"/>
      <c r="M14" s="33">
        <v>107075226258</v>
      </c>
      <c r="N14" s="34"/>
      <c r="O14" s="33">
        <v>182975980141</v>
      </c>
      <c r="P14" s="34"/>
      <c r="Q14" s="33">
        <f t="shared" si="1"/>
        <v>-75900753883</v>
      </c>
      <c r="R14" s="48"/>
    </row>
    <row r="15" spans="1:18" ht="21.75" customHeight="1">
      <c r="A15" s="6" t="s">
        <v>38</v>
      </c>
      <c r="C15" s="33">
        <v>28798557</v>
      </c>
      <c r="D15" s="34"/>
      <c r="E15" s="33">
        <v>39550058380</v>
      </c>
      <c r="F15" s="34"/>
      <c r="G15" s="33">
        <v>64849696128</v>
      </c>
      <c r="H15" s="34"/>
      <c r="I15" s="33">
        <f t="shared" si="0"/>
        <v>-25299637748</v>
      </c>
      <c r="J15" s="34"/>
      <c r="K15" s="33">
        <v>32800000</v>
      </c>
      <c r="L15" s="34"/>
      <c r="M15" s="33">
        <v>45278471335</v>
      </c>
      <c r="N15" s="34"/>
      <c r="O15" s="33">
        <v>73857491899</v>
      </c>
      <c r="P15" s="34"/>
      <c r="Q15" s="33">
        <f t="shared" si="1"/>
        <v>-28579020564</v>
      </c>
      <c r="R15" s="48"/>
    </row>
    <row r="16" spans="1:18" ht="21.75" customHeight="1">
      <c r="A16" s="6" t="s">
        <v>42</v>
      </c>
      <c r="C16" s="33">
        <v>0</v>
      </c>
      <c r="D16" s="34"/>
      <c r="E16" s="33">
        <v>0</v>
      </c>
      <c r="F16" s="34"/>
      <c r="G16" s="33"/>
      <c r="H16" s="34"/>
      <c r="I16" s="33">
        <v>0</v>
      </c>
      <c r="J16" s="34"/>
      <c r="K16" s="33">
        <v>154664062</v>
      </c>
      <c r="L16" s="34"/>
      <c r="M16" s="33">
        <v>150698803518</v>
      </c>
      <c r="N16" s="34"/>
      <c r="O16" s="33">
        <v>191485556369</v>
      </c>
      <c r="P16" s="34"/>
      <c r="Q16" s="33">
        <f t="shared" si="1"/>
        <v>-40786752851</v>
      </c>
      <c r="R16" s="48"/>
    </row>
    <row r="17" spans="1:18" ht="21.75" customHeight="1">
      <c r="A17" s="6" t="s">
        <v>218</v>
      </c>
      <c r="C17" s="33">
        <v>0</v>
      </c>
      <c r="D17" s="34"/>
      <c r="E17" s="33">
        <v>0</v>
      </c>
      <c r="F17" s="34"/>
      <c r="G17" s="33">
        <v>0</v>
      </c>
      <c r="H17" s="34"/>
      <c r="I17" s="33">
        <v>0</v>
      </c>
      <c r="J17" s="34"/>
      <c r="K17" s="33">
        <v>4266</v>
      </c>
      <c r="L17" s="34"/>
      <c r="M17" s="33">
        <v>43007464823</v>
      </c>
      <c r="N17" s="34"/>
      <c r="O17" s="33">
        <v>43007464823</v>
      </c>
      <c r="P17" s="34"/>
      <c r="Q17" s="33">
        <f t="shared" si="1"/>
        <v>0</v>
      </c>
      <c r="R17" s="48"/>
    </row>
    <row r="18" spans="1:18" ht="21.75" customHeight="1">
      <c r="A18" s="6" t="s">
        <v>48</v>
      </c>
      <c r="C18" s="33">
        <v>0</v>
      </c>
      <c r="D18" s="34"/>
      <c r="E18" s="33">
        <v>0</v>
      </c>
      <c r="F18" s="34"/>
      <c r="G18" s="33">
        <v>0</v>
      </c>
      <c r="H18" s="34"/>
      <c r="I18" s="33">
        <v>0</v>
      </c>
      <c r="J18" s="34"/>
      <c r="K18" s="33">
        <v>83200000</v>
      </c>
      <c r="L18" s="34"/>
      <c r="M18" s="33">
        <v>156410119293</v>
      </c>
      <c r="N18" s="34"/>
      <c r="O18" s="33">
        <v>167666544269</v>
      </c>
      <c r="P18" s="34"/>
      <c r="Q18" s="33">
        <f t="shared" si="1"/>
        <v>-11256424976</v>
      </c>
      <c r="R18" s="48"/>
    </row>
    <row r="19" spans="1:18" ht="21.75" customHeight="1">
      <c r="A19" s="6" t="s">
        <v>31</v>
      </c>
      <c r="C19" s="33">
        <v>0</v>
      </c>
      <c r="D19" s="34"/>
      <c r="E19" s="33">
        <v>0</v>
      </c>
      <c r="F19" s="34"/>
      <c r="G19" s="33">
        <v>0</v>
      </c>
      <c r="H19" s="34"/>
      <c r="I19" s="33">
        <v>0</v>
      </c>
      <c r="J19" s="34"/>
      <c r="K19" s="33">
        <v>100000</v>
      </c>
      <c r="L19" s="34"/>
      <c r="M19" s="33">
        <v>3102634254</v>
      </c>
      <c r="N19" s="34"/>
      <c r="O19" s="33">
        <v>2491728588</v>
      </c>
      <c r="P19" s="34"/>
      <c r="Q19" s="33">
        <f t="shared" si="1"/>
        <v>610905666</v>
      </c>
      <c r="R19" s="48"/>
    </row>
    <row r="20" spans="1:18" ht="21.75" customHeight="1">
      <c r="A20" s="6" t="s">
        <v>159</v>
      </c>
      <c r="C20" s="33">
        <v>0</v>
      </c>
      <c r="D20" s="34"/>
      <c r="E20" s="33">
        <v>0</v>
      </c>
      <c r="F20" s="34"/>
      <c r="G20" s="33">
        <v>0</v>
      </c>
      <c r="H20" s="34"/>
      <c r="I20" s="33">
        <v>0</v>
      </c>
      <c r="J20" s="34"/>
      <c r="K20" s="33">
        <v>39736000</v>
      </c>
      <c r="L20" s="34"/>
      <c r="M20" s="33">
        <v>133263142056</v>
      </c>
      <c r="N20" s="34"/>
      <c r="O20" s="33">
        <v>225785959848</v>
      </c>
      <c r="P20" s="34"/>
      <c r="Q20" s="33">
        <f t="shared" si="1"/>
        <v>-92522817792</v>
      </c>
      <c r="R20" s="48"/>
    </row>
    <row r="21" spans="1:18" ht="21.75" customHeight="1">
      <c r="A21" s="6" t="s">
        <v>34</v>
      </c>
      <c r="C21" s="33">
        <v>0</v>
      </c>
      <c r="D21" s="34"/>
      <c r="E21" s="33">
        <v>0</v>
      </c>
      <c r="F21" s="34"/>
      <c r="G21" s="33">
        <v>0</v>
      </c>
      <c r="H21" s="34"/>
      <c r="I21" s="33">
        <v>0</v>
      </c>
      <c r="J21" s="34"/>
      <c r="K21" s="33">
        <v>598580628</v>
      </c>
      <c r="L21" s="34"/>
      <c r="M21" s="33">
        <v>195693581663</v>
      </c>
      <c r="N21" s="34"/>
      <c r="O21" s="33">
        <v>268251545422</v>
      </c>
      <c r="P21" s="34"/>
      <c r="Q21" s="33">
        <f t="shared" si="1"/>
        <v>-72557963759</v>
      </c>
      <c r="R21" s="48"/>
    </row>
    <row r="22" spans="1:18" ht="21.75" customHeight="1">
      <c r="A22" s="6" t="s">
        <v>160</v>
      </c>
      <c r="C22" s="33">
        <v>0</v>
      </c>
      <c r="D22" s="34"/>
      <c r="E22" s="33">
        <v>0</v>
      </c>
      <c r="F22" s="34"/>
      <c r="G22" s="33">
        <v>0</v>
      </c>
      <c r="H22" s="34"/>
      <c r="I22" s="33">
        <v>0</v>
      </c>
      <c r="J22" s="34"/>
      <c r="K22" s="33">
        <v>1760000</v>
      </c>
      <c r="L22" s="34"/>
      <c r="M22" s="33">
        <v>6601456674</v>
      </c>
      <c r="N22" s="34"/>
      <c r="O22" s="33">
        <v>6033347506</v>
      </c>
      <c r="P22" s="34"/>
      <c r="Q22" s="33">
        <f t="shared" si="1"/>
        <v>568109168</v>
      </c>
      <c r="R22" s="48"/>
    </row>
    <row r="23" spans="1:18" ht="21.75" customHeight="1">
      <c r="A23" s="6" t="s">
        <v>163</v>
      </c>
      <c r="C23" s="33">
        <v>0</v>
      </c>
      <c r="D23" s="34"/>
      <c r="E23" s="33">
        <v>0</v>
      </c>
      <c r="F23" s="34"/>
      <c r="G23" s="33">
        <v>0</v>
      </c>
      <c r="H23" s="34"/>
      <c r="I23" s="33">
        <v>0</v>
      </c>
      <c r="J23" s="34"/>
      <c r="K23" s="33">
        <v>250000</v>
      </c>
      <c r="L23" s="34"/>
      <c r="M23" s="33">
        <v>249961875000</v>
      </c>
      <c r="N23" s="34"/>
      <c r="O23" s="33">
        <v>249916562500</v>
      </c>
      <c r="P23" s="34"/>
      <c r="Q23" s="33">
        <f t="shared" si="1"/>
        <v>45312500</v>
      </c>
      <c r="R23" s="48"/>
    </row>
    <row r="24" spans="1:18" ht="21.75" customHeight="1">
      <c r="A24" s="6" t="s">
        <v>119</v>
      </c>
      <c r="C24" s="33">
        <v>0</v>
      </c>
      <c r="D24" s="34"/>
      <c r="E24" s="33">
        <v>0</v>
      </c>
      <c r="F24" s="34"/>
      <c r="G24" s="33">
        <v>0</v>
      </c>
      <c r="H24" s="34"/>
      <c r="I24" s="33">
        <v>0</v>
      </c>
      <c r="J24" s="34"/>
      <c r="K24" s="33">
        <v>100000</v>
      </c>
      <c r="L24" s="34"/>
      <c r="M24" s="33">
        <v>99963750000</v>
      </c>
      <c r="N24" s="34"/>
      <c r="O24" s="33">
        <v>99945625000</v>
      </c>
      <c r="P24" s="34"/>
      <c r="Q24" s="33">
        <f t="shared" si="1"/>
        <v>18125000</v>
      </c>
      <c r="R24" s="48"/>
    </row>
    <row r="25" spans="1:18" ht="21.75" customHeight="1">
      <c r="A25" s="6" t="s">
        <v>164</v>
      </c>
      <c r="C25" s="33">
        <v>0</v>
      </c>
      <c r="D25" s="34"/>
      <c r="E25" s="33">
        <v>0</v>
      </c>
      <c r="F25" s="34"/>
      <c r="G25" s="33">
        <v>0</v>
      </c>
      <c r="H25" s="34"/>
      <c r="I25" s="33">
        <v>0</v>
      </c>
      <c r="J25" s="34"/>
      <c r="K25" s="33">
        <v>400</v>
      </c>
      <c r="L25" s="34"/>
      <c r="M25" s="33">
        <v>399855000</v>
      </c>
      <c r="N25" s="34"/>
      <c r="O25" s="33">
        <v>398852268</v>
      </c>
      <c r="P25" s="34"/>
      <c r="Q25" s="33">
        <f t="shared" si="1"/>
        <v>1002732</v>
      </c>
      <c r="R25" s="48"/>
    </row>
    <row r="26" spans="1:18" ht="21.75" customHeight="1">
      <c r="A26" s="6" t="s">
        <v>165</v>
      </c>
      <c r="C26" s="33">
        <v>0</v>
      </c>
      <c r="D26" s="34"/>
      <c r="E26" s="33">
        <v>0</v>
      </c>
      <c r="F26" s="34"/>
      <c r="G26" s="33">
        <v>0</v>
      </c>
      <c r="H26" s="34"/>
      <c r="I26" s="33">
        <v>0</v>
      </c>
      <c r="J26" s="34"/>
      <c r="K26" s="33">
        <v>10000</v>
      </c>
      <c r="L26" s="34"/>
      <c r="M26" s="33">
        <v>9996375000</v>
      </c>
      <c r="N26" s="34"/>
      <c r="O26" s="33">
        <v>9994562500</v>
      </c>
      <c r="P26" s="34"/>
      <c r="Q26" s="33">
        <f t="shared" si="1"/>
        <v>1812500</v>
      </c>
      <c r="R26" s="48"/>
    </row>
    <row r="27" spans="1:18" ht="21.75" customHeight="1">
      <c r="A27" s="6" t="s">
        <v>166</v>
      </c>
      <c r="C27" s="46">
        <v>0</v>
      </c>
      <c r="D27" s="34"/>
      <c r="E27" s="46">
        <v>0</v>
      </c>
      <c r="F27" s="34"/>
      <c r="G27" s="46">
        <v>0</v>
      </c>
      <c r="H27" s="34"/>
      <c r="I27" s="46">
        <v>0</v>
      </c>
      <c r="J27" s="34"/>
      <c r="K27" s="33">
        <v>21000</v>
      </c>
      <c r="L27" s="34"/>
      <c r="M27" s="33">
        <v>20992387500</v>
      </c>
      <c r="N27" s="34"/>
      <c r="O27" s="46">
        <v>20988581250</v>
      </c>
      <c r="P27" s="34"/>
      <c r="Q27" s="33">
        <f t="shared" si="1"/>
        <v>3806250</v>
      </c>
      <c r="R27" s="48"/>
    </row>
    <row r="28" spans="1:18" ht="21.75" customHeight="1" thickBot="1">
      <c r="A28" s="31"/>
      <c r="C28" s="36">
        <f>SUM(C8:C27)</f>
        <v>1270725061</v>
      </c>
      <c r="D28" s="34"/>
      <c r="E28" s="36">
        <f>SUM(E8:E27)</f>
        <v>589041452434</v>
      </c>
      <c r="F28" s="34"/>
      <c r="G28" s="36">
        <f>SUM(G8:G27)</f>
        <v>895516161103</v>
      </c>
      <c r="H28" s="34"/>
      <c r="I28" s="36">
        <f>SUM(I8:I27)</f>
        <v>-306474708669</v>
      </c>
      <c r="J28" s="34"/>
      <c r="K28" s="36">
        <f>SUM(K8:K27)</f>
        <v>4846112673</v>
      </c>
      <c r="L28" s="34"/>
      <c r="M28" s="36">
        <f>SUM(M8:M27)</f>
        <v>2485829820062</v>
      </c>
      <c r="N28" s="34"/>
      <c r="O28" s="36">
        <f>SUM(O8:O27)</f>
        <v>3338639625655</v>
      </c>
      <c r="P28" s="34"/>
      <c r="Q28" s="36">
        <f>SUM(Q8:Q27)</f>
        <v>-852809805593</v>
      </c>
    </row>
    <row r="29" spans="1:18" ht="13.5" thickTop="1"/>
    <row r="30" spans="1:18">
      <c r="Q30" s="48"/>
    </row>
    <row r="31" spans="1:18">
      <c r="Q31" s="48"/>
    </row>
    <row r="32" spans="1:18">
      <c r="Q32" s="48"/>
    </row>
    <row r="33" spans="17:17">
      <c r="Q33" s="3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86"/>
  <sheetViews>
    <sheetView rightToLeft="1" view="pageBreakPreview" topLeftCell="A60" zoomScale="106" zoomScaleNormal="100" zoomScaleSheetLayoutView="106" workbookViewId="0">
      <selection activeCell="G20" sqref="G20"/>
    </sheetView>
  </sheetViews>
  <sheetFormatPr defaultRowHeight="12.75"/>
  <cols>
    <col min="1" max="1" width="79.28515625" customWidth="1"/>
    <col min="2" max="2" width="1.7109375" customWidth="1"/>
    <col min="3" max="3" width="10.42578125" customWidth="1"/>
    <col min="4" max="4" width="1.28515625" customWidth="1"/>
    <col min="5" max="5" width="12.85546875" bestFit="1" customWidth="1"/>
    <col min="6" max="6" width="1.28515625" customWidth="1"/>
    <col min="7" max="7" width="11.7109375" bestFit="1" customWidth="1"/>
    <col min="8" max="8" width="1.28515625" customWidth="1"/>
    <col min="9" max="9" width="12.5703125" bestFit="1" customWidth="1"/>
    <col min="10" max="10" width="1.28515625" customWidth="1"/>
    <col min="11" max="11" width="11.5703125" customWidth="1"/>
    <col min="12" max="12" width="1.28515625" customWidth="1"/>
    <col min="13" max="13" width="15.5703125" customWidth="1"/>
    <col min="14" max="14" width="1.28515625" customWidth="1"/>
    <col min="15" max="15" width="18.42578125" bestFit="1" customWidth="1"/>
  </cols>
  <sheetData>
    <row r="1" spans="1:15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7.35" customHeight="1"/>
    <row r="5" spans="1:15" ht="14.45" customHeight="1">
      <c r="A5" s="86" t="s">
        <v>196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ht="7.35" customHeight="1"/>
    <row r="7" spans="1:15" ht="14.45" customHeight="1">
      <c r="C7" s="87" t="s">
        <v>153</v>
      </c>
      <c r="D7" s="87"/>
      <c r="E7" s="87"/>
      <c r="F7" s="87"/>
      <c r="G7" s="87"/>
      <c r="H7" s="87"/>
      <c r="I7" s="87"/>
      <c r="J7" s="87"/>
      <c r="K7" s="87"/>
      <c r="L7" s="87"/>
      <c r="M7" s="87"/>
      <c r="O7" s="2" t="s">
        <v>154</v>
      </c>
    </row>
    <row r="8" spans="1:15" ht="29.1" customHeight="1">
      <c r="A8" s="2" t="s">
        <v>197</v>
      </c>
      <c r="B8" s="49"/>
      <c r="C8" s="9" t="s">
        <v>70</v>
      </c>
      <c r="D8" s="3"/>
      <c r="E8" s="9" t="s">
        <v>9</v>
      </c>
      <c r="F8" s="3"/>
      <c r="G8" s="9" t="s">
        <v>69</v>
      </c>
      <c r="H8" s="3"/>
      <c r="I8" s="9" t="s">
        <v>198</v>
      </c>
      <c r="J8" s="3"/>
      <c r="K8" s="9" t="s">
        <v>199</v>
      </c>
      <c r="L8" s="3"/>
      <c r="M8" s="9" t="s">
        <v>200</v>
      </c>
      <c r="O8" s="9" t="s">
        <v>200</v>
      </c>
    </row>
    <row r="9" spans="1:15" ht="18.75">
      <c r="A9" s="6" t="s">
        <v>100</v>
      </c>
      <c r="C9" s="6" t="s">
        <v>101</v>
      </c>
      <c r="E9" s="33">
        <v>149250000</v>
      </c>
      <c r="G9" s="33">
        <v>500</v>
      </c>
      <c r="I9" s="33">
        <v>335016</v>
      </c>
      <c r="K9" s="33">
        <v>0</v>
      </c>
      <c r="M9" s="33">
        <v>189217538</v>
      </c>
      <c r="O9" s="33">
        <v>189217538</v>
      </c>
    </row>
    <row r="10" spans="1:15" ht="18.75">
      <c r="A10" s="6" t="s">
        <v>45</v>
      </c>
      <c r="C10" s="6" t="s">
        <v>101</v>
      </c>
      <c r="E10" s="33">
        <v>142163000</v>
      </c>
      <c r="G10" s="33">
        <v>400</v>
      </c>
      <c r="I10" s="33">
        <v>1617444</v>
      </c>
      <c r="K10" s="33">
        <v>0</v>
      </c>
      <c r="M10" s="33">
        <v>2517971881</v>
      </c>
      <c r="O10" s="33">
        <v>2517971881</v>
      </c>
    </row>
    <row r="11" spans="1:15" ht="18.75">
      <c r="A11" s="6" t="s">
        <v>50</v>
      </c>
      <c r="C11" s="6" t="s">
        <v>94</v>
      </c>
      <c r="E11" s="33">
        <v>314028000</v>
      </c>
      <c r="G11" s="33">
        <v>500</v>
      </c>
      <c r="I11" s="33">
        <v>1899630</v>
      </c>
      <c r="K11" s="33">
        <v>0</v>
      </c>
      <c r="M11" s="33">
        <v>714583688</v>
      </c>
      <c r="O11" s="33">
        <v>714583688</v>
      </c>
    </row>
    <row r="12" spans="1:15" ht="18.75">
      <c r="A12" s="6" t="s">
        <v>43</v>
      </c>
      <c r="C12" s="6" t="s">
        <v>241</v>
      </c>
      <c r="E12" s="33">
        <v>903000000</v>
      </c>
      <c r="G12" s="33">
        <v>500</v>
      </c>
      <c r="I12" s="33">
        <v>2421212</v>
      </c>
      <c r="K12" s="33">
        <v>0</v>
      </c>
      <c r="M12" s="33">
        <v>3948296830</v>
      </c>
      <c r="O12" s="33">
        <v>3948296830</v>
      </c>
    </row>
    <row r="13" spans="1:15" ht="18.75">
      <c r="A13" s="6" t="s">
        <v>53</v>
      </c>
      <c r="C13" s="6" t="s">
        <v>94</v>
      </c>
      <c r="E13" s="33">
        <v>41698000</v>
      </c>
      <c r="G13" s="33">
        <v>450</v>
      </c>
      <c r="I13" s="33">
        <v>389532</v>
      </c>
      <c r="K13" s="33">
        <v>0</v>
      </c>
      <c r="M13" s="33">
        <v>745572888</v>
      </c>
      <c r="O13" s="33">
        <v>745572888</v>
      </c>
    </row>
    <row r="14" spans="1:15" ht="18.75">
      <c r="A14" s="6" t="s">
        <v>221</v>
      </c>
      <c r="C14" s="6" t="s">
        <v>242</v>
      </c>
      <c r="E14" s="33">
        <v>292732000</v>
      </c>
      <c r="G14" s="33">
        <v>400</v>
      </c>
      <c r="I14" s="33">
        <v>872817</v>
      </c>
      <c r="K14" s="33">
        <v>0</v>
      </c>
      <c r="M14" s="33">
        <v>2151514610</v>
      </c>
      <c r="O14" s="33">
        <v>2151514610</v>
      </c>
    </row>
    <row r="15" spans="1:15" ht="18.75">
      <c r="A15" s="6" t="s">
        <v>44</v>
      </c>
      <c r="C15" s="6" t="s">
        <v>242</v>
      </c>
      <c r="E15" s="33">
        <v>41100000</v>
      </c>
      <c r="G15" s="33">
        <v>300</v>
      </c>
      <c r="I15" s="33">
        <v>922644</v>
      </c>
      <c r="K15" s="33">
        <v>0</v>
      </c>
      <c r="M15" s="33">
        <v>399233966</v>
      </c>
      <c r="O15" s="33">
        <v>399233966</v>
      </c>
    </row>
    <row r="16" spans="1:15" ht="18.75">
      <c r="A16" s="6" t="s">
        <v>220</v>
      </c>
      <c r="C16" s="6" t="s">
        <v>243</v>
      </c>
      <c r="E16" s="33">
        <v>674436000</v>
      </c>
      <c r="G16" s="33">
        <v>500</v>
      </c>
      <c r="I16" s="33">
        <v>2048886</v>
      </c>
      <c r="K16" s="33">
        <v>0</v>
      </c>
      <c r="M16" s="33">
        <v>5941322850</v>
      </c>
      <c r="O16" s="33">
        <v>5941322850</v>
      </c>
    </row>
    <row r="17" spans="1:15" ht="18.75">
      <c r="A17" s="6" t="s">
        <v>16</v>
      </c>
      <c r="C17" s="6">
        <v>14040609</v>
      </c>
      <c r="E17" s="33">
        <v>150000</v>
      </c>
      <c r="G17" s="33">
        <v>60000</v>
      </c>
      <c r="I17" s="33">
        <v>0</v>
      </c>
      <c r="K17" s="33">
        <v>0</v>
      </c>
      <c r="M17" s="33">
        <v>-323583301</v>
      </c>
      <c r="O17" s="33">
        <v>-323583301</v>
      </c>
    </row>
    <row r="18" spans="1:15" ht="18.75">
      <c r="A18" s="6" t="s">
        <v>46</v>
      </c>
      <c r="C18" s="6" t="s">
        <v>93</v>
      </c>
      <c r="E18" s="33">
        <v>44056000</v>
      </c>
      <c r="G18" s="33">
        <v>400</v>
      </c>
      <c r="I18" s="33">
        <v>410673</v>
      </c>
      <c r="K18" s="33">
        <v>0</v>
      </c>
      <c r="M18" s="33">
        <v>240222017</v>
      </c>
      <c r="O18" s="33">
        <v>240222017</v>
      </c>
    </row>
    <row r="19" spans="1:15" ht="18.75">
      <c r="A19" s="6" t="s">
        <v>64</v>
      </c>
      <c r="C19" s="6" t="s">
        <v>244</v>
      </c>
      <c r="E19" s="33">
        <v>2</v>
      </c>
      <c r="G19" s="33">
        <v>9500000</v>
      </c>
      <c r="I19" s="33">
        <v>6757</v>
      </c>
      <c r="K19" s="33">
        <v>0</v>
      </c>
      <c r="M19" s="33">
        <v>158892</v>
      </c>
      <c r="O19" s="33">
        <v>158892</v>
      </c>
    </row>
    <row r="20" spans="1:15" ht="18.75">
      <c r="A20" s="6" t="s">
        <v>58</v>
      </c>
      <c r="C20" s="6" t="s">
        <v>244</v>
      </c>
      <c r="E20" s="33">
        <v>1</v>
      </c>
      <c r="G20" s="33">
        <v>9000000</v>
      </c>
      <c r="I20" s="33">
        <v>3684</v>
      </c>
      <c r="K20" s="33">
        <v>0</v>
      </c>
      <c r="M20" s="33">
        <v>277609</v>
      </c>
      <c r="O20" s="33">
        <v>277609</v>
      </c>
    </row>
    <row r="21" spans="1:15" ht="18.75">
      <c r="A21" s="6" t="s">
        <v>57</v>
      </c>
      <c r="C21" s="6" t="s">
        <v>244</v>
      </c>
      <c r="E21" s="33">
        <v>501</v>
      </c>
      <c r="G21" s="33">
        <v>8000000</v>
      </c>
      <c r="I21" s="33">
        <v>2918720</v>
      </c>
      <c r="K21" s="33">
        <v>0</v>
      </c>
      <c r="M21" s="33">
        <v>926774</v>
      </c>
      <c r="O21" s="33">
        <v>926774</v>
      </c>
    </row>
    <row r="22" spans="1:15" ht="18.75">
      <c r="A22" s="6" t="s">
        <v>63</v>
      </c>
      <c r="C22" s="6" t="s">
        <v>244</v>
      </c>
      <c r="E22" s="33">
        <v>169</v>
      </c>
      <c r="G22" s="33">
        <v>14000000</v>
      </c>
      <c r="I22" s="33">
        <v>230701</v>
      </c>
      <c r="K22" s="33">
        <v>0</v>
      </c>
      <c r="M22" s="33">
        <v>3115</v>
      </c>
      <c r="O22" s="33">
        <v>3115</v>
      </c>
    </row>
    <row r="23" spans="1:15" ht="18.75">
      <c r="A23" s="6" t="s">
        <v>60</v>
      </c>
      <c r="C23" s="6" t="s">
        <v>244</v>
      </c>
      <c r="E23" s="33">
        <v>1002</v>
      </c>
      <c r="G23" s="33">
        <v>13000000</v>
      </c>
      <c r="I23" s="33">
        <v>1142778</v>
      </c>
      <c r="K23" s="33">
        <v>0</v>
      </c>
      <c r="M23" s="33">
        <v>-48571</v>
      </c>
      <c r="O23" s="33">
        <v>-48571</v>
      </c>
    </row>
    <row r="24" spans="1:15" ht="18.75">
      <c r="A24" s="6" t="s">
        <v>62</v>
      </c>
      <c r="C24" s="6" t="s">
        <v>244</v>
      </c>
      <c r="E24" s="33">
        <v>1002</v>
      </c>
      <c r="G24" s="33">
        <v>12000000</v>
      </c>
      <c r="I24" s="33">
        <v>1443664</v>
      </c>
      <c r="K24" s="33">
        <v>0</v>
      </c>
      <c r="M24" s="33">
        <v>-185454</v>
      </c>
      <c r="O24" s="33">
        <v>-185454</v>
      </c>
    </row>
    <row r="25" spans="1:15" ht="18.75">
      <c r="A25" s="6" t="s">
        <v>54</v>
      </c>
      <c r="C25" s="6" t="s">
        <v>244</v>
      </c>
      <c r="E25" s="33">
        <v>1001</v>
      </c>
      <c r="G25" s="33">
        <v>11000000</v>
      </c>
      <c r="I25" s="33">
        <v>2009917</v>
      </c>
      <c r="K25" s="33">
        <v>0</v>
      </c>
      <c r="M25" s="33">
        <v>85353750</v>
      </c>
      <c r="O25" s="33">
        <v>85353750</v>
      </c>
    </row>
    <row r="26" spans="1:15" ht="18.75">
      <c r="A26" s="6" t="s">
        <v>56</v>
      </c>
      <c r="C26" s="6" t="s">
        <v>244</v>
      </c>
      <c r="E26" s="33">
        <v>1</v>
      </c>
      <c r="G26" s="33">
        <v>10500000</v>
      </c>
      <c r="I26" s="33">
        <v>2619</v>
      </c>
      <c r="K26" s="33">
        <v>0</v>
      </c>
      <c r="M26" s="33">
        <v>330742</v>
      </c>
      <c r="O26" s="33">
        <v>330742</v>
      </c>
    </row>
    <row r="27" spans="1:15" ht="18.75">
      <c r="A27" s="6" t="s">
        <v>59</v>
      </c>
      <c r="C27" s="6" t="s">
        <v>244</v>
      </c>
      <c r="E27" s="33">
        <v>1</v>
      </c>
      <c r="G27" s="33">
        <v>10000000</v>
      </c>
      <c r="I27" s="33">
        <v>2946</v>
      </c>
      <c r="K27" s="33">
        <v>0</v>
      </c>
      <c r="M27" s="33">
        <v>168258</v>
      </c>
      <c r="O27" s="33">
        <v>168258</v>
      </c>
    </row>
    <row r="28" spans="1:15" ht="18.75">
      <c r="A28" s="6" t="s">
        <v>87</v>
      </c>
      <c r="C28" s="6" t="s">
        <v>103</v>
      </c>
      <c r="E28" s="33">
        <v>6474</v>
      </c>
      <c r="G28" s="33">
        <v>9500000</v>
      </c>
      <c r="I28" s="33">
        <v>14368755</v>
      </c>
      <c r="K28" s="33">
        <v>0</v>
      </c>
      <c r="M28" s="33">
        <v>-5672052</v>
      </c>
      <c r="O28" s="33">
        <v>-5672052</v>
      </c>
    </row>
    <row r="29" spans="1:15" ht="18.75">
      <c r="A29" s="6" t="s">
        <v>83</v>
      </c>
      <c r="C29" s="6" t="s">
        <v>103</v>
      </c>
      <c r="E29" s="33">
        <v>3061</v>
      </c>
      <c r="G29" s="33">
        <v>9000000</v>
      </c>
      <c r="I29" s="33">
        <v>8302090</v>
      </c>
      <c r="K29" s="33">
        <v>0</v>
      </c>
      <c r="M29" s="33">
        <v>-13864593</v>
      </c>
      <c r="O29" s="33">
        <v>-13864593</v>
      </c>
    </row>
    <row r="30" spans="1:15" ht="18.75">
      <c r="A30" s="6" t="s">
        <v>89</v>
      </c>
      <c r="C30" s="6" t="s">
        <v>103</v>
      </c>
      <c r="E30" s="33">
        <v>222</v>
      </c>
      <c r="G30" s="33">
        <v>8000000</v>
      </c>
      <c r="I30" s="33">
        <v>1115056</v>
      </c>
      <c r="K30" s="33">
        <v>0</v>
      </c>
      <c r="M30" s="33">
        <v>-96075637</v>
      </c>
      <c r="O30" s="33">
        <v>-96075637</v>
      </c>
    </row>
    <row r="31" spans="1:15" ht="18.75">
      <c r="A31" s="6" t="s">
        <v>55</v>
      </c>
      <c r="C31" s="6" t="s">
        <v>103</v>
      </c>
      <c r="E31" s="33">
        <v>1</v>
      </c>
      <c r="G31" s="33">
        <v>14000000</v>
      </c>
      <c r="I31" s="33">
        <v>192</v>
      </c>
      <c r="K31" s="33">
        <v>0</v>
      </c>
      <c r="M31" s="33">
        <v>19808</v>
      </c>
      <c r="O31" s="33">
        <v>19808</v>
      </c>
    </row>
    <row r="32" spans="1:15" ht="18.75">
      <c r="A32" s="6" t="s">
        <v>91</v>
      </c>
      <c r="C32" s="6" t="s">
        <v>103</v>
      </c>
      <c r="E32" s="33">
        <v>2</v>
      </c>
      <c r="G32" s="33">
        <v>13000000</v>
      </c>
      <c r="I32" s="33">
        <v>852</v>
      </c>
      <c r="K32" s="33">
        <v>0</v>
      </c>
      <c r="M32" s="33">
        <v>-10852</v>
      </c>
      <c r="O32" s="33">
        <v>-10852</v>
      </c>
    </row>
    <row r="33" spans="1:15" ht="18.75">
      <c r="A33" s="6" t="s">
        <v>90</v>
      </c>
      <c r="C33" s="6" t="s">
        <v>103</v>
      </c>
      <c r="E33" s="33">
        <v>2</v>
      </c>
      <c r="G33" s="33">
        <v>12000000</v>
      </c>
      <c r="I33" s="33">
        <v>1488</v>
      </c>
      <c r="K33" s="33">
        <v>0</v>
      </c>
      <c r="M33" s="33">
        <v>-141488</v>
      </c>
      <c r="O33" s="33">
        <v>-141488</v>
      </c>
    </row>
    <row r="34" spans="1:15" ht="18.75">
      <c r="A34" s="6" t="s">
        <v>15</v>
      </c>
      <c r="C34" s="6" t="s">
        <v>103</v>
      </c>
      <c r="E34" s="33">
        <v>9940</v>
      </c>
      <c r="G34" s="33">
        <v>11000000</v>
      </c>
      <c r="I34" s="33">
        <v>17728800</v>
      </c>
      <c r="J34" s="33"/>
      <c r="K34" s="33">
        <v>0</v>
      </c>
      <c r="L34" s="33"/>
      <c r="M34" s="33">
        <v>18825472</v>
      </c>
      <c r="N34" s="33"/>
      <c r="O34" s="33">
        <v>19272952</v>
      </c>
    </row>
    <row r="35" spans="1:15" ht="18.75">
      <c r="A35" s="6" t="s">
        <v>88</v>
      </c>
      <c r="C35" s="6" t="s">
        <v>103</v>
      </c>
      <c r="E35" s="33">
        <v>1502</v>
      </c>
      <c r="G35" s="33">
        <v>10500000</v>
      </c>
      <c r="I35" s="33">
        <v>3320485</v>
      </c>
      <c r="J35" s="33"/>
      <c r="K35" s="33">
        <v>0</v>
      </c>
      <c r="L35" s="33"/>
      <c r="M35" s="33">
        <v>-349085</v>
      </c>
      <c r="N35" s="33"/>
      <c r="O35" s="33">
        <v>-349085</v>
      </c>
    </row>
    <row r="36" spans="1:15" ht="18.75">
      <c r="A36" s="6" t="s">
        <v>52</v>
      </c>
      <c r="C36" s="6" t="s">
        <v>103</v>
      </c>
      <c r="E36" s="33">
        <v>505</v>
      </c>
      <c r="G36" s="33">
        <v>10000000</v>
      </c>
      <c r="I36" s="33">
        <v>1352893</v>
      </c>
      <c r="J36" s="33"/>
      <c r="K36" s="33">
        <v>0</v>
      </c>
      <c r="L36" s="33"/>
      <c r="M36" s="33">
        <v>791191</v>
      </c>
      <c r="N36" s="33"/>
      <c r="O36" s="33">
        <v>791191</v>
      </c>
    </row>
    <row r="37" spans="1:15" ht="18.75">
      <c r="A37" s="6" t="s">
        <v>245</v>
      </c>
      <c r="C37" s="56" t="s">
        <v>86</v>
      </c>
      <c r="E37" s="56" t="s">
        <v>86</v>
      </c>
      <c r="G37" s="56" t="s">
        <v>86</v>
      </c>
      <c r="I37" s="33">
        <v>0</v>
      </c>
      <c r="J37" s="33"/>
      <c r="K37" s="33">
        <v>0</v>
      </c>
      <c r="L37" s="33"/>
      <c r="M37" s="33">
        <v>0</v>
      </c>
      <c r="N37" s="33"/>
      <c r="O37" s="33">
        <v>27273238</v>
      </c>
    </row>
    <row r="38" spans="1:15" ht="18.75">
      <c r="A38" s="6" t="s">
        <v>246</v>
      </c>
      <c r="C38" s="56" t="s">
        <v>86</v>
      </c>
      <c r="E38" s="56" t="s">
        <v>86</v>
      </c>
      <c r="G38" s="56" t="s">
        <v>86</v>
      </c>
      <c r="I38" s="33">
        <v>0</v>
      </c>
      <c r="J38" s="33"/>
      <c r="K38" s="33">
        <v>0</v>
      </c>
      <c r="L38" s="33"/>
      <c r="M38" s="33">
        <v>0</v>
      </c>
      <c r="N38" s="33"/>
      <c r="O38" s="33">
        <v>1579347</v>
      </c>
    </row>
    <row r="39" spans="1:15" ht="18.75">
      <c r="A39" s="6" t="s">
        <v>247</v>
      </c>
      <c r="C39" s="56" t="s">
        <v>86</v>
      </c>
      <c r="E39" s="56" t="s">
        <v>86</v>
      </c>
      <c r="G39" s="56" t="s">
        <v>86</v>
      </c>
      <c r="I39" s="33">
        <v>0</v>
      </c>
      <c r="J39" s="33"/>
      <c r="K39" s="33">
        <v>0</v>
      </c>
      <c r="L39" s="33"/>
      <c r="M39" s="33">
        <v>0</v>
      </c>
      <c r="N39" s="33"/>
      <c r="O39" s="33">
        <v>272542104</v>
      </c>
    </row>
    <row r="40" spans="1:15" ht="18.75">
      <c r="A40" s="6" t="s">
        <v>248</v>
      </c>
      <c r="C40" s="56" t="s">
        <v>86</v>
      </c>
      <c r="E40" s="56" t="s">
        <v>86</v>
      </c>
      <c r="G40" s="56" t="s">
        <v>86</v>
      </c>
      <c r="I40" s="33">
        <v>0</v>
      </c>
      <c r="J40" s="33"/>
      <c r="K40" s="33">
        <v>0</v>
      </c>
      <c r="L40" s="33"/>
      <c r="M40" s="33">
        <v>0</v>
      </c>
      <c r="N40" s="33"/>
      <c r="O40" s="33">
        <v>-315900181</v>
      </c>
    </row>
    <row r="41" spans="1:15" ht="18.75">
      <c r="A41" s="6" t="s">
        <v>249</v>
      </c>
      <c r="C41" s="56" t="s">
        <v>86</v>
      </c>
      <c r="E41" s="56" t="s">
        <v>86</v>
      </c>
      <c r="G41" s="56" t="s">
        <v>86</v>
      </c>
      <c r="I41" s="33">
        <v>0</v>
      </c>
      <c r="J41" s="33"/>
      <c r="K41" s="33">
        <v>0</v>
      </c>
      <c r="L41" s="33"/>
      <c r="M41" s="33">
        <v>0</v>
      </c>
      <c r="N41" s="33"/>
      <c r="O41" s="33">
        <v>1320857</v>
      </c>
    </row>
    <row r="42" spans="1:15" ht="18.75">
      <c r="A42" s="6" t="s">
        <v>250</v>
      </c>
      <c r="C42" s="56" t="s">
        <v>86</v>
      </c>
      <c r="E42" s="56" t="s">
        <v>86</v>
      </c>
      <c r="G42" s="56" t="s">
        <v>86</v>
      </c>
      <c r="I42" s="33">
        <v>0</v>
      </c>
      <c r="J42" s="33"/>
      <c r="K42" s="33">
        <v>0</v>
      </c>
      <c r="L42" s="33"/>
      <c r="M42" s="33">
        <v>0</v>
      </c>
      <c r="N42" s="33"/>
      <c r="O42" s="33">
        <v>-2738400270</v>
      </c>
    </row>
    <row r="43" spans="1:15" ht="18.75">
      <c r="A43" s="6" t="s">
        <v>251</v>
      </c>
      <c r="C43" s="56" t="s">
        <v>86</v>
      </c>
      <c r="E43" s="56" t="s">
        <v>86</v>
      </c>
      <c r="G43" s="56" t="s">
        <v>86</v>
      </c>
      <c r="I43" s="33">
        <v>0</v>
      </c>
      <c r="J43" s="33"/>
      <c r="K43" s="33">
        <v>0</v>
      </c>
      <c r="L43" s="33"/>
      <c r="M43" s="33">
        <v>0</v>
      </c>
      <c r="N43" s="33"/>
      <c r="O43" s="33">
        <v>-3574301763</v>
      </c>
    </row>
    <row r="44" spans="1:15" ht="18.75">
      <c r="A44" s="6" t="s">
        <v>252</v>
      </c>
      <c r="C44" s="56" t="s">
        <v>86</v>
      </c>
      <c r="E44" s="56" t="s">
        <v>86</v>
      </c>
      <c r="G44" s="56" t="s">
        <v>86</v>
      </c>
      <c r="I44" s="33">
        <v>0</v>
      </c>
      <c r="J44" s="33"/>
      <c r="K44" s="33">
        <v>0</v>
      </c>
      <c r="L44" s="33"/>
      <c r="M44" s="33">
        <v>0</v>
      </c>
      <c r="N44" s="33"/>
      <c r="O44" s="33">
        <v>14480025363</v>
      </c>
    </row>
    <row r="45" spans="1:15" ht="18.75">
      <c r="A45" s="6" t="s">
        <v>253</v>
      </c>
      <c r="C45" s="56" t="s">
        <v>86</v>
      </c>
      <c r="E45" s="56" t="s">
        <v>86</v>
      </c>
      <c r="G45" s="56" t="s">
        <v>86</v>
      </c>
      <c r="I45" s="33">
        <v>0</v>
      </c>
      <c r="J45" s="33"/>
      <c r="K45" s="33">
        <v>0</v>
      </c>
      <c r="L45" s="33"/>
      <c r="M45" s="33">
        <v>0</v>
      </c>
      <c r="N45" s="33"/>
      <c r="O45" s="33">
        <v>62249557</v>
      </c>
    </row>
    <row r="46" spans="1:15" ht="18.75">
      <c r="A46" s="6" t="s">
        <v>254</v>
      </c>
      <c r="C46" s="56" t="s">
        <v>86</v>
      </c>
      <c r="E46" s="56" t="s">
        <v>86</v>
      </c>
      <c r="G46" s="56" t="s">
        <v>86</v>
      </c>
      <c r="I46" s="33">
        <v>0</v>
      </c>
      <c r="J46" s="33"/>
      <c r="K46" s="33">
        <v>0</v>
      </c>
      <c r="L46" s="33"/>
      <c r="M46" s="33">
        <v>0</v>
      </c>
      <c r="N46" s="33"/>
      <c r="O46" s="33">
        <v>-3376034963</v>
      </c>
    </row>
    <row r="47" spans="1:15" ht="18.75">
      <c r="A47" s="6" t="s">
        <v>255</v>
      </c>
      <c r="C47" s="56" t="s">
        <v>86</v>
      </c>
      <c r="E47" s="56" t="s">
        <v>86</v>
      </c>
      <c r="G47" s="56" t="s">
        <v>86</v>
      </c>
      <c r="I47" s="33">
        <v>0</v>
      </c>
      <c r="J47" s="33"/>
      <c r="K47" s="33">
        <v>0</v>
      </c>
      <c r="L47" s="33"/>
      <c r="M47" s="33">
        <v>0</v>
      </c>
      <c r="N47" s="33"/>
      <c r="O47" s="33">
        <v>-2862444083</v>
      </c>
    </row>
    <row r="48" spans="1:15" ht="18.75">
      <c r="A48" s="6" t="s">
        <v>256</v>
      </c>
      <c r="C48" s="56" t="s">
        <v>86</v>
      </c>
      <c r="E48" s="56" t="s">
        <v>86</v>
      </c>
      <c r="G48" s="56" t="s">
        <v>86</v>
      </c>
      <c r="I48" s="33">
        <v>0</v>
      </c>
      <c r="J48" s="33"/>
      <c r="K48" s="33">
        <v>0</v>
      </c>
      <c r="L48" s="33"/>
      <c r="M48" s="33">
        <v>0</v>
      </c>
      <c r="N48" s="33"/>
      <c r="O48" s="33">
        <v>-11020887990</v>
      </c>
    </row>
    <row r="49" spans="1:15" ht="18.75">
      <c r="A49" s="6" t="s">
        <v>257</v>
      </c>
      <c r="C49" s="56" t="s">
        <v>86</v>
      </c>
      <c r="E49" s="56" t="s">
        <v>86</v>
      </c>
      <c r="G49" s="56" t="s">
        <v>86</v>
      </c>
      <c r="I49" s="33">
        <v>0</v>
      </c>
      <c r="J49" s="33"/>
      <c r="K49" s="33">
        <v>0</v>
      </c>
      <c r="L49" s="33"/>
      <c r="M49" s="33">
        <v>0</v>
      </c>
      <c r="N49" s="33"/>
      <c r="O49" s="33">
        <v>-152377745</v>
      </c>
    </row>
    <row r="50" spans="1:15" ht="18.75">
      <c r="A50" s="6" t="s">
        <v>258</v>
      </c>
      <c r="C50" s="56" t="s">
        <v>86</v>
      </c>
      <c r="E50" s="56" t="s">
        <v>86</v>
      </c>
      <c r="G50" s="56" t="s">
        <v>86</v>
      </c>
      <c r="I50" s="33">
        <v>0</v>
      </c>
      <c r="J50" s="33"/>
      <c r="K50" s="33">
        <v>0</v>
      </c>
      <c r="L50" s="33"/>
      <c r="M50" s="33">
        <v>0</v>
      </c>
      <c r="N50" s="33"/>
      <c r="O50" s="33">
        <v>-907558772</v>
      </c>
    </row>
    <row r="51" spans="1:15" ht="18.75">
      <c r="A51" s="6" t="s">
        <v>259</v>
      </c>
      <c r="C51" s="56" t="s">
        <v>86</v>
      </c>
      <c r="E51" s="56" t="s">
        <v>86</v>
      </c>
      <c r="G51" s="56" t="s">
        <v>86</v>
      </c>
      <c r="I51" s="33">
        <v>0</v>
      </c>
      <c r="J51" s="33"/>
      <c r="K51" s="33">
        <v>0</v>
      </c>
      <c r="L51" s="33"/>
      <c r="M51" s="33">
        <v>0</v>
      </c>
      <c r="N51" s="33"/>
      <c r="O51" s="33">
        <v>2040585771</v>
      </c>
    </row>
    <row r="52" spans="1:15" ht="18.75">
      <c r="A52" s="6" t="s">
        <v>260</v>
      </c>
      <c r="C52" s="56" t="s">
        <v>86</v>
      </c>
      <c r="E52" s="56" t="s">
        <v>86</v>
      </c>
      <c r="G52" s="56" t="s">
        <v>86</v>
      </c>
      <c r="I52" s="33">
        <v>0</v>
      </c>
      <c r="J52" s="33"/>
      <c r="K52" s="33">
        <v>0</v>
      </c>
      <c r="L52" s="33"/>
      <c r="M52" s="33">
        <v>0</v>
      </c>
      <c r="N52" s="33"/>
      <c r="O52" s="33">
        <v>1233665205</v>
      </c>
    </row>
    <row r="53" spans="1:15" ht="18.75">
      <c r="A53" s="6" t="s">
        <v>261</v>
      </c>
      <c r="C53" s="56" t="s">
        <v>86</v>
      </c>
      <c r="E53" s="56" t="s">
        <v>86</v>
      </c>
      <c r="G53" s="56" t="s">
        <v>86</v>
      </c>
      <c r="I53" s="33">
        <v>0</v>
      </c>
      <c r="J53" s="33"/>
      <c r="K53" s="33">
        <v>0</v>
      </c>
      <c r="L53" s="33"/>
      <c r="M53" s="33">
        <v>0</v>
      </c>
      <c r="N53" s="33"/>
      <c r="O53" s="33">
        <v>4498842</v>
      </c>
    </row>
    <row r="54" spans="1:15" ht="18.75">
      <c r="A54" s="6" t="s">
        <v>262</v>
      </c>
      <c r="C54" s="56" t="s">
        <v>86</v>
      </c>
      <c r="E54" s="56" t="s">
        <v>86</v>
      </c>
      <c r="G54" s="56" t="s">
        <v>86</v>
      </c>
      <c r="I54" s="33">
        <v>0</v>
      </c>
      <c r="J54" s="33"/>
      <c r="K54" s="33">
        <v>0</v>
      </c>
      <c r="L54" s="33"/>
      <c r="M54" s="33">
        <v>0</v>
      </c>
      <c r="N54" s="33"/>
      <c r="O54" s="33">
        <v>2013469473</v>
      </c>
    </row>
    <row r="55" spans="1:15" ht="18.75">
      <c r="A55" s="6" t="s">
        <v>263</v>
      </c>
      <c r="C55" s="56" t="s">
        <v>86</v>
      </c>
      <c r="E55" s="56" t="s">
        <v>86</v>
      </c>
      <c r="G55" s="56" t="s">
        <v>86</v>
      </c>
      <c r="I55" s="33">
        <v>0</v>
      </c>
      <c r="J55" s="33"/>
      <c r="K55" s="33">
        <v>0</v>
      </c>
      <c r="L55" s="33"/>
      <c r="M55" s="33">
        <v>0</v>
      </c>
      <c r="N55" s="33"/>
      <c r="O55" s="33">
        <v>37250519</v>
      </c>
    </row>
    <row r="56" spans="1:15" ht="18.75">
      <c r="A56" s="6" t="s">
        <v>264</v>
      </c>
      <c r="C56" s="56" t="s">
        <v>86</v>
      </c>
      <c r="E56" s="56" t="s">
        <v>86</v>
      </c>
      <c r="G56" s="56" t="s">
        <v>86</v>
      </c>
      <c r="I56" s="33">
        <v>0</v>
      </c>
      <c r="J56" s="33"/>
      <c r="K56" s="33">
        <v>0</v>
      </c>
      <c r="L56" s="33"/>
      <c r="M56" s="33">
        <v>0</v>
      </c>
      <c r="N56" s="33"/>
      <c r="O56" s="33">
        <v>377748882</v>
      </c>
    </row>
    <row r="57" spans="1:15" ht="18.75">
      <c r="A57" s="6" t="s">
        <v>265</v>
      </c>
      <c r="C57" s="56" t="s">
        <v>86</v>
      </c>
      <c r="E57" s="56" t="s">
        <v>86</v>
      </c>
      <c r="G57" s="56" t="s">
        <v>86</v>
      </c>
      <c r="I57" s="33">
        <v>0</v>
      </c>
      <c r="J57" s="33"/>
      <c r="K57" s="33">
        <v>0</v>
      </c>
      <c r="L57" s="33"/>
      <c r="M57" s="33">
        <v>0</v>
      </c>
      <c r="N57" s="33"/>
      <c r="O57" s="33">
        <v>380497906</v>
      </c>
    </row>
    <row r="58" spans="1:15" ht="18.75">
      <c r="A58" s="6" t="s">
        <v>266</v>
      </c>
      <c r="C58" s="56" t="s">
        <v>86</v>
      </c>
      <c r="E58" s="56" t="s">
        <v>86</v>
      </c>
      <c r="G58" s="56" t="s">
        <v>86</v>
      </c>
      <c r="I58" s="33">
        <v>0</v>
      </c>
      <c r="J58" s="33"/>
      <c r="K58" s="33">
        <v>0</v>
      </c>
      <c r="L58" s="33"/>
      <c r="M58" s="33">
        <v>0</v>
      </c>
      <c r="N58" s="33"/>
      <c r="O58" s="33">
        <v>4909214122</v>
      </c>
    </row>
    <row r="59" spans="1:15" ht="18.75">
      <c r="A59" s="6" t="s">
        <v>267</v>
      </c>
      <c r="C59" s="56" t="s">
        <v>86</v>
      </c>
      <c r="E59" s="56" t="s">
        <v>86</v>
      </c>
      <c r="G59" s="56" t="s">
        <v>86</v>
      </c>
      <c r="I59" s="33">
        <v>0</v>
      </c>
      <c r="J59" s="33"/>
      <c r="K59" s="33">
        <v>0</v>
      </c>
      <c r="L59" s="33"/>
      <c r="M59" s="33">
        <v>0</v>
      </c>
      <c r="N59" s="33"/>
      <c r="O59" s="33">
        <v>1149458553</v>
      </c>
    </row>
    <row r="60" spans="1:15" ht="18.75">
      <c r="A60" s="6" t="s">
        <v>268</v>
      </c>
      <c r="C60" s="56" t="s">
        <v>86</v>
      </c>
      <c r="E60" s="56" t="s">
        <v>86</v>
      </c>
      <c r="G60" s="56" t="s">
        <v>86</v>
      </c>
      <c r="I60" s="33">
        <v>0</v>
      </c>
      <c r="J60" s="33"/>
      <c r="K60" s="33">
        <v>0</v>
      </c>
      <c r="L60" s="33"/>
      <c r="M60" s="33">
        <v>0</v>
      </c>
      <c r="N60" s="33"/>
      <c r="O60" s="33">
        <v>1854122</v>
      </c>
    </row>
    <row r="61" spans="1:15" ht="18.75">
      <c r="A61" s="6" t="s">
        <v>269</v>
      </c>
      <c r="C61" s="56" t="s">
        <v>86</v>
      </c>
      <c r="E61" s="56" t="s">
        <v>86</v>
      </c>
      <c r="G61" s="56" t="s">
        <v>86</v>
      </c>
      <c r="I61" s="33">
        <v>0</v>
      </c>
      <c r="J61" s="33"/>
      <c r="K61" s="33">
        <v>0</v>
      </c>
      <c r="L61" s="33"/>
      <c r="M61" s="33">
        <v>0</v>
      </c>
      <c r="N61" s="33"/>
      <c r="O61" s="33">
        <v>9070235704</v>
      </c>
    </row>
    <row r="62" spans="1:15" ht="18.75">
      <c r="A62" s="6" t="s">
        <v>270</v>
      </c>
      <c r="C62" s="56" t="s">
        <v>86</v>
      </c>
      <c r="E62" s="56" t="s">
        <v>86</v>
      </c>
      <c r="G62" s="56" t="s">
        <v>86</v>
      </c>
      <c r="I62" s="33">
        <v>0</v>
      </c>
      <c r="J62" s="33"/>
      <c r="K62" s="33">
        <v>0</v>
      </c>
      <c r="L62" s="33"/>
      <c r="M62" s="33">
        <v>0</v>
      </c>
      <c r="N62" s="33"/>
      <c r="O62" s="33">
        <v>5105614928</v>
      </c>
    </row>
    <row r="63" spans="1:15" ht="18.75">
      <c r="A63" s="6" t="s">
        <v>271</v>
      </c>
      <c r="C63" s="56" t="s">
        <v>86</v>
      </c>
      <c r="E63" s="56" t="s">
        <v>86</v>
      </c>
      <c r="G63" s="56" t="s">
        <v>86</v>
      </c>
      <c r="I63" s="33">
        <v>0</v>
      </c>
      <c r="J63" s="33"/>
      <c r="K63" s="33">
        <v>0</v>
      </c>
      <c r="L63" s="33"/>
      <c r="M63" s="33">
        <v>0</v>
      </c>
      <c r="N63" s="33"/>
      <c r="O63" s="33">
        <v>650832368</v>
      </c>
    </row>
    <row r="64" spans="1:15" ht="18.75">
      <c r="A64" s="6" t="s">
        <v>272</v>
      </c>
      <c r="C64" s="56" t="s">
        <v>86</v>
      </c>
      <c r="E64" s="56" t="s">
        <v>86</v>
      </c>
      <c r="G64" s="56" t="s">
        <v>86</v>
      </c>
      <c r="I64" s="33">
        <v>0</v>
      </c>
      <c r="J64" s="33"/>
      <c r="K64" s="33">
        <v>0</v>
      </c>
      <c r="L64" s="33"/>
      <c r="M64" s="33">
        <v>0</v>
      </c>
      <c r="N64" s="33"/>
      <c r="O64" s="33">
        <v>15618090011</v>
      </c>
    </row>
    <row r="65" spans="1:15" ht="18.75">
      <c r="A65" s="6" t="s">
        <v>273</v>
      </c>
      <c r="C65" s="56" t="s">
        <v>86</v>
      </c>
      <c r="E65" s="56" t="s">
        <v>86</v>
      </c>
      <c r="G65" s="56" t="s">
        <v>86</v>
      </c>
      <c r="I65" s="33">
        <v>0</v>
      </c>
      <c r="J65" s="33"/>
      <c r="K65" s="33">
        <v>0</v>
      </c>
      <c r="L65" s="33"/>
      <c r="M65" s="33">
        <v>0</v>
      </c>
      <c r="N65" s="33"/>
      <c r="O65" s="33">
        <v>-3725960341</v>
      </c>
    </row>
    <row r="66" spans="1:15" ht="18.75">
      <c r="A66" s="6" t="s">
        <v>274</v>
      </c>
      <c r="C66" s="56" t="s">
        <v>86</v>
      </c>
      <c r="E66" s="56" t="s">
        <v>86</v>
      </c>
      <c r="G66" s="56" t="s">
        <v>86</v>
      </c>
      <c r="I66" s="33">
        <v>0</v>
      </c>
      <c r="J66" s="33"/>
      <c r="K66" s="33">
        <v>0</v>
      </c>
      <c r="L66" s="33"/>
      <c r="M66" s="33">
        <v>0</v>
      </c>
      <c r="N66" s="33"/>
      <c r="O66" s="33">
        <v>5772262622</v>
      </c>
    </row>
    <row r="67" spans="1:15" ht="18.75">
      <c r="A67" s="6" t="s">
        <v>275</v>
      </c>
      <c r="C67" s="56" t="s">
        <v>86</v>
      </c>
      <c r="E67" s="56" t="s">
        <v>86</v>
      </c>
      <c r="G67" s="56" t="s">
        <v>86</v>
      </c>
      <c r="I67" s="33">
        <v>0</v>
      </c>
      <c r="J67" s="33"/>
      <c r="K67" s="33">
        <v>0</v>
      </c>
      <c r="L67" s="33"/>
      <c r="M67" s="33">
        <v>0</v>
      </c>
      <c r="N67" s="33"/>
      <c r="O67" s="33">
        <v>1310772435</v>
      </c>
    </row>
    <row r="68" spans="1:15" ht="18.75">
      <c r="A68" s="6" t="s">
        <v>276</v>
      </c>
      <c r="C68" s="56" t="s">
        <v>86</v>
      </c>
      <c r="E68" s="56" t="s">
        <v>86</v>
      </c>
      <c r="G68" s="56" t="s">
        <v>86</v>
      </c>
      <c r="I68" s="33">
        <v>0</v>
      </c>
      <c r="J68" s="33"/>
      <c r="K68" s="33">
        <v>0</v>
      </c>
      <c r="L68" s="33"/>
      <c r="M68" s="33">
        <v>0</v>
      </c>
      <c r="N68" s="33"/>
      <c r="O68" s="33">
        <v>1155093458</v>
      </c>
    </row>
    <row r="69" spans="1:15" ht="18.75">
      <c r="A69" s="6" t="s">
        <v>277</v>
      </c>
      <c r="C69" s="56" t="s">
        <v>86</v>
      </c>
      <c r="E69" s="56" t="s">
        <v>86</v>
      </c>
      <c r="G69" s="56" t="s">
        <v>86</v>
      </c>
      <c r="I69" s="33">
        <v>0</v>
      </c>
      <c r="J69" s="33"/>
      <c r="K69" s="33">
        <v>0</v>
      </c>
      <c r="L69" s="33"/>
      <c r="M69" s="33">
        <v>0</v>
      </c>
      <c r="N69" s="33"/>
      <c r="O69" s="33">
        <v>44985935</v>
      </c>
    </row>
    <row r="70" spans="1:15" ht="18.75">
      <c r="A70" s="6" t="s">
        <v>278</v>
      </c>
      <c r="C70" s="56" t="s">
        <v>86</v>
      </c>
      <c r="E70" s="56" t="s">
        <v>86</v>
      </c>
      <c r="G70" s="56" t="s">
        <v>86</v>
      </c>
      <c r="I70" s="33">
        <v>0</v>
      </c>
      <c r="J70" s="33"/>
      <c r="K70" s="33">
        <v>0</v>
      </c>
      <c r="L70" s="33"/>
      <c r="M70" s="33">
        <v>0</v>
      </c>
      <c r="N70" s="33"/>
      <c r="O70" s="33">
        <v>7973607616</v>
      </c>
    </row>
    <row r="71" spans="1:15" ht="18.75">
      <c r="A71" s="6" t="s">
        <v>279</v>
      </c>
      <c r="C71" s="56" t="s">
        <v>86</v>
      </c>
      <c r="E71" s="56" t="s">
        <v>86</v>
      </c>
      <c r="G71" s="56" t="s">
        <v>86</v>
      </c>
      <c r="I71" s="33">
        <v>0</v>
      </c>
      <c r="J71" s="33"/>
      <c r="K71" s="33">
        <v>0</v>
      </c>
      <c r="L71" s="33"/>
      <c r="M71" s="33">
        <v>0</v>
      </c>
      <c r="N71" s="33"/>
      <c r="O71" s="33">
        <v>77600036</v>
      </c>
    </row>
    <row r="72" spans="1:15" ht="18.75">
      <c r="A72" s="6" t="s">
        <v>280</v>
      </c>
      <c r="C72" s="56" t="s">
        <v>86</v>
      </c>
      <c r="E72" s="56" t="s">
        <v>86</v>
      </c>
      <c r="G72" s="56" t="s">
        <v>86</v>
      </c>
      <c r="I72" s="33">
        <v>0</v>
      </c>
      <c r="J72" s="33"/>
      <c r="K72" s="33">
        <v>0</v>
      </c>
      <c r="L72" s="33"/>
      <c r="M72" s="33">
        <v>0</v>
      </c>
      <c r="N72" s="33"/>
      <c r="O72" s="33">
        <v>-59205077</v>
      </c>
    </row>
    <row r="73" spans="1:15" ht="18.75">
      <c r="A73" s="6" t="s">
        <v>281</v>
      </c>
      <c r="C73" s="56" t="s">
        <v>86</v>
      </c>
      <c r="E73" s="56" t="s">
        <v>86</v>
      </c>
      <c r="G73" s="56" t="s">
        <v>86</v>
      </c>
      <c r="I73" s="33">
        <v>0</v>
      </c>
      <c r="J73" s="33"/>
      <c r="K73" s="33">
        <v>0</v>
      </c>
      <c r="L73" s="33"/>
      <c r="M73" s="33">
        <v>0</v>
      </c>
      <c r="N73" s="33"/>
      <c r="O73" s="33">
        <v>91269441</v>
      </c>
    </row>
    <row r="74" spans="1:15" ht="18.75">
      <c r="A74" s="6" t="s">
        <v>282</v>
      </c>
      <c r="C74" s="56" t="s">
        <v>86</v>
      </c>
      <c r="E74" s="56" t="s">
        <v>86</v>
      </c>
      <c r="G74" s="56" t="s">
        <v>86</v>
      </c>
      <c r="I74" s="33">
        <v>0</v>
      </c>
      <c r="J74" s="33"/>
      <c r="K74" s="33">
        <v>0</v>
      </c>
      <c r="L74" s="33"/>
      <c r="M74" s="33">
        <v>0</v>
      </c>
      <c r="N74" s="33"/>
      <c r="O74" s="33">
        <v>2881308401</v>
      </c>
    </row>
    <row r="75" spans="1:15" ht="18.75">
      <c r="A75" s="6" t="s">
        <v>283</v>
      </c>
      <c r="C75" s="56" t="s">
        <v>86</v>
      </c>
      <c r="E75" s="56" t="s">
        <v>86</v>
      </c>
      <c r="G75" s="56" t="s">
        <v>86</v>
      </c>
      <c r="I75" s="33">
        <v>0</v>
      </c>
      <c r="J75" s="33"/>
      <c r="K75" s="33">
        <v>0</v>
      </c>
      <c r="L75" s="33"/>
      <c r="M75" s="33">
        <v>0</v>
      </c>
      <c r="N75" s="33"/>
      <c r="O75" s="33">
        <v>5415096038</v>
      </c>
    </row>
    <row r="76" spans="1:15" ht="18.75">
      <c r="A76" s="6" t="s">
        <v>284</v>
      </c>
      <c r="C76" s="56" t="s">
        <v>86</v>
      </c>
      <c r="E76" s="56" t="s">
        <v>86</v>
      </c>
      <c r="G76" s="56" t="s">
        <v>86</v>
      </c>
      <c r="I76" s="33">
        <v>0</v>
      </c>
      <c r="J76" s="33"/>
      <c r="K76" s="33">
        <v>0</v>
      </c>
      <c r="L76" s="33"/>
      <c r="M76" s="33">
        <v>0</v>
      </c>
      <c r="N76" s="33"/>
      <c r="O76" s="33">
        <v>12068999730</v>
      </c>
    </row>
    <row r="77" spans="1:15" ht="18.75">
      <c r="A77" s="6" t="s">
        <v>285</v>
      </c>
      <c r="C77" s="56" t="s">
        <v>86</v>
      </c>
      <c r="E77" s="56" t="s">
        <v>86</v>
      </c>
      <c r="G77" s="56" t="s">
        <v>86</v>
      </c>
      <c r="I77" s="33">
        <v>0</v>
      </c>
      <c r="J77" s="33"/>
      <c r="K77" s="33">
        <v>0</v>
      </c>
      <c r="L77" s="33"/>
      <c r="M77" s="33">
        <v>0</v>
      </c>
      <c r="N77" s="33"/>
      <c r="O77" s="33">
        <v>10768247692</v>
      </c>
    </row>
    <row r="78" spans="1:15" ht="18.75">
      <c r="A78" s="6" t="s">
        <v>286</v>
      </c>
      <c r="C78" s="56" t="s">
        <v>86</v>
      </c>
      <c r="E78" s="56" t="s">
        <v>86</v>
      </c>
      <c r="G78" s="56" t="s">
        <v>86</v>
      </c>
      <c r="I78" s="33">
        <v>0</v>
      </c>
      <c r="J78" s="33"/>
      <c r="K78" s="33">
        <v>0</v>
      </c>
      <c r="L78" s="33"/>
      <c r="M78" s="33">
        <v>0</v>
      </c>
      <c r="N78" s="33"/>
      <c r="O78" s="33">
        <v>985917917</v>
      </c>
    </row>
    <row r="79" spans="1:15" ht="18.75">
      <c r="A79" s="6" t="s">
        <v>287</v>
      </c>
      <c r="C79" s="56" t="s">
        <v>86</v>
      </c>
      <c r="E79" s="56" t="s">
        <v>86</v>
      </c>
      <c r="G79" s="56" t="s">
        <v>86</v>
      </c>
      <c r="I79" s="33">
        <v>0</v>
      </c>
      <c r="J79" s="33"/>
      <c r="K79" s="33">
        <v>0</v>
      </c>
      <c r="L79" s="33"/>
      <c r="M79" s="33">
        <v>0</v>
      </c>
      <c r="N79" s="33"/>
      <c r="O79" s="33">
        <v>1586600253</v>
      </c>
    </row>
    <row r="80" spans="1:15" ht="18.75">
      <c r="A80" s="6" t="s">
        <v>288</v>
      </c>
      <c r="C80" s="56" t="s">
        <v>86</v>
      </c>
      <c r="E80" s="56" t="s">
        <v>86</v>
      </c>
      <c r="G80" s="56" t="s">
        <v>86</v>
      </c>
      <c r="I80" s="33">
        <v>0</v>
      </c>
      <c r="J80" s="33"/>
      <c r="K80" s="33">
        <v>0</v>
      </c>
      <c r="L80" s="33"/>
      <c r="M80" s="33">
        <v>0</v>
      </c>
      <c r="N80" s="33"/>
      <c r="O80" s="33">
        <v>8559114460</v>
      </c>
    </row>
    <row r="81" spans="1:15" ht="18.75">
      <c r="A81" s="6" t="s">
        <v>289</v>
      </c>
      <c r="C81" s="56" t="s">
        <v>86</v>
      </c>
      <c r="E81" s="56" t="s">
        <v>86</v>
      </c>
      <c r="G81" s="56" t="s">
        <v>86</v>
      </c>
      <c r="I81" s="33">
        <v>0</v>
      </c>
      <c r="J81" s="33"/>
      <c r="K81" s="33">
        <v>0</v>
      </c>
      <c r="L81" s="33"/>
      <c r="M81" s="33">
        <v>0</v>
      </c>
      <c r="N81" s="33"/>
      <c r="O81" s="33">
        <v>39976842</v>
      </c>
    </row>
    <row r="82" spans="1:15" ht="18.75">
      <c r="A82" s="6" t="s">
        <v>290</v>
      </c>
      <c r="C82" s="56" t="s">
        <v>86</v>
      </c>
      <c r="E82" s="56" t="s">
        <v>86</v>
      </c>
      <c r="G82" s="56" t="s">
        <v>86</v>
      </c>
      <c r="I82" s="33">
        <v>0</v>
      </c>
      <c r="J82" s="33"/>
      <c r="K82" s="33">
        <v>0</v>
      </c>
      <c r="L82" s="33"/>
      <c r="M82" s="33">
        <v>0</v>
      </c>
      <c r="N82" s="33"/>
      <c r="O82" s="33">
        <v>1237447923</v>
      </c>
    </row>
    <row r="83" spans="1:15" ht="18.75">
      <c r="A83" s="6" t="s">
        <v>24</v>
      </c>
      <c r="C83" s="56" t="s">
        <v>86</v>
      </c>
      <c r="E83" s="56" t="s">
        <v>86</v>
      </c>
      <c r="G83" s="56" t="s">
        <v>86</v>
      </c>
      <c r="I83" s="33">
        <v>0</v>
      </c>
      <c r="J83" s="33"/>
      <c r="K83" s="33">
        <v>0</v>
      </c>
      <c r="L83" s="33"/>
      <c r="M83" s="33">
        <v>0</v>
      </c>
      <c r="N83" s="33"/>
      <c r="O83" s="33">
        <v>1529115</v>
      </c>
    </row>
    <row r="84" spans="1:15" ht="18.75">
      <c r="A84" s="6" t="s">
        <v>21</v>
      </c>
      <c r="C84" s="56" t="s">
        <v>86</v>
      </c>
      <c r="E84" s="56" t="s">
        <v>86</v>
      </c>
      <c r="G84" s="56" t="s">
        <v>86</v>
      </c>
      <c r="I84" s="33">
        <v>0</v>
      </c>
      <c r="J84" s="33"/>
      <c r="K84" s="33">
        <v>0</v>
      </c>
      <c r="L84" s="33"/>
      <c r="M84" s="33">
        <v>0</v>
      </c>
      <c r="N84" s="33"/>
      <c r="O84" s="33">
        <v>3176774</v>
      </c>
    </row>
    <row r="85" spans="1:15" ht="19.5" thickBot="1">
      <c r="I85" s="35">
        <f>SUM(I9:I84)</f>
        <v>64870251</v>
      </c>
      <c r="J85" s="33"/>
      <c r="K85" s="35">
        <f>SUM(K9:K84)</f>
        <v>0</v>
      </c>
      <c r="L85" s="33"/>
      <c r="M85" s="35">
        <f>SUM(M9:M84)</f>
        <v>16514860846</v>
      </c>
      <c r="N85" s="33"/>
      <c r="O85" s="35">
        <f>SUM(O9:O84)</f>
        <v>105193250701</v>
      </c>
    </row>
    <row r="86" spans="1:15" ht="13.5" thickTop="1"/>
  </sheetData>
  <mergeCells count="5">
    <mergeCell ref="A1:O1"/>
    <mergeCell ref="A2:O2"/>
    <mergeCell ref="A3:O3"/>
    <mergeCell ref="A5:O5"/>
    <mergeCell ref="C7:M7"/>
  </mergeCells>
  <conditionalFormatting sqref="A9:A84">
    <cfRule type="duplicateValues" dxfId="0" priority="3"/>
  </conditionalFormatting>
  <pageMargins left="0.39" right="0.39" top="0.39" bottom="0.39" header="0" footer="0"/>
  <pageSetup scale="7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71"/>
  <sheetViews>
    <sheetView rightToLeft="1" view="pageBreakPreview" topLeftCell="A44" zoomScale="91" zoomScaleNormal="91" zoomScaleSheetLayoutView="91" workbookViewId="0">
      <selection activeCell="E64" sqref="E64"/>
    </sheetView>
  </sheetViews>
  <sheetFormatPr defaultRowHeight="18.75"/>
  <cols>
    <col min="1" max="1" width="80.7109375" bestFit="1" customWidth="1"/>
    <col min="2" max="2" width="1.28515625" customWidth="1"/>
    <col min="3" max="3" width="14.140625" bestFit="1" customWidth="1"/>
    <col min="4" max="4" width="1.28515625" customWidth="1"/>
    <col min="5" max="5" width="18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4.28515625" bestFit="1" customWidth="1"/>
    <col min="12" max="12" width="1.28515625" customWidth="1"/>
    <col min="13" max="13" width="18" bestFit="1" customWidth="1"/>
    <col min="14" max="14" width="1.28515625" customWidth="1"/>
    <col min="15" max="15" width="17.85546875" bestFit="1" customWidth="1"/>
    <col min="16" max="16" width="1.28515625" customWidth="1"/>
    <col min="17" max="17" width="26.28515625" bestFit="1" customWidth="1"/>
    <col min="18" max="18" width="16.85546875" style="33" bestFit="1" customWidth="1"/>
    <col min="19" max="19" width="13" bestFit="1" customWidth="1"/>
    <col min="20" max="20" width="10.5703125" bestFit="1" customWidth="1"/>
  </cols>
  <sheetData>
    <row r="1" spans="1:17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ht="14.45" customHeight="1"/>
    <row r="5" spans="1:17" ht="14.45" customHeight="1">
      <c r="A5" s="86" t="s">
        <v>201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7" ht="14.45" customHeight="1">
      <c r="A6" s="87" t="s">
        <v>145</v>
      </c>
      <c r="C6" s="87" t="s">
        <v>153</v>
      </c>
      <c r="D6" s="87"/>
      <c r="E6" s="87"/>
      <c r="F6" s="87"/>
      <c r="G6" s="87"/>
      <c r="H6" s="87"/>
      <c r="I6" s="87"/>
      <c r="K6" s="87" t="s">
        <v>154</v>
      </c>
      <c r="L6" s="87"/>
      <c r="M6" s="87"/>
      <c r="N6" s="87"/>
      <c r="O6" s="87"/>
      <c r="P6" s="87"/>
      <c r="Q6" s="87"/>
    </row>
    <row r="7" spans="1:17" ht="29.1" customHeight="1">
      <c r="A7" s="87"/>
      <c r="C7" s="9" t="s">
        <v>9</v>
      </c>
      <c r="D7" s="3"/>
      <c r="E7" s="9" t="s">
        <v>11</v>
      </c>
      <c r="F7" s="3"/>
      <c r="G7" s="9" t="s">
        <v>194</v>
      </c>
      <c r="H7" s="3"/>
      <c r="I7" s="9" t="s">
        <v>202</v>
      </c>
      <c r="K7" s="9" t="s">
        <v>9</v>
      </c>
      <c r="L7" s="3"/>
      <c r="M7" s="9" t="s">
        <v>11</v>
      </c>
      <c r="N7" s="3"/>
      <c r="O7" s="9" t="s">
        <v>194</v>
      </c>
      <c r="P7" s="3"/>
      <c r="Q7" s="9" t="s">
        <v>202</v>
      </c>
    </row>
    <row r="8" spans="1:17" ht="21.75" customHeight="1">
      <c r="A8" s="5" t="s">
        <v>28</v>
      </c>
      <c r="C8" s="45">
        <v>719878125</v>
      </c>
      <c r="D8" s="34"/>
      <c r="E8" s="45">
        <v>304127811316.40601</v>
      </c>
      <c r="F8" s="51"/>
      <c r="G8" s="52">
        <v>205238062057.40601</v>
      </c>
      <c r="H8" s="51"/>
      <c r="I8" s="33">
        <v>98889749259</v>
      </c>
      <c r="J8" s="51"/>
      <c r="K8" s="33">
        <v>719878125</v>
      </c>
      <c r="L8" s="51"/>
      <c r="M8" s="33">
        <v>304127811316.40601</v>
      </c>
      <c r="N8" s="51"/>
      <c r="O8" s="52">
        <v>345705124275.40601</v>
      </c>
      <c r="P8" s="51"/>
      <c r="Q8" s="33">
        <f>M8-O8</f>
        <v>-41577312959</v>
      </c>
    </row>
    <row r="9" spans="1:17" ht="21.75" customHeight="1">
      <c r="A9" s="6" t="s">
        <v>39</v>
      </c>
      <c r="C9" s="33">
        <v>100000000</v>
      </c>
      <c r="D9" s="34"/>
      <c r="E9" s="33">
        <v>38668545000</v>
      </c>
      <c r="F9" s="51"/>
      <c r="G9" s="39">
        <v>-38446592703</v>
      </c>
      <c r="H9" s="51"/>
      <c r="I9" s="33">
        <v>77115137703</v>
      </c>
      <c r="J9" s="51"/>
      <c r="K9" s="33">
        <v>100000000</v>
      </c>
      <c r="L9" s="51"/>
      <c r="M9" s="33">
        <v>38668545000</v>
      </c>
      <c r="N9" s="51"/>
      <c r="O9" s="39">
        <v>69434059402</v>
      </c>
      <c r="P9" s="51"/>
      <c r="Q9" s="33">
        <f t="shared" ref="Q9:Q46" si="0">M9-O9</f>
        <v>-30765514402</v>
      </c>
    </row>
    <row r="10" spans="1:17" ht="21.75" customHeight="1">
      <c r="A10" s="6" t="s">
        <v>30</v>
      </c>
      <c r="C10" s="33">
        <v>123029025</v>
      </c>
      <c r="D10" s="34"/>
      <c r="E10" s="33">
        <v>56868106070.081299</v>
      </c>
      <c r="F10" s="51"/>
      <c r="G10" s="39">
        <v>31093431939.081299</v>
      </c>
      <c r="H10" s="51"/>
      <c r="I10" s="33">
        <v>25774674131</v>
      </c>
      <c r="J10" s="51"/>
      <c r="K10" s="33">
        <v>123029025</v>
      </c>
      <c r="L10" s="51"/>
      <c r="M10" s="33">
        <v>56868106070.081299</v>
      </c>
      <c r="N10" s="51"/>
      <c r="O10" s="39">
        <v>77243123926.081299</v>
      </c>
      <c r="P10" s="51"/>
      <c r="Q10" s="33">
        <f t="shared" si="0"/>
        <v>-20375017856</v>
      </c>
    </row>
    <row r="11" spans="1:17" ht="21.75" customHeight="1">
      <c r="A11" s="6" t="s">
        <v>33</v>
      </c>
      <c r="C11" s="33">
        <v>32211842</v>
      </c>
      <c r="D11" s="34"/>
      <c r="E11" s="33">
        <v>9638074643.5701008</v>
      </c>
      <c r="F11" s="51"/>
      <c r="G11" s="39">
        <v>-31824242644.429901</v>
      </c>
      <c r="H11" s="51"/>
      <c r="I11" s="33">
        <v>41462317288</v>
      </c>
      <c r="J11" s="51"/>
      <c r="K11" s="33">
        <v>32211842</v>
      </c>
      <c r="L11" s="51"/>
      <c r="M11" s="33">
        <v>9638074643.5701008</v>
      </c>
      <c r="N11" s="51"/>
      <c r="O11" s="39">
        <v>15914030242.570101</v>
      </c>
      <c r="P11" s="51"/>
      <c r="Q11" s="33">
        <f t="shared" si="0"/>
        <v>-6275955599</v>
      </c>
    </row>
    <row r="12" spans="1:17" ht="21.75" customHeight="1">
      <c r="A12" s="6" t="s">
        <v>29</v>
      </c>
      <c r="C12" s="33">
        <v>113270541</v>
      </c>
      <c r="D12" s="34"/>
      <c r="E12" s="33">
        <v>44025263280.890503</v>
      </c>
      <c r="F12" s="51"/>
      <c r="G12" s="39">
        <v>6376582506.8905029</v>
      </c>
      <c r="H12" s="51"/>
      <c r="I12" s="33">
        <v>37648680774</v>
      </c>
      <c r="J12" s="51"/>
      <c r="K12" s="33">
        <v>113270541</v>
      </c>
      <c r="L12" s="51"/>
      <c r="M12" s="33">
        <v>44025263280.890503</v>
      </c>
      <c r="N12" s="51"/>
      <c r="O12" s="39">
        <v>47652101491.890503</v>
      </c>
      <c r="P12" s="51"/>
      <c r="Q12" s="33">
        <f t="shared" si="0"/>
        <v>-3626838211</v>
      </c>
    </row>
    <row r="13" spans="1:17" ht="21.75" customHeight="1">
      <c r="A13" s="6" t="s">
        <v>35</v>
      </c>
      <c r="C13" s="33">
        <v>3250000</v>
      </c>
      <c r="D13" s="34"/>
      <c r="E13" s="33">
        <v>3178971900</v>
      </c>
      <c r="F13" s="51"/>
      <c r="G13" s="39">
        <v>3534344775</v>
      </c>
      <c r="H13" s="51"/>
      <c r="I13" s="33">
        <v>-355372875</v>
      </c>
      <c r="J13" s="51"/>
      <c r="K13" s="33">
        <v>3250000</v>
      </c>
      <c r="L13" s="51"/>
      <c r="M13" s="33">
        <v>3178971900</v>
      </c>
      <c r="N13" s="51"/>
      <c r="O13" s="39">
        <v>4387239675</v>
      </c>
      <c r="P13" s="51"/>
      <c r="Q13" s="33">
        <f t="shared" si="0"/>
        <v>-1208267775</v>
      </c>
    </row>
    <row r="14" spans="1:17" ht="21.75" customHeight="1">
      <c r="A14" s="6" t="s">
        <v>42</v>
      </c>
      <c r="C14" s="33">
        <v>84582975</v>
      </c>
      <c r="D14" s="34"/>
      <c r="E14" s="33">
        <v>98289176663.2388</v>
      </c>
      <c r="F14" s="51"/>
      <c r="G14" s="39">
        <v>98901760688.2388</v>
      </c>
      <c r="H14" s="51"/>
      <c r="I14" s="33">
        <v>-612584025</v>
      </c>
      <c r="J14" s="51"/>
      <c r="K14" s="33">
        <v>84582975</v>
      </c>
      <c r="L14" s="51"/>
      <c r="M14" s="33">
        <v>98289176663.2388</v>
      </c>
      <c r="N14" s="51"/>
      <c r="O14" s="39">
        <v>98901760688.2388</v>
      </c>
      <c r="P14" s="51"/>
      <c r="Q14" s="33">
        <f t="shared" si="0"/>
        <v>-612584025</v>
      </c>
    </row>
    <row r="15" spans="1:17" ht="21.75" customHeight="1">
      <c r="A15" s="6" t="s">
        <v>36</v>
      </c>
      <c r="C15" s="33">
        <v>206882</v>
      </c>
      <c r="D15" s="34"/>
      <c r="E15" s="33">
        <v>999464113.20599997</v>
      </c>
      <c r="F15" s="51"/>
      <c r="G15" s="39">
        <v>1149589381.2059999</v>
      </c>
      <c r="H15" s="51"/>
      <c r="I15" s="33">
        <v>-150125268</v>
      </c>
      <c r="J15" s="51"/>
      <c r="K15" s="33">
        <v>206882</v>
      </c>
      <c r="L15" s="51"/>
      <c r="M15" s="33">
        <v>999464113.20599997</v>
      </c>
      <c r="N15" s="51"/>
      <c r="O15" s="39">
        <v>1295601628.2059999</v>
      </c>
      <c r="P15" s="51"/>
      <c r="Q15" s="33">
        <f t="shared" si="0"/>
        <v>-296137514.99999988</v>
      </c>
    </row>
    <row r="16" spans="1:17" ht="21.75" customHeight="1">
      <c r="A16" s="6" t="s">
        <v>32</v>
      </c>
      <c r="C16" s="33">
        <v>1687423</v>
      </c>
      <c r="D16" s="34"/>
      <c r="E16" s="33">
        <v>3987138994.3975501</v>
      </c>
      <c r="F16" s="51"/>
      <c r="G16" s="39">
        <v>4035783096.3975501</v>
      </c>
      <c r="H16" s="51"/>
      <c r="I16" s="33">
        <v>-48644102</v>
      </c>
      <c r="J16" s="51"/>
      <c r="K16" s="33">
        <v>1687423</v>
      </c>
      <c r="L16" s="51"/>
      <c r="M16" s="33">
        <v>3987138994.3975501</v>
      </c>
      <c r="N16" s="51"/>
      <c r="O16" s="39">
        <v>4094226833.3975501</v>
      </c>
      <c r="P16" s="51"/>
      <c r="Q16" s="33">
        <f t="shared" si="0"/>
        <v>-107087839</v>
      </c>
    </row>
    <row r="17" spans="1:17" ht="21.75" customHeight="1">
      <c r="A17" s="6" t="s">
        <v>41</v>
      </c>
      <c r="C17" s="33">
        <v>4076833</v>
      </c>
      <c r="D17" s="34"/>
      <c r="E17" s="33">
        <v>14086753632.527399</v>
      </c>
      <c r="F17" s="51"/>
      <c r="G17" s="39">
        <v>14184222160.527399</v>
      </c>
      <c r="H17" s="51"/>
      <c r="I17" s="33">
        <v>-97468528</v>
      </c>
      <c r="J17" s="51"/>
      <c r="K17" s="33">
        <v>4076833</v>
      </c>
      <c r="L17" s="51"/>
      <c r="M17" s="33">
        <v>14086753632.527399</v>
      </c>
      <c r="N17" s="51"/>
      <c r="O17" s="39">
        <v>14184222160.527399</v>
      </c>
      <c r="P17" s="51"/>
      <c r="Q17" s="33">
        <f t="shared" si="0"/>
        <v>-97468528</v>
      </c>
    </row>
    <row r="18" spans="1:17" ht="21.75" customHeight="1">
      <c r="A18" s="6" t="s">
        <v>40</v>
      </c>
      <c r="C18" s="33">
        <v>155000</v>
      </c>
      <c r="D18" s="34"/>
      <c r="E18" s="33">
        <v>10731515287.5</v>
      </c>
      <c r="F18" s="51"/>
      <c r="G18" s="39">
        <v>10826663697.5</v>
      </c>
      <c r="H18" s="51"/>
      <c r="I18" s="33">
        <v>-95148410</v>
      </c>
      <c r="J18" s="51"/>
      <c r="K18" s="33">
        <v>155000</v>
      </c>
      <c r="L18" s="51"/>
      <c r="M18" s="33">
        <v>10731515287.5</v>
      </c>
      <c r="N18" s="51"/>
      <c r="O18" s="39">
        <v>10826663697.5</v>
      </c>
      <c r="P18" s="51"/>
      <c r="Q18" s="33">
        <f t="shared" si="0"/>
        <v>-95148410</v>
      </c>
    </row>
    <row r="19" spans="1:17" ht="21.75" customHeight="1">
      <c r="A19" s="6" t="s">
        <v>31</v>
      </c>
      <c r="C19" s="33">
        <v>100000</v>
      </c>
      <c r="D19" s="33"/>
      <c r="E19" s="33">
        <v>2857893750</v>
      </c>
      <c r="F19" s="51"/>
      <c r="G19" s="39">
        <v>3136227750</v>
      </c>
      <c r="H19" s="51"/>
      <c r="I19" s="33">
        <v>-278334000</v>
      </c>
      <c r="J19" s="51"/>
      <c r="K19" s="33">
        <v>100000</v>
      </c>
      <c r="L19" s="51"/>
      <c r="M19" s="33">
        <v>2857893750</v>
      </c>
      <c r="N19" s="51"/>
      <c r="O19" s="39">
        <v>2529094334</v>
      </c>
      <c r="P19" s="51"/>
      <c r="Q19" s="33">
        <f t="shared" si="0"/>
        <v>328799416</v>
      </c>
    </row>
    <row r="20" spans="1:17" ht="21.75" customHeight="1">
      <c r="A20" s="6" t="s">
        <v>34</v>
      </c>
      <c r="C20" s="33">
        <v>350000325</v>
      </c>
      <c r="D20" s="33"/>
      <c r="E20" s="33">
        <v>153779677795.28299</v>
      </c>
      <c r="F20" s="51"/>
      <c r="G20" s="39">
        <v>153401692584.28299</v>
      </c>
      <c r="H20" s="51"/>
      <c r="I20" s="33">
        <v>377985211</v>
      </c>
      <c r="J20" s="51"/>
      <c r="K20" s="33">
        <v>350000325</v>
      </c>
      <c r="L20" s="51"/>
      <c r="M20" s="33">
        <v>153779677795.28299</v>
      </c>
      <c r="N20" s="51"/>
      <c r="O20" s="39">
        <v>153401743952.28299</v>
      </c>
      <c r="P20" s="51"/>
      <c r="Q20" s="33">
        <f t="shared" si="0"/>
        <v>377933843</v>
      </c>
    </row>
    <row r="21" spans="1:17" ht="21.75" customHeight="1">
      <c r="A21" s="6" t="s">
        <v>48</v>
      </c>
      <c r="C21" s="33">
        <v>132000000</v>
      </c>
      <c r="D21" s="33"/>
      <c r="E21" s="33">
        <v>149453429400</v>
      </c>
      <c r="F21" s="51"/>
      <c r="G21" s="39">
        <v>148997384952</v>
      </c>
      <c r="H21" s="51"/>
      <c r="I21" s="33">
        <v>456044448</v>
      </c>
      <c r="J21" s="51"/>
      <c r="K21" s="33">
        <v>132000000</v>
      </c>
      <c r="L21" s="51"/>
      <c r="M21" s="33">
        <v>149453429400</v>
      </c>
      <c r="N21" s="51"/>
      <c r="O21" s="39">
        <v>148997384952</v>
      </c>
      <c r="P21" s="51"/>
      <c r="Q21" s="33">
        <f t="shared" si="0"/>
        <v>456044448</v>
      </c>
    </row>
    <row r="22" spans="1:17" ht="21.75" customHeight="1">
      <c r="A22" s="6" t="s">
        <v>27</v>
      </c>
      <c r="C22" s="33">
        <v>20476581</v>
      </c>
      <c r="D22" s="33"/>
      <c r="E22" s="33">
        <v>17575557447</v>
      </c>
      <c r="F22" s="51"/>
      <c r="G22" s="39">
        <v>837433515</v>
      </c>
      <c r="H22" s="51"/>
      <c r="I22" s="33">
        <v>16738123932</v>
      </c>
      <c r="J22" s="51"/>
      <c r="K22" s="33">
        <v>0</v>
      </c>
      <c r="L22" s="51"/>
      <c r="M22" s="33">
        <v>0</v>
      </c>
      <c r="N22" s="34">
        <v>0</v>
      </c>
      <c r="O22" s="33">
        <v>0</v>
      </c>
      <c r="P22" s="51"/>
      <c r="Q22" s="33">
        <f t="shared" si="0"/>
        <v>0</v>
      </c>
    </row>
    <row r="23" spans="1:17" ht="21.75" customHeight="1">
      <c r="A23" s="6" t="s">
        <v>222</v>
      </c>
      <c r="C23" s="33">
        <v>28798557</v>
      </c>
      <c r="D23" s="33"/>
      <c r="E23" s="33">
        <v>39550058380</v>
      </c>
      <c r="F23" s="51"/>
      <c r="G23" s="39">
        <v>15304089251</v>
      </c>
      <c r="H23" s="51"/>
      <c r="I23" s="33">
        <v>24245969129</v>
      </c>
      <c r="J23" s="51"/>
      <c r="K23" s="33">
        <v>0</v>
      </c>
      <c r="L23" s="51"/>
      <c r="M23" s="33">
        <v>0</v>
      </c>
      <c r="N23" s="34">
        <v>0</v>
      </c>
      <c r="O23" s="33">
        <v>0</v>
      </c>
      <c r="P23" s="51"/>
      <c r="Q23" s="33">
        <f t="shared" si="0"/>
        <v>0</v>
      </c>
    </row>
    <row r="24" spans="1:17" ht="21.75" customHeight="1">
      <c r="A24" s="6" t="s">
        <v>119</v>
      </c>
      <c r="C24" s="33">
        <v>350000</v>
      </c>
      <c r="D24" s="33"/>
      <c r="E24" s="33">
        <v>350055937500</v>
      </c>
      <c r="F24" s="51"/>
      <c r="G24" s="39">
        <v>350141562500</v>
      </c>
      <c r="H24" s="51"/>
      <c r="I24" s="33">
        <v>-85625000</v>
      </c>
      <c r="J24" s="51"/>
      <c r="K24" s="33">
        <v>350000</v>
      </c>
      <c r="L24" s="51"/>
      <c r="M24" s="33">
        <v>350055937500</v>
      </c>
      <c r="N24" s="51"/>
      <c r="O24" s="39">
        <v>350141562500</v>
      </c>
      <c r="P24" s="51"/>
      <c r="Q24" s="33">
        <f t="shared" si="0"/>
        <v>-85625000</v>
      </c>
    </row>
    <row r="25" spans="1:17" ht="21.75" customHeight="1">
      <c r="A25" s="6" t="s">
        <v>122</v>
      </c>
      <c r="C25" s="33">
        <v>60800</v>
      </c>
      <c r="D25" s="33"/>
      <c r="E25" s="33">
        <v>60788980000</v>
      </c>
      <c r="F25" s="51"/>
      <c r="G25" s="39">
        <v>60811020000</v>
      </c>
      <c r="H25" s="51"/>
      <c r="I25" s="33">
        <v>-22040000</v>
      </c>
      <c r="J25" s="51"/>
      <c r="K25" s="33">
        <v>60800</v>
      </c>
      <c r="L25" s="51"/>
      <c r="M25" s="33">
        <v>60788980000</v>
      </c>
      <c r="N25" s="51"/>
      <c r="O25" s="39">
        <v>60811020000</v>
      </c>
      <c r="P25" s="51"/>
      <c r="Q25" s="33">
        <f t="shared" si="0"/>
        <v>-22040000</v>
      </c>
    </row>
    <row r="26" spans="1:17" ht="21.75" customHeight="1">
      <c r="A26" s="6" t="s">
        <v>219</v>
      </c>
      <c r="C26" s="33">
        <v>229500</v>
      </c>
      <c r="D26" s="33"/>
      <c r="E26" s="33">
        <v>412061360267</v>
      </c>
      <c r="F26" s="51"/>
      <c r="G26" s="39">
        <v>399878470771</v>
      </c>
      <c r="H26" s="51"/>
      <c r="I26" s="33">
        <v>12182889496</v>
      </c>
      <c r="J26" s="51"/>
      <c r="K26" s="33">
        <v>229500</v>
      </c>
      <c r="L26" s="51"/>
      <c r="M26" s="33">
        <v>412061360267</v>
      </c>
      <c r="N26" s="51"/>
      <c r="O26" s="39">
        <v>400300214523</v>
      </c>
      <c r="P26" s="51"/>
      <c r="Q26" s="33">
        <f t="shared" si="0"/>
        <v>11761145744</v>
      </c>
    </row>
    <row r="27" spans="1:17" ht="21.75" customHeight="1">
      <c r="A27" s="6" t="s">
        <v>37</v>
      </c>
      <c r="C27" s="33">
        <v>25979</v>
      </c>
      <c r="D27" s="33"/>
      <c r="E27" s="33">
        <v>324654484479.59802</v>
      </c>
      <c r="F27" s="51"/>
      <c r="G27" s="39">
        <v>277441151576.59802</v>
      </c>
      <c r="H27" s="51"/>
      <c r="I27" s="33">
        <v>47213332903</v>
      </c>
      <c r="J27" s="51"/>
      <c r="K27" s="33">
        <v>25979</v>
      </c>
      <c r="L27" s="51"/>
      <c r="M27" s="33">
        <v>324654484479.59802</v>
      </c>
      <c r="N27" s="51"/>
      <c r="O27" s="39">
        <v>277001541969.59802</v>
      </c>
      <c r="P27" s="51"/>
      <c r="Q27" s="33">
        <f t="shared" si="0"/>
        <v>47652942510</v>
      </c>
    </row>
    <row r="28" spans="1:17" ht="21.75" customHeight="1">
      <c r="A28" s="6" t="s">
        <v>47</v>
      </c>
      <c r="C28" s="33">
        <v>92944000</v>
      </c>
      <c r="D28" s="33"/>
      <c r="E28" s="33">
        <v>1393801003.8</v>
      </c>
      <c r="F28" s="51"/>
      <c r="G28" s="39">
        <v>1505348115.8</v>
      </c>
      <c r="H28" s="51"/>
      <c r="I28" s="33">
        <v>-111547112</v>
      </c>
      <c r="J28" s="51"/>
      <c r="K28" s="33">
        <v>92944000</v>
      </c>
      <c r="L28" s="51"/>
      <c r="M28" s="33">
        <v>1393801003.8</v>
      </c>
      <c r="N28" s="34"/>
      <c r="O28" s="33">
        <v>1505348115.8</v>
      </c>
      <c r="P28" s="51"/>
      <c r="Q28" s="33">
        <f t="shared" si="0"/>
        <v>-111547112</v>
      </c>
    </row>
    <row r="29" spans="1:17" ht="21.75" customHeight="1">
      <c r="A29" s="6" t="s">
        <v>16</v>
      </c>
      <c r="C29" s="33">
        <v>150000</v>
      </c>
      <c r="D29" s="33"/>
      <c r="E29" s="33">
        <v>0</v>
      </c>
      <c r="F29" s="51"/>
      <c r="G29" s="39">
        <v>-300789172</v>
      </c>
      <c r="H29" s="51"/>
      <c r="I29" s="33">
        <v>300789172</v>
      </c>
      <c r="J29" s="51"/>
      <c r="K29" s="33">
        <v>0</v>
      </c>
      <c r="L29" s="51"/>
      <c r="M29" s="33">
        <v>0</v>
      </c>
      <c r="N29" s="34"/>
      <c r="O29" s="33">
        <v>0</v>
      </c>
      <c r="P29" s="51"/>
      <c r="Q29" s="33">
        <f t="shared" si="0"/>
        <v>0</v>
      </c>
    </row>
    <row r="30" spans="1:17" ht="21.75" customHeight="1">
      <c r="A30" s="6" t="s">
        <v>17</v>
      </c>
      <c r="C30" s="33">
        <v>2000000</v>
      </c>
      <c r="D30" s="33"/>
      <c r="E30" s="33">
        <v>799794000</v>
      </c>
      <c r="F30" s="51"/>
      <c r="G30" s="39">
        <v>799794000</v>
      </c>
      <c r="H30" s="51"/>
      <c r="I30" s="33">
        <v>0</v>
      </c>
      <c r="J30" s="51"/>
      <c r="K30" s="33">
        <v>2000000</v>
      </c>
      <c r="L30" s="51"/>
      <c r="M30" s="33">
        <v>799794000</v>
      </c>
      <c r="N30" s="34"/>
      <c r="O30" s="33">
        <v>700180250</v>
      </c>
      <c r="P30" s="51"/>
      <c r="Q30" s="33">
        <f t="shared" si="0"/>
        <v>99613750</v>
      </c>
    </row>
    <row r="31" spans="1:17" ht="21.75" customHeight="1">
      <c r="A31" s="6" t="s">
        <v>220</v>
      </c>
      <c r="C31" s="33">
        <v>0</v>
      </c>
      <c r="D31" s="33"/>
      <c r="E31" s="33">
        <v>0</v>
      </c>
      <c r="F31" s="33"/>
      <c r="G31" s="33">
        <v>35</v>
      </c>
      <c r="H31" s="51"/>
      <c r="I31" s="33">
        <v>-35</v>
      </c>
      <c r="J31" s="51"/>
      <c r="K31" s="33">
        <v>0</v>
      </c>
      <c r="L31" s="51"/>
      <c r="M31" s="33">
        <v>0</v>
      </c>
      <c r="N31" s="34"/>
      <c r="O31" s="33">
        <v>35</v>
      </c>
      <c r="P31" s="51"/>
      <c r="Q31" s="33">
        <f t="shared" si="0"/>
        <v>-35</v>
      </c>
    </row>
    <row r="32" spans="1:17" ht="21.75" customHeight="1">
      <c r="A32" s="6" t="s">
        <v>51</v>
      </c>
      <c r="C32" s="33">
        <v>301000</v>
      </c>
      <c r="D32" s="33"/>
      <c r="E32" s="33">
        <v>19860884.504999999</v>
      </c>
      <c r="F32" s="33"/>
      <c r="G32" s="33">
        <v>16867340.504999999</v>
      </c>
      <c r="H32" s="51"/>
      <c r="I32" s="33">
        <v>2993544</v>
      </c>
      <c r="J32" s="51"/>
      <c r="K32" s="33">
        <v>301000</v>
      </c>
      <c r="L32" s="51"/>
      <c r="M32" s="33">
        <v>19860884.504999999</v>
      </c>
      <c r="N32" s="34"/>
      <c r="O32" s="33">
        <v>16867340.504999999</v>
      </c>
      <c r="P32" s="51"/>
      <c r="Q32" s="33">
        <f t="shared" si="0"/>
        <v>2993544</v>
      </c>
    </row>
    <row r="33" spans="1:19" ht="21.75" customHeight="1">
      <c r="A33" s="6" t="s">
        <v>221</v>
      </c>
      <c r="C33" s="33">
        <v>0</v>
      </c>
      <c r="D33" s="33">
        <v>0</v>
      </c>
      <c r="E33" s="33">
        <v>0</v>
      </c>
      <c r="F33" s="33">
        <v>0</v>
      </c>
      <c r="G33" s="33">
        <v>-3</v>
      </c>
      <c r="H33" s="51"/>
      <c r="I33" s="33">
        <v>3</v>
      </c>
      <c r="J33" s="51"/>
      <c r="K33" s="33">
        <v>0</v>
      </c>
      <c r="L33" s="51"/>
      <c r="M33" s="33">
        <v>0</v>
      </c>
      <c r="N33" s="34"/>
      <c r="O33" s="33">
        <v>-3</v>
      </c>
      <c r="P33" s="51"/>
      <c r="Q33" s="33">
        <f t="shared" si="0"/>
        <v>3</v>
      </c>
    </row>
    <row r="34" spans="1:19" ht="21.75" customHeight="1">
      <c r="A34" s="6" t="s">
        <v>61</v>
      </c>
      <c r="C34" s="33">
        <v>4198000</v>
      </c>
      <c r="D34" s="33"/>
      <c r="E34" s="33">
        <v>201452112.72</v>
      </c>
      <c r="F34" s="51"/>
      <c r="G34" s="39">
        <v>178966060.72</v>
      </c>
      <c r="H34" s="51"/>
      <c r="I34" s="33">
        <v>22486052</v>
      </c>
      <c r="J34" s="51"/>
      <c r="K34" s="33">
        <v>4198000</v>
      </c>
      <c r="L34" s="51"/>
      <c r="M34" s="33">
        <v>201452112.72</v>
      </c>
      <c r="N34" s="51"/>
      <c r="O34" s="39">
        <v>178966060.72</v>
      </c>
      <c r="P34" s="51"/>
      <c r="Q34" s="33">
        <f t="shared" si="0"/>
        <v>22486052</v>
      </c>
    </row>
    <row r="35" spans="1:19" ht="21.75" customHeight="1">
      <c r="A35" s="6" t="s">
        <v>49</v>
      </c>
      <c r="C35" s="33">
        <v>39552000</v>
      </c>
      <c r="D35" s="33"/>
      <c r="E35" s="33">
        <v>2293425290.8800001</v>
      </c>
      <c r="F35" s="51"/>
      <c r="G35" s="39">
        <v>1978108188.8800001</v>
      </c>
      <c r="H35" s="51"/>
      <c r="I35" s="33">
        <v>315317102</v>
      </c>
      <c r="J35" s="51"/>
      <c r="K35" s="33">
        <v>39552000</v>
      </c>
      <c r="L35" s="51"/>
      <c r="M35" s="33">
        <v>2293425290.8800001</v>
      </c>
      <c r="N35" s="51"/>
      <c r="O35" s="39">
        <v>1978108188.8800001</v>
      </c>
      <c r="P35" s="51"/>
      <c r="Q35" s="33">
        <f t="shared" si="0"/>
        <v>315317102</v>
      </c>
    </row>
    <row r="36" spans="1:19" ht="21.75" customHeight="1">
      <c r="A36" s="6" t="s">
        <v>53</v>
      </c>
      <c r="C36" s="33">
        <v>110444000</v>
      </c>
      <c r="D36" s="33"/>
      <c r="E36" s="33">
        <v>4747869108.8100004</v>
      </c>
      <c r="F36" s="51"/>
      <c r="G36" s="39">
        <v>2032985193.8100004</v>
      </c>
      <c r="H36" s="51"/>
      <c r="I36" s="33">
        <v>2714883915</v>
      </c>
      <c r="J36" s="51"/>
      <c r="K36" s="33">
        <v>110444000</v>
      </c>
      <c r="L36" s="51"/>
      <c r="M36" s="33">
        <v>4747869108.8100004</v>
      </c>
      <c r="N36" s="51"/>
      <c r="O36" s="39">
        <v>2032985193.8100004</v>
      </c>
      <c r="P36" s="51"/>
      <c r="Q36" s="33">
        <f t="shared" si="0"/>
        <v>2714883915</v>
      </c>
    </row>
    <row r="37" spans="1:19" ht="21.75" customHeight="1">
      <c r="A37" s="6" t="s">
        <v>18</v>
      </c>
      <c r="C37" s="33">
        <v>33794000</v>
      </c>
      <c r="D37" s="33"/>
      <c r="E37" s="33">
        <v>1790620796.385</v>
      </c>
      <c r="F37" s="51"/>
      <c r="G37" s="39">
        <v>2027137916.385</v>
      </c>
      <c r="H37" s="51"/>
      <c r="I37" s="33">
        <v>-236517120</v>
      </c>
      <c r="J37" s="51"/>
      <c r="K37" s="33">
        <v>33794000</v>
      </c>
      <c r="L37" s="51"/>
      <c r="M37" s="33">
        <v>1790620796.385</v>
      </c>
      <c r="N37" s="51"/>
      <c r="O37" s="39">
        <v>2261458149.3850002</v>
      </c>
      <c r="P37" s="51"/>
      <c r="Q37" s="33">
        <f t="shared" si="0"/>
        <v>-470837353.00000024</v>
      </c>
    </row>
    <row r="38" spans="1:19" ht="21.75" customHeight="1">
      <c r="A38" s="6" t="s">
        <v>19</v>
      </c>
      <c r="C38" s="33">
        <v>27457000</v>
      </c>
      <c r="D38" s="33"/>
      <c r="E38" s="33">
        <v>1345046561.3025</v>
      </c>
      <c r="F38" s="51"/>
      <c r="G38" s="39">
        <v>1317596631.3025</v>
      </c>
      <c r="H38" s="51"/>
      <c r="I38" s="33">
        <v>27449930</v>
      </c>
      <c r="J38" s="51"/>
      <c r="K38" s="33">
        <v>27457000</v>
      </c>
      <c r="L38" s="51"/>
      <c r="M38" s="33">
        <v>1345046561.3025</v>
      </c>
      <c r="N38" s="51"/>
      <c r="O38" s="39">
        <v>1368992403.3025</v>
      </c>
      <c r="P38" s="51"/>
      <c r="Q38" s="33">
        <f t="shared" si="0"/>
        <v>-23945842</v>
      </c>
    </row>
    <row r="39" spans="1:19" ht="21.75" customHeight="1">
      <c r="A39" s="6" t="s">
        <v>20</v>
      </c>
      <c r="C39" s="33">
        <v>46429000</v>
      </c>
      <c r="D39" s="33"/>
      <c r="E39" s="33">
        <v>1856681781.3</v>
      </c>
      <c r="F39" s="51"/>
      <c r="G39" s="39">
        <v>1810264736.3</v>
      </c>
      <c r="H39" s="51"/>
      <c r="I39" s="33">
        <v>46417045</v>
      </c>
      <c r="J39" s="51"/>
      <c r="K39" s="33">
        <v>46429000</v>
      </c>
      <c r="L39" s="51"/>
      <c r="M39" s="33">
        <v>1856681781.3</v>
      </c>
      <c r="N39" s="51"/>
      <c r="O39" s="39">
        <v>1653273522.3</v>
      </c>
      <c r="P39" s="51"/>
      <c r="Q39" s="33">
        <f t="shared" si="0"/>
        <v>203408259</v>
      </c>
    </row>
    <row r="40" spans="1:19" ht="21.75" customHeight="1">
      <c r="A40" s="6" t="s">
        <v>21</v>
      </c>
      <c r="C40" s="33">
        <v>91173000</v>
      </c>
      <c r="D40" s="33"/>
      <c r="E40" s="33">
        <v>2461037119.7175002</v>
      </c>
      <c r="F40" s="51"/>
      <c r="G40" s="39">
        <v>3007955277.7175002</v>
      </c>
      <c r="H40" s="51"/>
      <c r="I40" s="33">
        <v>-546918158</v>
      </c>
      <c r="J40" s="51"/>
      <c r="K40" s="33">
        <v>91173000</v>
      </c>
      <c r="L40" s="51"/>
      <c r="M40" s="33">
        <v>2461037119.7175002</v>
      </c>
      <c r="N40" s="51"/>
      <c r="O40" s="39">
        <v>2072759198.7175002</v>
      </c>
      <c r="P40" s="51"/>
      <c r="Q40" s="33">
        <f t="shared" si="0"/>
        <v>388277921</v>
      </c>
    </row>
    <row r="41" spans="1:19" ht="21.75" customHeight="1">
      <c r="A41" s="6" t="s">
        <v>22</v>
      </c>
      <c r="C41" s="33">
        <v>23001000</v>
      </c>
      <c r="D41" s="33"/>
      <c r="E41" s="33">
        <v>2690424037.3724999</v>
      </c>
      <c r="F41" s="51"/>
      <c r="G41" s="39">
        <v>3035351261.3724999</v>
      </c>
      <c r="H41" s="51"/>
      <c r="I41" s="33">
        <v>-344927224</v>
      </c>
      <c r="J41" s="51"/>
      <c r="K41" s="33">
        <v>23001000</v>
      </c>
      <c r="L41" s="51"/>
      <c r="M41" s="33">
        <v>2690424037.3724999</v>
      </c>
      <c r="N41" s="51"/>
      <c r="O41" s="39">
        <v>3335991787.3724999</v>
      </c>
      <c r="P41" s="51"/>
      <c r="Q41" s="33">
        <f t="shared" si="0"/>
        <v>-645567750</v>
      </c>
    </row>
    <row r="42" spans="1:19" ht="21.75" customHeight="1">
      <c r="A42" s="6" t="s">
        <v>23</v>
      </c>
      <c r="C42" s="33">
        <v>11003000</v>
      </c>
      <c r="D42" s="33"/>
      <c r="E42" s="33">
        <v>660010003.64999998</v>
      </c>
      <c r="F42" s="51"/>
      <c r="G42" s="39">
        <v>989959127.64999998</v>
      </c>
      <c r="H42" s="51"/>
      <c r="I42" s="33">
        <v>-329949124</v>
      </c>
      <c r="J42" s="51"/>
      <c r="K42" s="33">
        <v>11003000</v>
      </c>
      <c r="L42" s="51"/>
      <c r="M42" s="33">
        <v>660010003.64999998</v>
      </c>
      <c r="N42" s="51"/>
      <c r="O42" s="39">
        <v>1100497302.6500001</v>
      </c>
      <c r="P42" s="51"/>
      <c r="Q42" s="33">
        <f t="shared" si="0"/>
        <v>-440487299.00000012</v>
      </c>
    </row>
    <row r="43" spans="1:19" ht="21.75" customHeight="1">
      <c r="A43" s="6" t="s">
        <v>24</v>
      </c>
      <c r="C43" s="33">
        <v>6403000</v>
      </c>
      <c r="D43" s="33"/>
      <c r="E43" s="33">
        <v>172836483.14250001</v>
      </c>
      <c r="F43" s="51"/>
      <c r="G43" s="39">
        <v>236899060.14250001</v>
      </c>
      <c r="H43" s="51"/>
      <c r="I43" s="33">
        <v>-64062577</v>
      </c>
      <c r="J43" s="51"/>
      <c r="K43" s="33">
        <v>6403000</v>
      </c>
      <c r="L43" s="51"/>
      <c r="M43" s="33">
        <v>172836483.14250001</v>
      </c>
      <c r="N43" s="51"/>
      <c r="O43" s="39">
        <v>381803733.14250004</v>
      </c>
      <c r="P43" s="51"/>
      <c r="Q43" s="33">
        <f t="shared" si="0"/>
        <v>-208967250.00000003</v>
      </c>
    </row>
    <row r="44" spans="1:19" ht="21.75" customHeight="1">
      <c r="A44" s="6" t="s">
        <v>25</v>
      </c>
      <c r="C44" s="33">
        <v>10001000</v>
      </c>
      <c r="D44" s="33"/>
      <c r="E44" s="33">
        <v>199968494.84999999</v>
      </c>
      <c r="F44" s="51"/>
      <c r="G44" s="39">
        <v>349939881.85000002</v>
      </c>
      <c r="H44" s="51"/>
      <c r="I44" s="33">
        <v>-149971387</v>
      </c>
      <c r="J44" s="51"/>
      <c r="K44" s="33">
        <v>10001000</v>
      </c>
      <c r="L44" s="51"/>
      <c r="M44" s="33">
        <v>199968494.84999999</v>
      </c>
      <c r="N44" s="51"/>
      <c r="O44" s="39">
        <v>350120126.85000002</v>
      </c>
      <c r="P44" s="51"/>
      <c r="Q44" s="33">
        <f t="shared" si="0"/>
        <v>-150151632.00000003</v>
      </c>
    </row>
    <row r="45" spans="1:19" ht="21.75" customHeight="1">
      <c r="A45" s="6" t="s">
        <v>26</v>
      </c>
      <c r="C45" s="33">
        <v>453000</v>
      </c>
      <c r="D45" s="33"/>
      <c r="E45" s="33">
        <v>37136434.905000001</v>
      </c>
      <c r="F45" s="51"/>
      <c r="G45" s="39">
        <v>36249709.905000001</v>
      </c>
      <c r="H45" s="51"/>
      <c r="I45" s="33">
        <v>886725</v>
      </c>
      <c r="J45" s="51"/>
      <c r="K45" s="33">
        <v>453000</v>
      </c>
      <c r="L45" s="51"/>
      <c r="M45" s="33">
        <v>37136434.905000001</v>
      </c>
      <c r="N45" s="51"/>
      <c r="O45" s="39">
        <v>49851820.905000001</v>
      </c>
      <c r="P45" s="51"/>
      <c r="Q45" s="33">
        <f t="shared" si="0"/>
        <v>-12715386</v>
      </c>
    </row>
    <row r="46" spans="1:19" ht="21.75" customHeight="1">
      <c r="A46" s="6" t="s">
        <v>45</v>
      </c>
      <c r="C46" s="33">
        <v>152942000</v>
      </c>
      <c r="D46" s="33"/>
      <c r="E46" s="33">
        <v>3669662818.4400001</v>
      </c>
      <c r="F46" s="51"/>
      <c r="G46" s="39">
        <v>3586381468.4400001</v>
      </c>
      <c r="H46" s="51"/>
      <c r="I46" s="33">
        <v>83281350</v>
      </c>
      <c r="J46" s="51"/>
      <c r="K46" s="33">
        <v>152942000</v>
      </c>
      <c r="L46" s="51"/>
      <c r="M46" s="33">
        <v>3669662818.4400001</v>
      </c>
      <c r="N46" s="51"/>
      <c r="O46" s="39">
        <v>3586381468.4400001</v>
      </c>
      <c r="P46" s="51"/>
      <c r="Q46" s="33">
        <f t="shared" si="0"/>
        <v>83281350</v>
      </c>
    </row>
    <row r="47" spans="1:19" ht="21.75" customHeight="1">
      <c r="A47" s="6" t="s">
        <v>226</v>
      </c>
      <c r="C47" s="33">
        <v>1</v>
      </c>
      <c r="D47" s="33"/>
      <c r="E47" s="33">
        <v>458219</v>
      </c>
      <c r="F47" s="51"/>
      <c r="G47" s="39">
        <v>199519</v>
      </c>
      <c r="H47" s="51"/>
      <c r="I47" s="33">
        <v>258700</v>
      </c>
      <c r="J47" s="51"/>
      <c r="K47" s="33">
        <v>1</v>
      </c>
      <c r="L47" s="51"/>
      <c r="M47" s="33">
        <v>458219</v>
      </c>
      <c r="N47" s="51"/>
      <c r="O47" s="39">
        <v>226270</v>
      </c>
      <c r="P47" s="51"/>
      <c r="Q47" s="33">
        <v>231949</v>
      </c>
      <c r="S47" s="37"/>
    </row>
    <row r="48" spans="1:19" ht="21.75" customHeight="1">
      <c r="A48" s="6" t="s">
        <v>230</v>
      </c>
      <c r="C48" s="33">
        <v>4001</v>
      </c>
      <c r="D48" s="33"/>
      <c r="E48" s="33">
        <v>14865859536</v>
      </c>
      <c r="F48" s="51"/>
      <c r="G48" s="39">
        <v>7411372950</v>
      </c>
      <c r="H48" s="51"/>
      <c r="I48" s="33">
        <v>7454486586</v>
      </c>
      <c r="J48" s="51"/>
      <c r="K48" s="33">
        <v>4001</v>
      </c>
      <c r="L48" s="51"/>
      <c r="M48" s="33">
        <v>14865859536</v>
      </c>
      <c r="N48" s="51"/>
      <c r="O48" s="39">
        <v>7411372950</v>
      </c>
      <c r="P48" s="51"/>
      <c r="Q48" s="33">
        <v>7454486586</v>
      </c>
      <c r="S48" s="37"/>
    </row>
    <row r="49" spans="1:19" ht="21.75" customHeight="1">
      <c r="A49" s="6" t="s">
        <v>231</v>
      </c>
      <c r="C49" s="33">
        <v>1001</v>
      </c>
      <c r="D49" s="33"/>
      <c r="E49" s="33">
        <v>3419311896</v>
      </c>
      <c r="F49" s="51"/>
      <c r="G49" s="39">
        <v>1590032710</v>
      </c>
      <c r="H49" s="51"/>
      <c r="I49" s="33">
        <v>1829279186</v>
      </c>
      <c r="J49" s="51"/>
      <c r="K49" s="33">
        <v>1001</v>
      </c>
      <c r="L49" s="51"/>
      <c r="M49" s="33">
        <v>3419311896</v>
      </c>
      <c r="N49" s="51"/>
      <c r="O49" s="39">
        <v>1590032710</v>
      </c>
      <c r="P49" s="51"/>
      <c r="Q49" s="33">
        <v>1829279186</v>
      </c>
      <c r="S49" s="37"/>
    </row>
    <row r="50" spans="1:19">
      <c r="A50" s="6" t="s">
        <v>236</v>
      </c>
      <c r="C50" s="33">
        <v>3001</v>
      </c>
      <c r="D50" s="33"/>
      <c r="E50" s="33">
        <v>15604458153</v>
      </c>
      <c r="F50" s="33"/>
      <c r="G50" s="33">
        <v>8383468062</v>
      </c>
      <c r="H50" s="33"/>
      <c r="I50" s="33">
        <v>7220990091</v>
      </c>
      <c r="J50" s="33"/>
      <c r="K50" s="33">
        <v>3001</v>
      </c>
      <c r="L50" s="33"/>
      <c r="M50" s="33">
        <v>15604458153</v>
      </c>
      <c r="N50" s="51"/>
      <c r="O50" s="39">
        <v>8383468062</v>
      </c>
      <c r="P50" s="33"/>
      <c r="Q50" s="33">
        <v>7220990091</v>
      </c>
      <c r="S50" s="37"/>
    </row>
    <row r="51" spans="1:19" ht="21.75" customHeight="1">
      <c r="A51" s="6" t="s">
        <v>95</v>
      </c>
      <c r="C51" s="33">
        <v>4100000</v>
      </c>
      <c r="D51" s="33"/>
      <c r="E51" s="33">
        <v>221342989</v>
      </c>
      <c r="F51" s="51"/>
      <c r="G51" s="39">
        <v>205000000</v>
      </c>
      <c r="H51" s="33"/>
      <c r="I51" s="33">
        <v>-16342989</v>
      </c>
      <c r="J51" s="33"/>
      <c r="K51" s="33">
        <v>4100000</v>
      </c>
      <c r="L51" s="33"/>
      <c r="M51" s="33">
        <v>221342989</v>
      </c>
      <c r="N51" s="51"/>
      <c r="O51" s="39">
        <v>205000000</v>
      </c>
      <c r="P51" s="33"/>
      <c r="Q51" s="33">
        <f>O51-M51</f>
        <v>-16342989</v>
      </c>
      <c r="S51" s="37"/>
    </row>
    <row r="52" spans="1:19" ht="21.75" customHeight="1">
      <c r="A52" s="6" t="s">
        <v>98</v>
      </c>
      <c r="C52" s="33">
        <v>12066000</v>
      </c>
      <c r="D52" s="33"/>
      <c r="E52" s="33">
        <v>205069181</v>
      </c>
      <c r="F52" s="51"/>
      <c r="G52" s="39">
        <v>261460000</v>
      </c>
      <c r="H52" s="33"/>
      <c r="I52" s="33">
        <v>56390819</v>
      </c>
      <c r="J52" s="33"/>
      <c r="K52" s="33">
        <v>12066000</v>
      </c>
      <c r="L52" s="33"/>
      <c r="M52" s="33">
        <v>205069181</v>
      </c>
      <c r="N52" s="51"/>
      <c r="O52" s="39">
        <v>261460000</v>
      </c>
      <c r="P52" s="33"/>
      <c r="Q52" s="33">
        <f t="shared" ref="Q52:Q69" si="1">O52-M52</f>
        <v>56390819</v>
      </c>
      <c r="S52" s="37"/>
    </row>
    <row r="53" spans="1:19" ht="21.75" customHeight="1">
      <c r="A53" s="6" t="s">
        <v>46</v>
      </c>
      <c r="C53" s="33">
        <v>1056000</v>
      </c>
      <c r="D53" s="33"/>
      <c r="E53" s="33">
        <v>17947378</v>
      </c>
      <c r="F53" s="51"/>
      <c r="G53" s="39">
        <v>19061002</v>
      </c>
      <c r="H53" s="33"/>
      <c r="I53" s="33">
        <v>1113624</v>
      </c>
      <c r="J53" s="33"/>
      <c r="K53" s="33">
        <v>1056000</v>
      </c>
      <c r="L53" s="33"/>
      <c r="M53" s="33">
        <v>17947378</v>
      </c>
      <c r="N53" s="51"/>
      <c r="O53" s="39">
        <v>19061002</v>
      </c>
      <c r="P53" s="33"/>
      <c r="Q53" s="33">
        <f t="shared" si="1"/>
        <v>1113624</v>
      </c>
      <c r="S53" s="37"/>
    </row>
    <row r="54" spans="1:19" ht="21.75" customHeight="1">
      <c r="A54" s="6" t="s">
        <v>50</v>
      </c>
      <c r="C54" s="33">
        <v>175430000</v>
      </c>
      <c r="D54" s="33"/>
      <c r="E54" s="33">
        <v>5261544803</v>
      </c>
      <c r="F54" s="51"/>
      <c r="G54" s="39">
        <v>4559471593</v>
      </c>
      <c r="H54" s="33"/>
      <c r="I54" s="33">
        <v>-702073210</v>
      </c>
      <c r="J54" s="33"/>
      <c r="K54" s="33">
        <v>175430000</v>
      </c>
      <c r="L54" s="33"/>
      <c r="M54" s="33">
        <v>5261544803</v>
      </c>
      <c r="N54" s="33"/>
      <c r="O54" s="33">
        <v>4559471593</v>
      </c>
      <c r="P54" s="33"/>
      <c r="Q54" s="33">
        <f t="shared" si="1"/>
        <v>-702073210</v>
      </c>
      <c r="S54" s="37"/>
    </row>
    <row r="55" spans="1:19" ht="21.75" customHeight="1">
      <c r="A55" s="6" t="s">
        <v>97</v>
      </c>
      <c r="C55" s="33">
        <v>45000000</v>
      </c>
      <c r="D55" s="33"/>
      <c r="E55" s="33">
        <v>764803012</v>
      </c>
      <c r="F55" s="51"/>
      <c r="G55" s="39">
        <v>793000000</v>
      </c>
      <c r="H55" s="33"/>
      <c r="I55" s="33">
        <v>28196988</v>
      </c>
      <c r="J55" s="33"/>
      <c r="K55" s="33">
        <v>45000000</v>
      </c>
      <c r="L55" s="33"/>
      <c r="M55" s="33">
        <v>764803012</v>
      </c>
      <c r="N55" s="33"/>
      <c r="O55" s="33">
        <v>793000000</v>
      </c>
      <c r="P55" s="33"/>
      <c r="Q55" s="33">
        <f t="shared" si="1"/>
        <v>28196988</v>
      </c>
      <c r="S55" s="37"/>
    </row>
    <row r="56" spans="1:19" ht="21.75" customHeight="1">
      <c r="A56" s="6" t="s">
        <v>100</v>
      </c>
      <c r="C56" s="33">
        <v>50750000</v>
      </c>
      <c r="D56" s="33"/>
      <c r="E56" s="33">
        <v>507369318</v>
      </c>
      <c r="F56" s="51"/>
      <c r="G56" s="39">
        <v>507407626</v>
      </c>
      <c r="H56" s="33"/>
      <c r="I56" s="33">
        <v>38308</v>
      </c>
      <c r="J56" s="33"/>
      <c r="K56" s="33">
        <v>50750000</v>
      </c>
      <c r="L56" s="33"/>
      <c r="M56" s="33">
        <v>507369318</v>
      </c>
      <c r="N56" s="33"/>
      <c r="O56" s="33">
        <v>507407626</v>
      </c>
      <c r="P56" s="33"/>
      <c r="Q56" s="33">
        <f t="shared" si="1"/>
        <v>38308</v>
      </c>
      <c r="S56" s="37"/>
    </row>
    <row r="57" spans="1:19" ht="21.75" customHeight="1">
      <c r="A57" s="6" t="s">
        <v>223</v>
      </c>
      <c r="C57" s="33">
        <v>498</v>
      </c>
      <c r="D57" s="33"/>
      <c r="E57" s="33">
        <v>1591687680</v>
      </c>
      <c r="F57" s="51"/>
      <c r="G57" s="39">
        <v>1115078030</v>
      </c>
      <c r="H57" s="33"/>
      <c r="I57" s="33">
        <v>-476609650</v>
      </c>
      <c r="J57" s="33"/>
      <c r="K57" s="33">
        <v>498</v>
      </c>
      <c r="L57" s="33"/>
      <c r="M57" s="33">
        <v>1591687680</v>
      </c>
      <c r="N57" s="33"/>
      <c r="O57" s="33">
        <v>1115520000</v>
      </c>
      <c r="P57" s="33"/>
      <c r="Q57" s="33">
        <f t="shared" si="1"/>
        <v>-476167680</v>
      </c>
      <c r="S57" s="37"/>
    </row>
    <row r="58" spans="1:19" ht="21.75" customHeight="1">
      <c r="A58" s="6" t="s">
        <v>224</v>
      </c>
      <c r="C58" s="33">
        <v>1503</v>
      </c>
      <c r="D58" s="33"/>
      <c r="E58" s="33">
        <v>4437536558</v>
      </c>
      <c r="F58" s="51"/>
      <c r="G58" s="39">
        <v>2767442790</v>
      </c>
      <c r="H58" s="33"/>
      <c r="I58" s="33">
        <v>-1670093768</v>
      </c>
      <c r="J58" s="33"/>
      <c r="K58" s="33">
        <v>1503</v>
      </c>
      <c r="L58" s="33"/>
      <c r="M58" s="33">
        <v>4437536558</v>
      </c>
      <c r="N58" s="33"/>
      <c r="O58" s="33">
        <v>2767839000</v>
      </c>
      <c r="P58" s="33"/>
      <c r="Q58" s="33">
        <f t="shared" si="1"/>
        <v>-1669697558</v>
      </c>
      <c r="S58" s="37"/>
    </row>
    <row r="59" spans="1:19" ht="21.75" customHeight="1">
      <c r="A59" s="6" t="s">
        <v>225</v>
      </c>
      <c r="C59" s="33">
        <v>9901</v>
      </c>
      <c r="D59" s="33"/>
      <c r="E59" s="33">
        <v>24871133782</v>
      </c>
      <c r="F59" s="51"/>
      <c r="G59" s="39">
        <v>14719058017</v>
      </c>
      <c r="H59" s="33"/>
      <c r="I59" s="33">
        <v>-10152075765</v>
      </c>
      <c r="J59" s="33"/>
      <c r="K59" s="33">
        <v>9901</v>
      </c>
      <c r="L59" s="33"/>
      <c r="M59" s="33">
        <v>24871133782</v>
      </c>
      <c r="N59" s="33"/>
      <c r="O59" s="33">
        <v>14727200000</v>
      </c>
      <c r="P59" s="33"/>
      <c r="Q59" s="33">
        <f t="shared" si="1"/>
        <v>-10143933782</v>
      </c>
      <c r="S59" s="37"/>
    </row>
    <row r="60" spans="1:19" ht="21.75" customHeight="1">
      <c r="A60" s="6" t="s">
        <v>227</v>
      </c>
      <c r="C60" s="33">
        <v>80</v>
      </c>
      <c r="D60" s="33"/>
      <c r="E60" s="33">
        <v>393935509</v>
      </c>
      <c r="F60" s="51"/>
      <c r="G60" s="39">
        <v>315013073</v>
      </c>
      <c r="H60" s="33"/>
      <c r="I60" s="33">
        <v>-78922436</v>
      </c>
      <c r="J60" s="33"/>
      <c r="K60" s="33">
        <v>80</v>
      </c>
      <c r="L60" s="33"/>
      <c r="M60" s="33">
        <v>393935509</v>
      </c>
      <c r="N60" s="33"/>
      <c r="O60" s="33">
        <v>293746379</v>
      </c>
      <c r="P60" s="33"/>
      <c r="Q60" s="33">
        <f t="shared" si="1"/>
        <v>-100189130</v>
      </c>
      <c r="S60" s="37"/>
    </row>
    <row r="61" spans="1:19" ht="21.75" customHeight="1">
      <c r="A61" s="6" t="s">
        <v>228</v>
      </c>
      <c r="C61" s="33">
        <v>3044</v>
      </c>
      <c r="D61" s="33"/>
      <c r="E61" s="33">
        <v>13015726363</v>
      </c>
      <c r="F61" s="51"/>
      <c r="G61" s="39">
        <v>6865252865</v>
      </c>
      <c r="H61" s="33"/>
      <c r="I61" s="33">
        <v>-6150473498</v>
      </c>
      <c r="J61" s="33"/>
      <c r="K61" s="33">
        <v>3044</v>
      </c>
      <c r="L61" s="33"/>
      <c r="M61" s="33">
        <v>13015726363</v>
      </c>
      <c r="N61" s="33"/>
      <c r="O61" s="33">
        <v>6865658503</v>
      </c>
      <c r="P61" s="33"/>
      <c r="Q61" s="33">
        <f t="shared" si="1"/>
        <v>-6150067860</v>
      </c>
      <c r="S61" s="37"/>
    </row>
    <row r="62" spans="1:19" ht="21.75" customHeight="1">
      <c r="A62" s="6" t="s">
        <v>229</v>
      </c>
      <c r="C62" s="33">
        <v>5531</v>
      </c>
      <c r="D62" s="33"/>
      <c r="E62" s="33">
        <v>21224601877</v>
      </c>
      <c r="F62" s="51"/>
      <c r="G62" s="39">
        <v>10364650523</v>
      </c>
      <c r="H62" s="33"/>
      <c r="I62" s="33">
        <v>-10859951354</v>
      </c>
      <c r="J62" s="33"/>
      <c r="K62" s="33">
        <v>5531</v>
      </c>
      <c r="L62" s="33"/>
      <c r="M62" s="33">
        <v>21224601877</v>
      </c>
      <c r="N62" s="33"/>
      <c r="O62" s="33">
        <v>10365136397</v>
      </c>
      <c r="P62" s="33"/>
      <c r="Q62" s="33">
        <f t="shared" si="1"/>
        <v>-10859465480</v>
      </c>
      <c r="S62" s="37"/>
    </row>
    <row r="63" spans="1:19" ht="21.75" customHeight="1">
      <c r="A63" s="6" t="s">
        <v>232</v>
      </c>
      <c r="C63" s="33">
        <v>999</v>
      </c>
      <c r="D63" s="33"/>
      <c r="E63" s="33">
        <v>2694063240</v>
      </c>
      <c r="F63" s="51"/>
      <c r="G63" s="39">
        <v>1198800000</v>
      </c>
      <c r="H63" s="33"/>
      <c r="I63" s="33">
        <v>-1495263240</v>
      </c>
      <c r="J63" s="33"/>
      <c r="K63" s="33">
        <v>999</v>
      </c>
      <c r="L63" s="33"/>
      <c r="M63" s="33">
        <v>2694063240</v>
      </c>
      <c r="N63" s="33"/>
      <c r="O63" s="33">
        <v>1198800000</v>
      </c>
      <c r="P63" s="33"/>
      <c r="Q63" s="33">
        <f t="shared" si="1"/>
        <v>-1495263240</v>
      </c>
      <c r="S63" s="37"/>
    </row>
    <row r="64" spans="1:19" ht="21.75" customHeight="1">
      <c r="A64" s="6" t="s">
        <v>233</v>
      </c>
      <c r="C64" s="33">
        <v>999</v>
      </c>
      <c r="D64" s="33"/>
      <c r="E64" s="33">
        <v>1936657294</v>
      </c>
      <c r="F64" s="51"/>
      <c r="G64" s="39">
        <v>949050000</v>
      </c>
      <c r="H64" s="33"/>
      <c r="I64" s="33">
        <v>-987607294</v>
      </c>
      <c r="J64" s="33"/>
      <c r="K64" s="33">
        <v>999</v>
      </c>
      <c r="L64" s="33"/>
      <c r="M64" s="33">
        <v>1936657294</v>
      </c>
      <c r="N64" s="33"/>
      <c r="O64" s="33">
        <v>949050000</v>
      </c>
      <c r="P64" s="33"/>
      <c r="Q64" s="33">
        <f t="shared" si="1"/>
        <v>-987607294</v>
      </c>
      <c r="S64" s="37"/>
    </row>
    <row r="65" spans="1:19" ht="21.75" customHeight="1">
      <c r="A65" s="6" t="s">
        <v>234</v>
      </c>
      <c r="C65" s="33">
        <v>166</v>
      </c>
      <c r="D65" s="33"/>
      <c r="E65" s="33">
        <v>240203743</v>
      </c>
      <c r="F65" s="51"/>
      <c r="G65" s="39">
        <v>189812000</v>
      </c>
      <c r="H65" s="33"/>
      <c r="I65" s="33">
        <v>-50391743</v>
      </c>
      <c r="J65" s="33"/>
      <c r="K65" s="33">
        <v>166</v>
      </c>
      <c r="L65" s="33"/>
      <c r="M65" s="33">
        <v>240203743</v>
      </c>
      <c r="N65" s="33"/>
      <c r="O65" s="33">
        <v>189812000</v>
      </c>
      <c r="P65" s="33"/>
      <c r="Q65" s="33">
        <f t="shared" si="1"/>
        <v>-50391743</v>
      </c>
      <c r="S65" s="37"/>
    </row>
    <row r="66" spans="1:19" ht="21.75" customHeight="1">
      <c r="A66" s="6" t="s">
        <v>235</v>
      </c>
      <c r="C66" s="33">
        <v>499</v>
      </c>
      <c r="D66" s="33"/>
      <c r="E66" s="33">
        <v>2869420308</v>
      </c>
      <c r="F66" s="51"/>
      <c r="G66" s="39">
        <v>2423643000</v>
      </c>
      <c r="H66" s="33"/>
      <c r="I66" s="33">
        <v>-445777308</v>
      </c>
      <c r="J66" s="33"/>
      <c r="K66" s="33">
        <v>499</v>
      </c>
      <c r="L66" s="33"/>
      <c r="M66" s="33">
        <v>2869420308</v>
      </c>
      <c r="N66" s="33"/>
      <c r="O66" s="33">
        <v>2423643000</v>
      </c>
      <c r="P66" s="33"/>
      <c r="Q66" s="33">
        <f t="shared" si="1"/>
        <v>-445777308</v>
      </c>
      <c r="S66" s="37"/>
    </row>
    <row r="67" spans="1:19">
      <c r="A67" s="6" t="s">
        <v>237</v>
      </c>
      <c r="C67" s="33">
        <v>1</v>
      </c>
      <c r="D67" s="33"/>
      <c r="E67" s="33">
        <v>4494600</v>
      </c>
      <c r="F67" s="51"/>
      <c r="G67" s="39">
        <v>2880000</v>
      </c>
      <c r="H67" s="33"/>
      <c r="I67" s="33">
        <v>-1614600</v>
      </c>
      <c r="J67" s="33"/>
      <c r="K67" s="33">
        <v>1</v>
      </c>
      <c r="L67" s="33"/>
      <c r="M67" s="33">
        <v>4494600</v>
      </c>
      <c r="N67" s="33"/>
      <c r="O67" s="33">
        <v>2880000</v>
      </c>
      <c r="P67" s="33"/>
      <c r="Q67" s="33">
        <f t="shared" si="1"/>
        <v>-1614600</v>
      </c>
      <c r="S67" s="37"/>
    </row>
    <row r="68" spans="1:19">
      <c r="A68" s="6" t="s">
        <v>238</v>
      </c>
      <c r="C68" s="33">
        <v>0</v>
      </c>
      <c r="D68" s="33"/>
      <c r="E68" s="33">
        <v>0</v>
      </c>
      <c r="F68" s="51"/>
      <c r="G68" s="39">
        <v>99040</v>
      </c>
      <c r="H68" s="33"/>
      <c r="I68" s="33">
        <v>99040</v>
      </c>
      <c r="J68" s="33"/>
      <c r="K68" s="33">
        <v>0</v>
      </c>
      <c r="L68" s="33"/>
      <c r="M68" s="33">
        <v>0</v>
      </c>
      <c r="N68" s="33"/>
      <c r="O68" s="33">
        <v>0</v>
      </c>
      <c r="P68" s="33"/>
      <c r="Q68" s="33">
        <f t="shared" si="1"/>
        <v>0</v>
      </c>
      <c r="S68" s="37"/>
    </row>
    <row r="69" spans="1:19">
      <c r="A69" s="6" t="s">
        <v>239</v>
      </c>
      <c r="C69" s="33">
        <v>0</v>
      </c>
      <c r="D69" s="33"/>
      <c r="E69" s="33">
        <v>0</v>
      </c>
      <c r="F69" s="51"/>
      <c r="G69" s="39">
        <v>142507</v>
      </c>
      <c r="H69" s="33"/>
      <c r="I69" s="33">
        <v>142507</v>
      </c>
      <c r="J69" s="33"/>
      <c r="K69" s="33">
        <v>0</v>
      </c>
      <c r="L69" s="33"/>
      <c r="M69" s="33">
        <v>0</v>
      </c>
      <c r="N69" s="33"/>
      <c r="O69" s="33">
        <v>0</v>
      </c>
      <c r="P69" s="33"/>
      <c r="Q69" s="33">
        <f t="shared" si="1"/>
        <v>0</v>
      </c>
      <c r="S69" s="37"/>
    </row>
    <row r="70" spans="1:19" ht="19.5" thickBot="1">
      <c r="C70" s="35">
        <f>SUM(C8:C69)</f>
        <v>2655068613</v>
      </c>
      <c r="D70" s="37"/>
      <c r="E70" s="35">
        <f>SUM(E8:E69)</f>
        <v>2233865452291.4785</v>
      </c>
      <c r="F70" s="50"/>
      <c r="G70" s="35">
        <f>SUM(G8:G69)</f>
        <v>1802269047992.4788</v>
      </c>
      <c r="H70" s="37"/>
      <c r="I70" s="35">
        <f>SUM(I8:I69)</f>
        <v>365593973161</v>
      </c>
      <c r="J70" s="37"/>
      <c r="K70" s="35">
        <f>SUM(K8:K69)</f>
        <v>2605643475</v>
      </c>
      <c r="L70" s="37"/>
      <c r="M70" s="35">
        <f>SUM(M8:M69)</f>
        <v>2176739836464.4788</v>
      </c>
      <c r="N70" s="37"/>
      <c r="O70" s="35">
        <f>SUM(O8:O69)</f>
        <v>2170024086438.4788</v>
      </c>
      <c r="P70" s="37"/>
      <c r="Q70" s="35">
        <f>SUM(Q8:Q69)</f>
        <v>-59309954244</v>
      </c>
      <c r="S70" s="37"/>
    </row>
    <row r="71" spans="1:19" ht="19.5" thickTop="1">
      <c r="I71" s="33"/>
      <c r="Q71" s="49" t="s">
        <v>212</v>
      </c>
      <c r="S71" s="3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64F1-ED62-4E99-BF20-039D4CA52F64}">
  <dimension ref="A1:Q15"/>
  <sheetViews>
    <sheetView rightToLeft="1" view="pageBreakPreview" zoomScaleNormal="100" zoomScaleSheetLayoutView="100" workbookViewId="0">
      <selection activeCell="Q9" sqref="Q9"/>
    </sheetView>
  </sheetViews>
  <sheetFormatPr defaultRowHeight="15"/>
  <cols>
    <col min="1" max="1" width="17.42578125" style="67" customWidth="1"/>
    <col min="2" max="2" width="9.28515625" style="67" bestFit="1" customWidth="1"/>
    <col min="3" max="3" width="39.28515625" style="67" bestFit="1" customWidth="1"/>
    <col min="4" max="4" width="12.42578125" style="67" bestFit="1" customWidth="1"/>
    <col min="5" max="5" width="17.42578125" style="67" bestFit="1" customWidth="1"/>
    <col min="6" max="6" width="16.5703125" style="67" bestFit="1" customWidth="1"/>
    <col min="7" max="7" width="9.42578125" style="67" bestFit="1" customWidth="1"/>
    <col min="8" max="8" width="15" style="67" customWidth="1"/>
    <col min="9" max="11" width="9.140625" style="67"/>
    <col min="12" max="12" width="15.28515625" style="67" bestFit="1" customWidth="1"/>
    <col min="13" max="13" width="9.140625" style="67"/>
    <col min="14" max="14" width="15.28515625" style="67" bestFit="1" customWidth="1"/>
    <col min="15" max="16384" width="9.140625" style="67"/>
  </cols>
  <sheetData>
    <row r="1" spans="1:17" ht="26.25" customHeight="1">
      <c r="A1" s="106" t="str">
        <f>'[1]درآمد ناشی از تغییر قیمت اوراق'!A1:Q1</f>
        <v>صندوق حفظ ارزش دماوند</v>
      </c>
      <c r="B1" s="106"/>
      <c r="C1" s="106"/>
      <c r="D1" s="106"/>
      <c r="E1" s="106"/>
      <c r="F1" s="106"/>
      <c r="G1" s="106"/>
      <c r="H1" s="106"/>
      <c r="I1" s="80"/>
      <c r="J1" s="80"/>
      <c r="K1" s="80"/>
      <c r="L1" s="80"/>
      <c r="M1" s="80"/>
      <c r="N1" s="80"/>
      <c r="O1" s="80"/>
      <c r="P1" s="80"/>
      <c r="Q1" s="80"/>
    </row>
    <row r="2" spans="1:17" ht="26.25" customHeight="1">
      <c r="A2" s="106" t="s">
        <v>142</v>
      </c>
      <c r="B2" s="106"/>
      <c r="C2" s="106"/>
      <c r="D2" s="106"/>
      <c r="E2" s="106"/>
      <c r="F2" s="106"/>
      <c r="G2" s="106"/>
      <c r="H2" s="106"/>
      <c r="I2" s="80"/>
      <c r="J2" s="80"/>
      <c r="K2" s="80"/>
      <c r="L2" s="80"/>
      <c r="M2" s="80"/>
      <c r="N2" s="80"/>
      <c r="O2" s="80"/>
      <c r="P2" s="80"/>
      <c r="Q2" s="80"/>
    </row>
    <row r="3" spans="1:17" ht="25.5">
      <c r="A3" s="106" t="str">
        <f>'[1]درآمد ناشی از تغییر قیمت اوراق'!A3:Q3</f>
        <v>برای ماه منتهی به 1404/05/31</v>
      </c>
      <c r="B3" s="106"/>
      <c r="C3" s="106"/>
      <c r="D3" s="106"/>
      <c r="E3" s="106"/>
      <c r="F3" s="106"/>
      <c r="G3" s="106"/>
      <c r="H3" s="106"/>
      <c r="I3" s="80"/>
      <c r="J3" s="80"/>
      <c r="K3" s="80"/>
      <c r="L3" s="80"/>
      <c r="M3" s="80"/>
      <c r="N3" s="80"/>
      <c r="O3" s="80"/>
      <c r="P3" s="80"/>
      <c r="Q3" s="80"/>
    </row>
    <row r="6" spans="1:17" ht="21">
      <c r="A6" s="107" t="s">
        <v>307</v>
      </c>
      <c r="B6" s="108"/>
      <c r="C6" s="108"/>
      <c r="D6" s="108"/>
      <c r="E6" s="108"/>
      <c r="F6" s="108"/>
      <c r="G6" s="108"/>
      <c r="H6" s="73"/>
    </row>
    <row r="7" spans="1:17" ht="15.75" thickBot="1">
      <c r="A7" s="73"/>
      <c r="B7" s="73"/>
      <c r="C7" s="73"/>
      <c r="D7" s="73"/>
      <c r="E7" s="73"/>
      <c r="F7" s="73"/>
      <c r="G7" s="73"/>
      <c r="H7" s="73"/>
    </row>
    <row r="8" spans="1:17" ht="51.75">
      <c r="A8" s="79" t="s">
        <v>306</v>
      </c>
      <c r="B8" s="78" t="s">
        <v>305</v>
      </c>
      <c r="C8" s="78" t="s">
        <v>304</v>
      </c>
      <c r="D8" s="78" t="s">
        <v>82</v>
      </c>
      <c r="E8" s="78" t="s">
        <v>303</v>
      </c>
      <c r="F8" s="77" t="s">
        <v>302</v>
      </c>
      <c r="G8" s="77" t="s">
        <v>301</v>
      </c>
      <c r="H8" s="77" t="s">
        <v>300</v>
      </c>
    </row>
    <row r="9" spans="1:17" ht="36">
      <c r="A9" s="112" t="s">
        <v>299</v>
      </c>
      <c r="B9" s="109" t="s">
        <v>298</v>
      </c>
      <c r="C9" s="76" t="s">
        <v>297</v>
      </c>
      <c r="D9" s="75">
        <v>350000</v>
      </c>
      <c r="E9" s="75">
        <f>D9*1000000</f>
        <v>350000000000</v>
      </c>
      <c r="F9" s="75">
        <v>1638501680</v>
      </c>
      <c r="G9" s="75">
        <v>23</v>
      </c>
      <c r="H9" s="74" t="s">
        <v>296</v>
      </c>
    </row>
    <row r="10" spans="1:17" ht="18">
      <c r="A10" s="113"/>
      <c r="B10" s="110"/>
      <c r="C10" s="76" t="s">
        <v>122</v>
      </c>
      <c r="D10" s="75">
        <v>60800</v>
      </c>
      <c r="E10" s="75">
        <f t="shared" ref="E10" si="0">D10*1000000</f>
        <v>60800000000</v>
      </c>
      <c r="F10" s="75">
        <v>544191898</v>
      </c>
      <c r="G10" s="75">
        <v>23</v>
      </c>
      <c r="H10" s="74" t="s">
        <v>308</v>
      </c>
    </row>
    <row r="11" spans="1:17" ht="18">
      <c r="A11" s="114"/>
      <c r="B11" s="111"/>
      <c r="C11" s="76" t="s">
        <v>115</v>
      </c>
      <c r="D11" s="75">
        <v>229500</v>
      </c>
      <c r="E11" s="75">
        <f>D11*1796777</f>
        <v>412360321500</v>
      </c>
      <c r="F11" s="75">
        <v>4413519148</v>
      </c>
      <c r="G11" s="75" t="s">
        <v>86</v>
      </c>
      <c r="H11" s="74" t="s">
        <v>86</v>
      </c>
    </row>
    <row r="12" spans="1:17" ht="18.75" thickBot="1">
      <c r="A12" s="73"/>
      <c r="B12" s="73"/>
      <c r="C12" s="73"/>
      <c r="D12" s="72">
        <f>SUM(D9:D11)</f>
        <v>640300</v>
      </c>
      <c r="E12" s="71">
        <f>SUM(E9:E11)</f>
        <v>823160321500</v>
      </c>
      <c r="F12" s="71">
        <f>SUM(F9:F11)</f>
        <v>6596212726</v>
      </c>
      <c r="G12" s="70"/>
      <c r="H12" s="69"/>
    </row>
    <row r="13" spans="1:17" ht="15.75" thickTop="1"/>
    <row r="15" spans="1:17">
      <c r="G15" s="68"/>
    </row>
  </sheetData>
  <mergeCells count="6">
    <mergeCell ref="A1:H1"/>
    <mergeCell ref="A2:H2"/>
    <mergeCell ref="A3:H3"/>
    <mergeCell ref="A6:G6"/>
    <mergeCell ref="B9:B11"/>
    <mergeCell ref="A9:A11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8"/>
  <sheetViews>
    <sheetView rightToLeft="1" view="pageBreakPreview" zoomScale="84" zoomScaleNormal="100" zoomScaleSheetLayoutView="84" workbookViewId="0">
      <selection activeCell="Z12" sqref="Z12"/>
    </sheetView>
  </sheetViews>
  <sheetFormatPr defaultRowHeight="12.75"/>
  <cols>
    <col min="1" max="1" width="54.28515625" customWidth="1"/>
    <col min="2" max="3" width="1.28515625" customWidth="1"/>
    <col min="4" max="4" width="14.42578125" bestFit="1" customWidth="1"/>
    <col min="5" max="5" width="1.28515625" customWidth="1"/>
    <col min="6" max="6" width="20.140625" bestFit="1" customWidth="1"/>
    <col min="7" max="7" width="1.28515625" customWidth="1"/>
    <col min="8" max="8" width="18.28515625" bestFit="1" customWidth="1"/>
    <col min="9" max="9" width="1.28515625" customWidth="1"/>
    <col min="10" max="10" width="15.85546875" bestFit="1" customWidth="1"/>
    <col min="11" max="11" width="1.28515625" customWidth="1"/>
    <col min="12" max="12" width="18.28515625" bestFit="1" customWidth="1"/>
    <col min="13" max="13" width="1.28515625" customWidth="1"/>
    <col min="14" max="14" width="16.5703125" bestFit="1" customWidth="1"/>
    <col min="15" max="15" width="1.28515625" customWidth="1"/>
    <col min="16" max="16" width="18" bestFit="1" customWidth="1"/>
    <col min="17" max="17" width="1.28515625" customWidth="1"/>
    <col min="18" max="18" width="15.5703125" bestFit="1" customWidth="1"/>
    <col min="19" max="19" width="1.28515625" customWidth="1"/>
    <col min="20" max="20" width="16.42578125" bestFit="1" customWidth="1"/>
    <col min="21" max="21" width="1.28515625" customWidth="1"/>
    <col min="22" max="22" width="19.42578125" bestFit="1" customWidth="1"/>
    <col min="23" max="23" width="1.28515625" customWidth="1"/>
    <col min="24" max="24" width="19.85546875" bestFit="1" customWidth="1"/>
    <col min="25" max="25" width="1.28515625" customWidth="1"/>
    <col min="26" max="26" width="18.42578125" bestFit="1" customWidth="1"/>
    <col min="27" max="27" width="0.28515625" customWidth="1"/>
  </cols>
  <sheetData>
    <row r="1" spans="1:28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8" ht="21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8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8" ht="14.45" customHeight="1">
      <c r="A4" s="32" t="s">
        <v>204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8" ht="14.45" customHeight="1">
      <c r="A5" s="1" t="s">
        <v>203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8" ht="14.45" customHeight="1">
      <c r="D6" s="87" t="s">
        <v>3</v>
      </c>
      <c r="E6" s="87"/>
      <c r="F6" s="87"/>
      <c r="G6" s="87"/>
      <c r="H6" s="87"/>
      <c r="J6" s="87" t="s">
        <v>4</v>
      </c>
      <c r="K6" s="87"/>
      <c r="L6" s="87"/>
      <c r="M6" s="87"/>
      <c r="N6" s="87"/>
      <c r="O6" s="87"/>
      <c r="P6" s="87"/>
      <c r="R6" s="87" t="s">
        <v>5</v>
      </c>
      <c r="S6" s="87"/>
      <c r="T6" s="87"/>
      <c r="U6" s="87"/>
      <c r="V6" s="87"/>
      <c r="W6" s="87"/>
      <c r="X6" s="87"/>
      <c r="Y6" s="87"/>
      <c r="Z6" s="87"/>
    </row>
    <row r="7" spans="1:28" ht="14.45" customHeight="1">
      <c r="D7" s="3"/>
      <c r="E7" s="3"/>
      <c r="F7" s="3"/>
      <c r="G7" s="3"/>
      <c r="H7" s="3"/>
      <c r="J7" s="88" t="s">
        <v>6</v>
      </c>
      <c r="K7" s="88"/>
      <c r="L7" s="88"/>
      <c r="M7" s="3"/>
      <c r="N7" s="88" t="s">
        <v>7</v>
      </c>
      <c r="O7" s="88"/>
      <c r="P7" s="88"/>
      <c r="R7" s="3"/>
      <c r="S7" s="3"/>
      <c r="T7" s="3"/>
      <c r="U7" s="3"/>
      <c r="V7" s="3"/>
      <c r="W7" s="3"/>
      <c r="X7" s="3"/>
      <c r="Y7" s="3"/>
      <c r="Z7" s="3"/>
    </row>
    <row r="8" spans="1:28" ht="14.45" customHeight="1">
      <c r="A8" s="2" t="s">
        <v>8</v>
      </c>
      <c r="C8" s="87" t="s">
        <v>9</v>
      </c>
      <c r="D8" s="87"/>
      <c r="F8" s="2" t="s">
        <v>10</v>
      </c>
      <c r="H8" s="2" t="s">
        <v>11</v>
      </c>
      <c r="J8" s="4" t="s">
        <v>9</v>
      </c>
      <c r="K8" s="3"/>
      <c r="L8" s="4" t="s">
        <v>10</v>
      </c>
      <c r="N8" s="4" t="s">
        <v>9</v>
      </c>
      <c r="O8" s="3"/>
      <c r="P8" s="4" t="s">
        <v>12</v>
      </c>
      <c r="R8" s="2" t="s">
        <v>9</v>
      </c>
      <c r="T8" s="2" t="s">
        <v>13</v>
      </c>
      <c r="V8" s="2" t="s">
        <v>10</v>
      </c>
      <c r="X8" s="2" t="s">
        <v>11</v>
      </c>
      <c r="Z8" s="2" t="s">
        <v>14</v>
      </c>
    </row>
    <row r="9" spans="1:28" ht="21.75" customHeight="1">
      <c r="A9" s="6" t="s">
        <v>27</v>
      </c>
      <c r="C9" s="89">
        <v>20476581</v>
      </c>
      <c r="D9" s="89"/>
      <c r="E9" s="34"/>
      <c r="F9" s="33">
        <v>34819686244</v>
      </c>
      <c r="G9" s="34"/>
      <c r="H9" s="33">
        <v>18278561318.058899</v>
      </c>
      <c r="I9" s="34"/>
      <c r="J9" s="33">
        <v>0</v>
      </c>
      <c r="K9" s="34"/>
      <c r="L9" s="33">
        <v>0</v>
      </c>
      <c r="M9" s="34"/>
      <c r="N9" s="33">
        <v>-20476581</v>
      </c>
      <c r="O9" s="34"/>
      <c r="P9" s="33">
        <v>17681391215</v>
      </c>
      <c r="Q9" s="34"/>
      <c r="R9" s="33">
        <v>0</v>
      </c>
      <c r="S9" s="34"/>
      <c r="T9" s="33">
        <v>0</v>
      </c>
      <c r="U9" s="34"/>
      <c r="V9" s="33">
        <v>0</v>
      </c>
      <c r="W9" s="34"/>
      <c r="X9" s="33">
        <v>0</v>
      </c>
      <c r="Y9" s="10"/>
      <c r="Z9" s="12">
        <f>X9/2413517708862*100</f>
        <v>0</v>
      </c>
      <c r="AB9" s="37"/>
    </row>
    <row r="10" spans="1:28" ht="21.75" customHeight="1">
      <c r="A10" s="6" t="s">
        <v>28</v>
      </c>
      <c r="C10" s="89">
        <v>654734675</v>
      </c>
      <c r="D10" s="89"/>
      <c r="E10" s="34"/>
      <c r="F10" s="33">
        <v>377413624995</v>
      </c>
      <c r="G10" s="34"/>
      <c r="H10" s="33">
        <v>249922177414</v>
      </c>
      <c r="I10" s="34"/>
      <c r="J10" s="33">
        <v>504800000</v>
      </c>
      <c r="K10" s="34"/>
      <c r="L10" s="33">
        <v>200291159499</v>
      </c>
      <c r="M10" s="34"/>
      <c r="N10" s="33">
        <v>-439656550</v>
      </c>
      <c r="O10" s="34"/>
      <c r="P10" s="33">
        <v>168143748046</v>
      </c>
      <c r="Q10" s="34"/>
      <c r="R10" s="33">
        <v>719878125</v>
      </c>
      <c r="S10" s="34"/>
      <c r="T10" s="33">
        <v>425</v>
      </c>
      <c r="U10" s="34"/>
      <c r="V10" s="33">
        <v>341442678797</v>
      </c>
      <c r="W10" s="34"/>
      <c r="X10" s="33">
        <v>304127811316.40601</v>
      </c>
      <c r="Y10" s="10"/>
      <c r="Z10" s="12">
        <f t="shared" ref="Z10:Z58" si="0">X10/2413517708862*100</f>
        <v>12.601018430471994</v>
      </c>
      <c r="AB10" s="37"/>
    </row>
    <row r="11" spans="1:28" ht="21.75" customHeight="1">
      <c r="A11" s="6" t="s">
        <v>29</v>
      </c>
      <c r="C11" s="89">
        <v>190470541</v>
      </c>
      <c r="D11" s="89"/>
      <c r="E11" s="34"/>
      <c r="F11" s="33">
        <v>112096873551</v>
      </c>
      <c r="G11" s="34"/>
      <c r="H11" s="33">
        <v>67593395137.334801</v>
      </c>
      <c r="I11" s="34"/>
      <c r="J11" s="33">
        <v>90000000</v>
      </c>
      <c r="K11" s="34"/>
      <c r="L11" s="33">
        <v>34351154707</v>
      </c>
      <c r="M11" s="34"/>
      <c r="N11" s="33">
        <v>-167200000</v>
      </c>
      <c r="O11" s="34"/>
      <c r="P11" s="33">
        <v>61949198148</v>
      </c>
      <c r="Q11" s="34"/>
      <c r="R11" s="33">
        <v>113270541</v>
      </c>
      <c r="S11" s="34"/>
      <c r="T11" s="33">
        <v>391</v>
      </c>
      <c r="U11" s="34"/>
      <c r="V11" s="33">
        <v>48046474089</v>
      </c>
      <c r="W11" s="34"/>
      <c r="X11" s="33">
        <v>44025263280</v>
      </c>
      <c r="Y11" s="10"/>
      <c r="Z11" s="12">
        <f t="shared" si="0"/>
        <v>1.8241118811081105</v>
      </c>
      <c r="AB11" s="37"/>
    </row>
    <row r="12" spans="1:28" ht="21.75" customHeight="1">
      <c r="A12" s="6" t="s">
        <v>30</v>
      </c>
      <c r="C12" s="89">
        <v>230059799</v>
      </c>
      <c r="D12" s="89"/>
      <c r="E12" s="34"/>
      <c r="F12" s="33">
        <v>151291762520</v>
      </c>
      <c r="G12" s="34"/>
      <c r="H12" s="33">
        <v>105197833870.13699</v>
      </c>
      <c r="I12" s="34"/>
      <c r="J12" s="33">
        <v>18800000</v>
      </c>
      <c r="K12" s="34"/>
      <c r="L12" s="33">
        <v>8674842531</v>
      </c>
      <c r="M12" s="34"/>
      <c r="N12" s="33">
        <v>-125830774</v>
      </c>
      <c r="O12" s="34"/>
      <c r="P12" s="33">
        <v>58163414203</v>
      </c>
      <c r="Q12" s="34"/>
      <c r="R12" s="33">
        <v>123029025</v>
      </c>
      <c r="S12" s="34"/>
      <c r="T12" s="33">
        <v>465</v>
      </c>
      <c r="U12" s="34"/>
      <c r="V12" s="33">
        <v>77217860291</v>
      </c>
      <c r="W12" s="34"/>
      <c r="X12" s="33">
        <v>56868106070.081299</v>
      </c>
      <c r="Y12" s="10"/>
      <c r="Z12" s="12">
        <f t="shared" si="0"/>
        <v>2.3562332217937292</v>
      </c>
      <c r="AB12" s="37"/>
    </row>
    <row r="13" spans="1:28" ht="21.75" customHeight="1">
      <c r="A13" s="6" t="s">
        <v>31</v>
      </c>
      <c r="C13" s="89">
        <v>100000</v>
      </c>
      <c r="D13" s="89"/>
      <c r="E13" s="34"/>
      <c r="F13" s="33">
        <v>2529094334</v>
      </c>
      <c r="G13" s="34"/>
      <c r="H13" s="33">
        <v>3136227750</v>
      </c>
      <c r="I13" s="34"/>
      <c r="J13" s="33">
        <v>0</v>
      </c>
      <c r="K13" s="34"/>
      <c r="L13" s="33">
        <v>0</v>
      </c>
      <c r="M13" s="34"/>
      <c r="N13" s="33">
        <v>0</v>
      </c>
      <c r="O13" s="34"/>
      <c r="P13" s="33">
        <v>0</v>
      </c>
      <c r="Q13" s="34"/>
      <c r="R13" s="33">
        <v>100000</v>
      </c>
      <c r="S13" s="34"/>
      <c r="T13" s="33">
        <v>28750</v>
      </c>
      <c r="U13" s="34"/>
      <c r="V13" s="33">
        <v>2529094334</v>
      </c>
      <c r="W13" s="34"/>
      <c r="X13" s="33">
        <v>2857893751</v>
      </c>
      <c r="Y13" s="10"/>
      <c r="Z13" s="12">
        <f t="shared" si="0"/>
        <v>0.11841196526159023</v>
      </c>
      <c r="AB13" s="37"/>
    </row>
    <row r="14" spans="1:28" ht="21.75" customHeight="1">
      <c r="A14" s="6" t="s">
        <v>32</v>
      </c>
      <c r="C14" s="89">
        <v>1687423</v>
      </c>
      <c r="D14" s="89"/>
      <c r="E14" s="34"/>
      <c r="F14" s="33">
        <v>4094226833</v>
      </c>
      <c r="G14" s="34"/>
      <c r="H14" s="33">
        <v>4035783096</v>
      </c>
      <c r="I14" s="34"/>
      <c r="J14" s="33">
        <v>0</v>
      </c>
      <c r="K14" s="34"/>
      <c r="L14" s="33">
        <v>0</v>
      </c>
      <c r="M14" s="34"/>
      <c r="N14" s="33">
        <v>0</v>
      </c>
      <c r="O14" s="34"/>
      <c r="P14" s="33">
        <v>0</v>
      </c>
      <c r="Q14" s="34"/>
      <c r="R14" s="33">
        <v>1687423</v>
      </c>
      <c r="S14" s="34"/>
      <c r="T14" s="33">
        <v>2377</v>
      </c>
      <c r="U14" s="34"/>
      <c r="V14" s="33">
        <v>4094226833</v>
      </c>
      <c r="W14" s="34"/>
      <c r="X14" s="33">
        <v>3987138994.3975501</v>
      </c>
      <c r="Y14" s="10"/>
      <c r="Z14" s="12">
        <f t="shared" si="0"/>
        <v>0.16520032066711163</v>
      </c>
      <c r="AB14" s="37"/>
    </row>
    <row r="15" spans="1:28" ht="21.75" customHeight="1">
      <c r="A15" s="6" t="s">
        <v>33</v>
      </c>
      <c r="C15" s="89">
        <v>235411842</v>
      </c>
      <c r="D15" s="89"/>
      <c r="E15" s="34"/>
      <c r="F15" s="33">
        <v>116034745796</v>
      </c>
      <c r="G15" s="34"/>
      <c r="H15" s="33">
        <v>68565264471.249298</v>
      </c>
      <c r="I15" s="34"/>
      <c r="J15" s="33">
        <v>0</v>
      </c>
      <c r="K15" s="34"/>
      <c r="L15" s="33">
        <v>0</v>
      </c>
      <c r="M15" s="34"/>
      <c r="N15" s="33">
        <v>-203200000</v>
      </c>
      <c r="O15" s="34"/>
      <c r="P15" s="33">
        <v>60516176257</v>
      </c>
      <c r="Q15" s="34"/>
      <c r="R15" s="33">
        <v>32211842</v>
      </c>
      <c r="S15" s="34"/>
      <c r="T15" s="33">
        <v>301</v>
      </c>
      <c r="U15" s="34"/>
      <c r="V15" s="33">
        <v>15877250981</v>
      </c>
      <c r="W15" s="34"/>
      <c r="X15" s="33">
        <v>9638074643</v>
      </c>
      <c r="Y15" s="10"/>
      <c r="Z15" s="12">
        <f t="shared" si="0"/>
        <v>0.39933722498122703</v>
      </c>
      <c r="AB15" s="37"/>
    </row>
    <row r="16" spans="1:28" ht="21.75" customHeight="1">
      <c r="A16" s="6" t="s">
        <v>34</v>
      </c>
      <c r="C16" s="89">
        <v>325</v>
      </c>
      <c r="D16" s="89"/>
      <c r="E16" s="34"/>
      <c r="F16" s="33">
        <v>145464</v>
      </c>
      <c r="G16" s="34"/>
      <c r="H16" s="33">
        <v>123734.37375</v>
      </c>
      <c r="I16" s="34"/>
      <c r="J16" s="33">
        <v>350000000</v>
      </c>
      <c r="K16" s="34"/>
      <c r="L16" s="33">
        <v>144299225600</v>
      </c>
      <c r="M16" s="34"/>
      <c r="N16" s="33">
        <v>0</v>
      </c>
      <c r="O16" s="34"/>
      <c r="P16" s="33">
        <v>0</v>
      </c>
      <c r="Q16" s="34"/>
      <c r="R16" s="33">
        <v>350000325</v>
      </c>
      <c r="S16" s="34"/>
      <c r="T16" s="33">
        <v>442</v>
      </c>
      <c r="U16" s="34"/>
      <c r="V16" s="33">
        <v>153401714314</v>
      </c>
      <c r="W16" s="34"/>
      <c r="X16" s="33">
        <v>153779677795.28299</v>
      </c>
      <c r="Y16" s="10"/>
      <c r="Z16" s="12">
        <f t="shared" si="0"/>
        <v>6.3715993145868319</v>
      </c>
      <c r="AB16" s="37"/>
    </row>
    <row r="17" spans="1:28" ht="21.75" customHeight="1">
      <c r="A17" s="6" t="s">
        <v>35</v>
      </c>
      <c r="C17" s="89">
        <v>3250000</v>
      </c>
      <c r="D17" s="89"/>
      <c r="E17" s="34"/>
      <c r="F17" s="33">
        <v>3848241032</v>
      </c>
      <c r="G17" s="34"/>
      <c r="H17" s="33">
        <v>3534344775</v>
      </c>
      <c r="I17" s="34"/>
      <c r="J17" s="33">
        <v>0</v>
      </c>
      <c r="K17" s="34"/>
      <c r="L17" s="33">
        <v>0</v>
      </c>
      <c r="M17" s="34"/>
      <c r="N17" s="33">
        <v>0</v>
      </c>
      <c r="O17" s="34"/>
      <c r="P17" s="33">
        <v>0</v>
      </c>
      <c r="Q17" s="34"/>
      <c r="R17" s="33">
        <v>3250000</v>
      </c>
      <c r="S17" s="34"/>
      <c r="T17" s="33">
        <v>984</v>
      </c>
      <c r="U17" s="34"/>
      <c r="V17" s="33">
        <v>3848241032</v>
      </c>
      <c r="W17" s="34"/>
      <c r="X17" s="33">
        <v>3178971900</v>
      </c>
      <c r="Y17" s="10"/>
      <c r="Z17" s="12">
        <f t="shared" si="0"/>
        <v>0.13171529209532587</v>
      </c>
      <c r="AB17" s="37"/>
    </row>
    <row r="18" spans="1:28" ht="21.75" customHeight="1">
      <c r="A18" s="6" t="s">
        <v>36</v>
      </c>
      <c r="C18" s="89">
        <v>206882</v>
      </c>
      <c r="D18" s="89"/>
      <c r="E18" s="34"/>
      <c r="F18" s="33">
        <v>839477926</v>
      </c>
      <c r="G18" s="34"/>
      <c r="H18" s="33">
        <v>1149589381.2390001</v>
      </c>
      <c r="I18" s="34"/>
      <c r="J18" s="33">
        <v>0</v>
      </c>
      <c r="K18" s="34"/>
      <c r="L18" s="33">
        <v>0</v>
      </c>
      <c r="M18" s="34"/>
      <c r="N18" s="33">
        <v>0</v>
      </c>
      <c r="O18" s="34"/>
      <c r="P18" s="33">
        <v>0</v>
      </c>
      <c r="Q18" s="34"/>
      <c r="R18" s="33">
        <v>206882</v>
      </c>
      <c r="S18" s="34"/>
      <c r="T18" s="33">
        <v>4860</v>
      </c>
      <c r="U18" s="34"/>
      <c r="V18" s="33">
        <v>839477926</v>
      </c>
      <c r="W18" s="34"/>
      <c r="X18" s="33">
        <v>999464113.20599997</v>
      </c>
      <c r="Y18" s="10"/>
      <c r="Z18" s="12">
        <f t="shared" si="0"/>
        <v>4.1411095080684461E-2</v>
      </c>
      <c r="AB18" s="37"/>
    </row>
    <row r="19" spans="1:28" ht="21.75" customHeight="1">
      <c r="A19" s="6" t="s">
        <v>38</v>
      </c>
      <c r="C19" s="89">
        <v>28798557</v>
      </c>
      <c r="D19" s="89"/>
      <c r="E19" s="34"/>
      <c r="F19" s="33">
        <v>71981737069</v>
      </c>
      <c r="G19" s="34"/>
      <c r="H19" s="33">
        <v>41080040015</v>
      </c>
      <c r="I19" s="34"/>
      <c r="J19" s="33">
        <v>0</v>
      </c>
      <c r="K19" s="34"/>
      <c r="L19" s="33">
        <v>0</v>
      </c>
      <c r="M19" s="34"/>
      <c r="N19" s="33">
        <v>-28798557</v>
      </c>
      <c r="O19" s="34"/>
      <c r="P19" s="33">
        <v>39788214888</v>
      </c>
      <c r="Q19" s="34"/>
      <c r="R19" s="33">
        <v>0</v>
      </c>
      <c r="S19" s="34"/>
      <c r="T19" s="33">
        <v>0</v>
      </c>
      <c r="U19" s="34"/>
      <c r="V19" s="33">
        <v>0</v>
      </c>
      <c r="W19" s="34"/>
      <c r="X19" s="33">
        <v>0</v>
      </c>
      <c r="Y19" s="10"/>
      <c r="Z19" s="12">
        <f t="shared" si="0"/>
        <v>0</v>
      </c>
      <c r="AB19" s="37"/>
    </row>
    <row r="20" spans="1:28" ht="21.75" customHeight="1">
      <c r="A20" s="6" t="s">
        <v>39</v>
      </c>
      <c r="C20" s="89">
        <v>362362599</v>
      </c>
      <c r="D20" s="89"/>
      <c r="E20" s="34"/>
      <c r="F20" s="33">
        <v>257818780874</v>
      </c>
      <c r="G20" s="34"/>
      <c r="H20" s="33">
        <v>143722410072</v>
      </c>
      <c r="I20" s="34"/>
      <c r="J20" s="33">
        <v>0</v>
      </c>
      <c r="K20" s="34"/>
      <c r="L20" s="33">
        <v>0</v>
      </c>
      <c r="M20" s="34"/>
      <c r="N20" s="33">
        <v>-262362599</v>
      </c>
      <c r="O20" s="34"/>
      <c r="P20" s="33">
        <v>102977312608</v>
      </c>
      <c r="Q20" s="34"/>
      <c r="R20" s="33">
        <v>100000000</v>
      </c>
      <c r="S20" s="34"/>
      <c r="T20" s="33">
        <v>389</v>
      </c>
      <c r="U20" s="34"/>
      <c r="V20" s="33">
        <v>71149390566</v>
      </c>
      <c r="W20" s="34"/>
      <c r="X20" s="33">
        <v>38668545000</v>
      </c>
      <c r="Y20" s="10"/>
      <c r="Z20" s="12">
        <f t="shared" si="0"/>
        <v>1.6021653728918628</v>
      </c>
      <c r="AB20" s="37"/>
    </row>
    <row r="21" spans="1:28" ht="21.75" customHeight="1">
      <c r="A21" s="6" t="s">
        <v>40</v>
      </c>
      <c r="C21" s="89">
        <v>0</v>
      </c>
      <c r="D21" s="89"/>
      <c r="E21" s="34"/>
      <c r="F21" s="33">
        <v>0</v>
      </c>
      <c r="G21" s="34"/>
      <c r="H21" s="33">
        <v>0</v>
      </c>
      <c r="I21" s="34"/>
      <c r="J21" s="33">
        <v>155000</v>
      </c>
      <c r="K21" s="34"/>
      <c r="L21" s="33">
        <v>10826663697</v>
      </c>
      <c r="M21" s="34"/>
      <c r="N21" s="33">
        <v>0</v>
      </c>
      <c r="O21" s="34"/>
      <c r="P21" s="33">
        <v>0</v>
      </c>
      <c r="Q21" s="34"/>
      <c r="R21" s="33">
        <v>155000</v>
      </c>
      <c r="S21" s="34"/>
      <c r="T21" s="33">
        <v>69650</v>
      </c>
      <c r="U21" s="34"/>
      <c r="V21" s="33">
        <v>10826663697</v>
      </c>
      <c r="W21" s="34"/>
      <c r="X21" s="33">
        <v>10731515287.5</v>
      </c>
      <c r="Y21" s="10"/>
      <c r="Z21" s="12">
        <f t="shared" si="0"/>
        <v>0.44464207774800324</v>
      </c>
      <c r="AB21" s="37"/>
    </row>
    <row r="22" spans="1:28" ht="21.75" customHeight="1">
      <c r="A22" s="6" t="s">
        <v>41</v>
      </c>
      <c r="C22" s="89">
        <v>0</v>
      </c>
      <c r="D22" s="89"/>
      <c r="E22" s="34"/>
      <c r="F22" s="33">
        <v>0</v>
      </c>
      <c r="G22" s="34"/>
      <c r="H22" s="33">
        <v>0</v>
      </c>
      <c r="I22" s="34"/>
      <c r="J22" s="33">
        <v>27276833</v>
      </c>
      <c r="K22" s="34"/>
      <c r="L22" s="33">
        <v>93398248852</v>
      </c>
      <c r="M22" s="34"/>
      <c r="N22" s="33">
        <v>-23200000</v>
      </c>
      <c r="O22" s="34"/>
      <c r="P22" s="33">
        <v>83368985714</v>
      </c>
      <c r="Q22" s="34"/>
      <c r="R22" s="33">
        <v>4076833</v>
      </c>
      <c r="S22" s="34"/>
      <c r="T22" s="33">
        <v>3476</v>
      </c>
      <c r="U22" s="34"/>
      <c r="V22" s="33">
        <v>14184222160</v>
      </c>
      <c r="W22" s="34"/>
      <c r="X22" s="33">
        <v>14086753632</v>
      </c>
      <c r="Y22" s="10"/>
      <c r="Z22" s="12">
        <f t="shared" si="0"/>
        <v>0.58366067007820122</v>
      </c>
      <c r="AB22" s="37"/>
    </row>
    <row r="23" spans="1:28" ht="21.75" customHeight="1">
      <c r="A23" s="6" t="s">
        <v>42</v>
      </c>
      <c r="C23" s="89">
        <v>0</v>
      </c>
      <c r="D23" s="89"/>
      <c r="E23" s="34"/>
      <c r="F23" s="33">
        <v>0</v>
      </c>
      <c r="G23" s="34"/>
      <c r="H23" s="33">
        <v>0</v>
      </c>
      <c r="I23" s="34"/>
      <c r="J23" s="33">
        <v>84582975</v>
      </c>
      <c r="K23" s="34"/>
      <c r="L23" s="33">
        <v>98901760688</v>
      </c>
      <c r="M23" s="34"/>
      <c r="N23" s="33">
        <v>0</v>
      </c>
      <c r="O23" s="34"/>
      <c r="P23" s="33">
        <v>0</v>
      </c>
      <c r="Q23" s="34"/>
      <c r="R23" s="33">
        <v>84582975</v>
      </c>
      <c r="S23" s="34"/>
      <c r="T23" s="33">
        <v>1169</v>
      </c>
      <c r="U23" s="34"/>
      <c r="V23" s="33">
        <v>98901760688</v>
      </c>
      <c r="W23" s="34"/>
      <c r="X23" s="33">
        <v>98289176663.2388</v>
      </c>
      <c r="Y23" s="10"/>
      <c r="Z23" s="12">
        <f t="shared" si="0"/>
        <v>4.0724448095963313</v>
      </c>
      <c r="AB23" s="37"/>
    </row>
    <row r="24" spans="1:28" ht="21.75" customHeight="1">
      <c r="A24" s="6" t="s">
        <v>48</v>
      </c>
      <c r="C24" s="89">
        <v>0</v>
      </c>
      <c r="D24" s="89"/>
      <c r="E24" s="34"/>
      <c r="F24" s="33">
        <v>0</v>
      </c>
      <c r="G24" s="34"/>
      <c r="H24" s="33">
        <v>0</v>
      </c>
      <c r="I24" s="34"/>
      <c r="J24" s="33">
        <v>132000000</v>
      </c>
      <c r="K24" s="34"/>
      <c r="L24" s="33">
        <v>133681442112</v>
      </c>
      <c r="M24" s="34"/>
      <c r="N24" s="33">
        <v>0</v>
      </c>
      <c r="O24" s="34"/>
      <c r="P24" s="33">
        <v>0</v>
      </c>
      <c r="Q24" s="34"/>
      <c r="R24" s="33">
        <v>132000000</v>
      </c>
      <c r="S24" s="34"/>
      <c r="T24" s="33">
        <v>1139</v>
      </c>
      <c r="U24" s="34"/>
      <c r="V24" s="33">
        <v>148997384952</v>
      </c>
      <c r="W24" s="34"/>
      <c r="X24" s="33">
        <v>149453429400</v>
      </c>
      <c r="Y24" s="10"/>
      <c r="Z24" s="12">
        <f t="shared" si="0"/>
        <v>6.1923485728417926</v>
      </c>
      <c r="AB24" s="37"/>
    </row>
    <row r="25" spans="1:28" ht="21.75" customHeight="1">
      <c r="A25" s="6" t="s">
        <v>16</v>
      </c>
      <c r="C25" s="89">
        <v>150000</v>
      </c>
      <c r="D25" s="89"/>
      <c r="E25" s="34"/>
      <c r="F25" s="33">
        <v>323583301</v>
      </c>
      <c r="G25" s="34"/>
      <c r="H25" s="33">
        <v>22794129</v>
      </c>
      <c r="I25" s="33"/>
      <c r="J25" s="33">
        <v>0</v>
      </c>
      <c r="K25" s="33"/>
      <c r="L25" s="33">
        <v>0</v>
      </c>
      <c r="M25" s="33"/>
      <c r="N25" s="33">
        <v>-150000</v>
      </c>
      <c r="O25" s="33"/>
      <c r="P25" s="33">
        <v>0</v>
      </c>
      <c r="Q25" s="33"/>
      <c r="R25" s="33">
        <v>0</v>
      </c>
      <c r="S25" s="33"/>
      <c r="T25" s="33">
        <v>0</v>
      </c>
      <c r="U25" s="33"/>
      <c r="V25" s="33">
        <v>0</v>
      </c>
      <c r="W25" s="33"/>
      <c r="X25" s="33">
        <v>0</v>
      </c>
      <c r="Y25" s="33"/>
      <c r="Z25" s="12">
        <f t="shared" si="0"/>
        <v>0</v>
      </c>
      <c r="AA25" s="33"/>
      <c r="AB25" s="37"/>
    </row>
    <row r="26" spans="1:28" ht="21.75" customHeight="1">
      <c r="A26" s="6" t="s">
        <v>17</v>
      </c>
      <c r="C26" s="89">
        <v>2000000</v>
      </c>
      <c r="D26" s="89"/>
      <c r="E26" s="34"/>
      <c r="F26" s="33">
        <v>700180250</v>
      </c>
      <c r="G26" s="34"/>
      <c r="H26" s="33">
        <v>799794000</v>
      </c>
      <c r="I26" s="33"/>
      <c r="J26" s="33">
        <v>0</v>
      </c>
      <c r="K26" s="33"/>
      <c r="L26" s="33">
        <v>0</v>
      </c>
      <c r="M26" s="33"/>
      <c r="N26" s="33">
        <v>0</v>
      </c>
      <c r="O26" s="33"/>
      <c r="P26" s="33">
        <v>0</v>
      </c>
      <c r="Q26" s="33"/>
      <c r="R26" s="33">
        <v>2000000</v>
      </c>
      <c r="S26" s="33"/>
      <c r="T26" s="33">
        <v>400</v>
      </c>
      <c r="U26" s="33"/>
      <c r="V26" s="33">
        <v>700180250</v>
      </c>
      <c r="W26" s="33"/>
      <c r="X26" s="33">
        <v>799794000</v>
      </c>
      <c r="Y26" s="33"/>
      <c r="Z26" s="12">
        <f t="shared" si="0"/>
        <v>3.3138103651085764E-2</v>
      </c>
      <c r="AA26" s="33"/>
      <c r="AB26" s="37"/>
    </row>
    <row r="27" spans="1:28" ht="21.75" customHeight="1">
      <c r="A27" s="6" t="s">
        <v>18</v>
      </c>
      <c r="C27" s="89">
        <v>33793000</v>
      </c>
      <c r="D27" s="89"/>
      <c r="E27" s="34"/>
      <c r="F27" s="33">
        <v>2261378131</v>
      </c>
      <c r="G27" s="34"/>
      <c r="H27" s="33">
        <v>2027057898.1500001</v>
      </c>
      <c r="I27" s="33"/>
      <c r="J27" s="33">
        <v>1000</v>
      </c>
      <c r="K27" s="33"/>
      <c r="L27" s="33">
        <v>80018</v>
      </c>
      <c r="M27" s="33"/>
      <c r="N27" s="33">
        <v>0</v>
      </c>
      <c r="O27" s="33"/>
      <c r="P27" s="33">
        <v>0</v>
      </c>
      <c r="Q27" s="33"/>
      <c r="R27" s="33">
        <v>33794000</v>
      </c>
      <c r="S27" s="33"/>
      <c r="T27" s="33">
        <v>53</v>
      </c>
      <c r="U27" s="33"/>
      <c r="V27" s="33">
        <v>2261458149</v>
      </c>
      <c r="W27" s="33"/>
      <c r="X27" s="33">
        <v>1790620796.385</v>
      </c>
      <c r="Y27" s="33"/>
      <c r="Z27" s="12">
        <f t="shared" si="0"/>
        <v>7.4191326204492494E-2</v>
      </c>
      <c r="AA27" s="33"/>
      <c r="AB27" s="37"/>
    </row>
    <row r="28" spans="1:28" ht="21.75" customHeight="1">
      <c r="A28" s="6" t="s">
        <v>19</v>
      </c>
      <c r="C28" s="89">
        <v>27457000</v>
      </c>
      <c r="D28" s="89"/>
      <c r="E28" s="34"/>
      <c r="F28" s="33">
        <v>1368992403</v>
      </c>
      <c r="G28" s="34"/>
      <c r="H28" s="33">
        <v>1317596631.48</v>
      </c>
      <c r="I28" s="33"/>
      <c r="J28" s="33">
        <v>0</v>
      </c>
      <c r="K28" s="33"/>
      <c r="L28" s="33">
        <v>0</v>
      </c>
      <c r="M28" s="33"/>
      <c r="N28" s="33">
        <v>0</v>
      </c>
      <c r="O28" s="33"/>
      <c r="P28" s="33">
        <v>0</v>
      </c>
      <c r="Q28" s="33"/>
      <c r="R28" s="33">
        <v>27457000</v>
      </c>
      <c r="S28" s="33"/>
      <c r="T28" s="33">
        <v>49</v>
      </c>
      <c r="U28" s="33"/>
      <c r="V28" s="33">
        <v>1368992403</v>
      </c>
      <c r="W28" s="33"/>
      <c r="X28" s="33">
        <v>1345046561.3025</v>
      </c>
      <c r="Y28" s="33"/>
      <c r="Z28" s="12">
        <f t="shared" si="0"/>
        <v>5.5729715856806548E-2</v>
      </c>
      <c r="AA28" s="33"/>
      <c r="AB28" s="37"/>
    </row>
    <row r="29" spans="1:28" ht="21.75" customHeight="1">
      <c r="A29" s="6" t="s">
        <v>20</v>
      </c>
      <c r="C29" s="89">
        <v>46429000</v>
      </c>
      <c r="D29" s="89"/>
      <c r="E29" s="34"/>
      <c r="F29" s="33">
        <v>1653273522</v>
      </c>
      <c r="G29" s="34"/>
      <c r="H29" s="33">
        <v>1810264736.7674999</v>
      </c>
      <c r="I29" s="33"/>
      <c r="J29" s="33">
        <v>0</v>
      </c>
      <c r="K29" s="33"/>
      <c r="L29" s="33">
        <v>0</v>
      </c>
      <c r="M29" s="33"/>
      <c r="N29" s="33">
        <v>0</v>
      </c>
      <c r="O29" s="33"/>
      <c r="P29" s="33">
        <v>0</v>
      </c>
      <c r="Q29" s="33"/>
      <c r="R29" s="33">
        <v>46429000</v>
      </c>
      <c r="S29" s="33"/>
      <c r="T29" s="33">
        <v>40</v>
      </c>
      <c r="U29" s="33"/>
      <c r="V29" s="33">
        <v>1653273522</v>
      </c>
      <c r="W29" s="33"/>
      <c r="X29" s="33">
        <v>1856681781.3</v>
      </c>
      <c r="Y29" s="33"/>
      <c r="Z29" s="12">
        <f t="shared" si="0"/>
        <v>7.6928450720813044E-2</v>
      </c>
      <c r="AA29" s="33"/>
      <c r="AB29" s="37"/>
    </row>
    <row r="30" spans="1:28" ht="21.75" customHeight="1">
      <c r="A30" s="6" t="s">
        <v>21</v>
      </c>
      <c r="C30" s="89">
        <v>91172000</v>
      </c>
      <c r="D30" s="89"/>
      <c r="E30" s="34"/>
      <c r="F30" s="33">
        <v>2072705187</v>
      </c>
      <c r="G30" s="34"/>
      <c r="H30" s="33">
        <v>3007901261</v>
      </c>
      <c r="I30" s="33"/>
      <c r="J30" s="33">
        <v>1000</v>
      </c>
      <c r="K30" s="33"/>
      <c r="L30" s="33">
        <v>54012</v>
      </c>
      <c r="M30" s="33"/>
      <c r="N30" s="33">
        <v>0</v>
      </c>
      <c r="O30" s="33"/>
      <c r="P30" s="33">
        <v>0</v>
      </c>
      <c r="Q30" s="33"/>
      <c r="R30" s="33">
        <v>91173000</v>
      </c>
      <c r="S30" s="33"/>
      <c r="T30" s="33">
        <v>27</v>
      </c>
      <c r="U30" s="33"/>
      <c r="V30" s="33">
        <v>2072759199</v>
      </c>
      <c r="W30" s="33"/>
      <c r="X30" s="33">
        <v>2461037119.7175002</v>
      </c>
      <c r="Y30" s="33"/>
      <c r="Z30" s="12">
        <f t="shared" si="0"/>
        <v>0.10196888594108997</v>
      </c>
      <c r="AA30" s="33"/>
      <c r="AB30" s="37"/>
    </row>
    <row r="31" spans="1:28" ht="21.75" customHeight="1">
      <c r="A31" s="6" t="s">
        <v>22</v>
      </c>
      <c r="C31" s="89">
        <v>23000000</v>
      </c>
      <c r="D31" s="89"/>
      <c r="E31" s="34"/>
      <c r="F31" s="33">
        <v>3335858756</v>
      </c>
      <c r="G31" s="34"/>
      <c r="H31" s="33">
        <v>3035218230</v>
      </c>
      <c r="I31" s="33"/>
      <c r="J31" s="33">
        <v>1000</v>
      </c>
      <c r="K31" s="33"/>
      <c r="L31" s="33">
        <v>133031</v>
      </c>
      <c r="M31" s="33"/>
      <c r="N31" s="33">
        <v>0</v>
      </c>
      <c r="O31" s="33"/>
      <c r="P31" s="33">
        <v>0</v>
      </c>
      <c r="Q31" s="33"/>
      <c r="R31" s="33">
        <v>23001000</v>
      </c>
      <c r="S31" s="33"/>
      <c r="T31" s="33">
        <v>117</v>
      </c>
      <c r="U31" s="33"/>
      <c r="V31" s="33">
        <v>3335991787</v>
      </c>
      <c r="W31" s="33"/>
      <c r="X31" s="33">
        <v>2690424037.3724999</v>
      </c>
      <c r="Y31" s="33"/>
      <c r="Z31" s="12">
        <f t="shared" si="0"/>
        <v>0.11147314260399872</v>
      </c>
      <c r="AA31" s="33"/>
      <c r="AB31" s="37"/>
    </row>
    <row r="32" spans="1:28" ht="21.75" customHeight="1">
      <c r="A32" s="6" t="s">
        <v>23</v>
      </c>
      <c r="C32" s="89">
        <v>11000000</v>
      </c>
      <c r="D32" s="89"/>
      <c r="E32" s="34"/>
      <c r="F32" s="33">
        <v>1100283250</v>
      </c>
      <c r="G32" s="34"/>
      <c r="H32" s="33">
        <v>989745075</v>
      </c>
      <c r="I32" s="33"/>
      <c r="J32" s="33">
        <v>3000</v>
      </c>
      <c r="K32" s="33"/>
      <c r="L32" s="33">
        <v>214052</v>
      </c>
      <c r="M32" s="33"/>
      <c r="N32" s="33">
        <v>0</v>
      </c>
      <c r="O32" s="33"/>
      <c r="P32" s="33">
        <v>0</v>
      </c>
      <c r="Q32" s="33"/>
      <c r="R32" s="33">
        <v>11003000</v>
      </c>
      <c r="S32" s="33"/>
      <c r="T32" s="33">
        <v>60</v>
      </c>
      <c r="U32" s="33"/>
      <c r="V32" s="33">
        <v>1100497302</v>
      </c>
      <c r="W32" s="33"/>
      <c r="X32" s="33">
        <v>660010003.64999998</v>
      </c>
      <c r="Y32" s="33"/>
      <c r="Z32" s="12">
        <f t="shared" si="0"/>
        <v>2.7346391585467252E-2</v>
      </c>
      <c r="AA32" s="33"/>
      <c r="AB32" s="37"/>
    </row>
    <row r="33" spans="1:28" ht="21.75" customHeight="1">
      <c r="A33" s="6" t="s">
        <v>24</v>
      </c>
      <c r="C33" s="89">
        <v>6400000</v>
      </c>
      <c r="D33" s="89"/>
      <c r="E33" s="34"/>
      <c r="F33" s="33">
        <v>381643697</v>
      </c>
      <c r="G33" s="34"/>
      <c r="H33" s="33">
        <v>236739024</v>
      </c>
      <c r="I33" s="33"/>
      <c r="J33" s="33">
        <v>3000</v>
      </c>
      <c r="K33" s="33"/>
      <c r="L33" s="33">
        <v>160036</v>
      </c>
      <c r="M33" s="33"/>
      <c r="N33" s="33">
        <v>0</v>
      </c>
      <c r="O33" s="33"/>
      <c r="P33" s="33">
        <v>0</v>
      </c>
      <c r="Q33" s="33"/>
      <c r="R33" s="33">
        <v>6403000</v>
      </c>
      <c r="S33" s="33"/>
      <c r="T33" s="33">
        <v>27</v>
      </c>
      <c r="U33" s="33"/>
      <c r="V33" s="33">
        <v>381803733</v>
      </c>
      <c r="W33" s="33"/>
      <c r="X33" s="33">
        <v>172836483.14250001</v>
      </c>
      <c r="Y33" s="33"/>
      <c r="Z33" s="12">
        <f t="shared" si="0"/>
        <v>7.1611856216291991E-3</v>
      </c>
      <c r="AA33" s="33"/>
      <c r="AB33" s="37"/>
    </row>
    <row r="34" spans="1:28" ht="21.75" customHeight="1">
      <c r="A34" s="6" t="s">
        <v>25</v>
      </c>
      <c r="C34" s="89">
        <v>10000000</v>
      </c>
      <c r="D34" s="89"/>
      <c r="E34" s="34"/>
      <c r="F34" s="33">
        <v>350090120</v>
      </c>
      <c r="G34" s="34"/>
      <c r="H34" s="33">
        <v>349909875</v>
      </c>
      <c r="I34" s="33"/>
      <c r="J34" s="33">
        <v>1000</v>
      </c>
      <c r="K34" s="33"/>
      <c r="L34" s="33">
        <v>30006</v>
      </c>
      <c r="M34" s="33"/>
      <c r="N34" s="33">
        <v>0</v>
      </c>
      <c r="O34" s="33"/>
      <c r="P34" s="33">
        <v>0</v>
      </c>
      <c r="Q34" s="33"/>
      <c r="R34" s="33">
        <v>10001000</v>
      </c>
      <c r="S34" s="33"/>
      <c r="T34" s="33">
        <v>20</v>
      </c>
      <c r="U34" s="33"/>
      <c r="V34" s="33">
        <v>350120126</v>
      </c>
      <c r="W34" s="33"/>
      <c r="X34" s="33">
        <v>199968494.84999999</v>
      </c>
      <c r="Y34" s="33"/>
      <c r="Z34" s="12">
        <f t="shared" si="0"/>
        <v>8.2853543653627192E-3</v>
      </c>
      <c r="AA34" s="33"/>
      <c r="AB34" s="37"/>
    </row>
    <row r="35" spans="1:28" ht="21.75" customHeight="1">
      <c r="A35" s="6" t="s">
        <v>26</v>
      </c>
      <c r="C35" s="89">
        <v>452000</v>
      </c>
      <c r="D35" s="89"/>
      <c r="E35" s="34"/>
      <c r="F35" s="33">
        <v>49752799</v>
      </c>
      <c r="G35" s="34"/>
      <c r="H35" s="33">
        <v>36150688.799999997</v>
      </c>
      <c r="I35" s="33"/>
      <c r="J35" s="33">
        <v>1000</v>
      </c>
      <c r="K35" s="33"/>
      <c r="L35" s="33">
        <v>99021</v>
      </c>
      <c r="M35" s="33"/>
      <c r="N35" s="33">
        <v>0</v>
      </c>
      <c r="O35" s="33"/>
      <c r="P35" s="33">
        <v>0</v>
      </c>
      <c r="Q35" s="33"/>
      <c r="R35" s="33">
        <v>453000</v>
      </c>
      <c r="S35" s="33"/>
      <c r="T35" s="33">
        <v>82</v>
      </c>
      <c r="U35" s="33"/>
      <c r="V35" s="33">
        <v>49851820</v>
      </c>
      <c r="W35" s="33"/>
      <c r="X35" s="33">
        <v>37136434.905000001</v>
      </c>
      <c r="Y35" s="33"/>
      <c r="Z35" s="12">
        <f t="shared" si="0"/>
        <v>1.53868499777904E-3</v>
      </c>
      <c r="AA35" s="33"/>
      <c r="AB35" s="37"/>
    </row>
    <row r="36" spans="1:28" ht="21.75" customHeight="1">
      <c r="A36" s="6" t="s">
        <v>43</v>
      </c>
      <c r="B36" s="33"/>
      <c r="C36" s="89">
        <v>0</v>
      </c>
      <c r="D36" s="89">
        <v>0</v>
      </c>
      <c r="E36" s="33"/>
      <c r="F36" s="33">
        <v>0</v>
      </c>
      <c r="G36" s="33"/>
      <c r="H36" s="33">
        <v>0</v>
      </c>
      <c r="I36" s="33"/>
      <c r="J36" s="33">
        <v>452000000</v>
      </c>
      <c r="K36" s="33"/>
      <c r="L36" s="33">
        <v>2738703182</v>
      </c>
      <c r="M36" s="33"/>
      <c r="N36" s="33">
        <v>-452000000</v>
      </c>
      <c r="O36" s="33"/>
      <c r="P36" s="33">
        <v>6685280172</v>
      </c>
      <c r="Q36" s="33"/>
      <c r="R36" s="33">
        <v>0</v>
      </c>
      <c r="S36" s="33"/>
      <c r="T36" s="33">
        <v>0</v>
      </c>
      <c r="U36" s="33"/>
      <c r="V36" s="33">
        <v>0</v>
      </c>
      <c r="W36" s="33"/>
      <c r="X36" s="33">
        <v>0</v>
      </c>
      <c r="Y36" s="33"/>
      <c r="Z36" s="12">
        <f t="shared" si="0"/>
        <v>0</v>
      </c>
      <c r="AA36" s="33"/>
      <c r="AB36" s="37"/>
    </row>
    <row r="37" spans="1:28" ht="21.75" customHeight="1">
      <c r="A37" s="6" t="s">
        <v>44</v>
      </c>
      <c r="B37" s="33"/>
      <c r="C37" s="89">
        <v>0</v>
      </c>
      <c r="D37" s="89"/>
      <c r="E37" s="33"/>
      <c r="F37" s="33">
        <v>0</v>
      </c>
      <c r="G37" s="33"/>
      <c r="H37" s="33">
        <v>0</v>
      </c>
      <c r="I37" s="33"/>
      <c r="J37" s="33">
        <v>34050000</v>
      </c>
      <c r="K37" s="33"/>
      <c r="L37" s="33">
        <v>2665486036</v>
      </c>
      <c r="M37" s="33"/>
      <c r="N37" s="33">
        <v>-34050000</v>
      </c>
      <c r="O37" s="33"/>
      <c r="P37" s="33">
        <v>3063930911</v>
      </c>
      <c r="Q37" s="33"/>
      <c r="R37" s="33">
        <v>0</v>
      </c>
      <c r="S37" s="33"/>
      <c r="T37" s="33">
        <v>0</v>
      </c>
      <c r="U37" s="33"/>
      <c r="V37" s="33">
        <v>0</v>
      </c>
      <c r="W37" s="33"/>
      <c r="X37" s="33">
        <v>0</v>
      </c>
      <c r="Y37" s="33"/>
      <c r="Z37" s="12">
        <f t="shared" si="0"/>
        <v>0</v>
      </c>
      <c r="AA37" s="33"/>
      <c r="AB37" s="37"/>
    </row>
    <row r="38" spans="1:28" ht="21.75" customHeight="1">
      <c r="A38" s="6" t="s">
        <v>45</v>
      </c>
      <c r="B38" s="33"/>
      <c r="C38" s="89">
        <v>0</v>
      </c>
      <c r="D38" s="89"/>
      <c r="E38" s="33"/>
      <c r="F38" s="33">
        <v>0</v>
      </c>
      <c r="G38" s="33"/>
      <c r="H38" s="33">
        <v>0</v>
      </c>
      <c r="I38" s="33"/>
      <c r="J38" s="33">
        <v>295105000</v>
      </c>
      <c r="K38" s="33"/>
      <c r="L38" s="33">
        <v>7352376587</v>
      </c>
      <c r="M38" s="33"/>
      <c r="N38" s="33">
        <v>-142163000</v>
      </c>
      <c r="O38" s="33"/>
      <c r="P38" s="33">
        <v>6282349556</v>
      </c>
      <c r="Q38" s="33"/>
      <c r="R38" s="33">
        <v>152942000</v>
      </c>
      <c r="S38" s="33"/>
      <c r="T38" s="33">
        <v>24</v>
      </c>
      <c r="U38" s="33"/>
      <c r="V38" s="33">
        <v>3586381468</v>
      </c>
      <c r="W38" s="33"/>
      <c r="X38" s="33">
        <v>3669662818.4400001</v>
      </c>
      <c r="Y38" s="33"/>
      <c r="Z38" s="12">
        <f t="shared" si="0"/>
        <v>0.15204623545813079</v>
      </c>
      <c r="AA38" s="33"/>
      <c r="AB38" s="37"/>
    </row>
    <row r="39" spans="1:28" ht="21.75" customHeight="1">
      <c r="A39" s="6" t="s">
        <v>46</v>
      </c>
      <c r="B39" s="33"/>
      <c r="C39" s="89">
        <v>0</v>
      </c>
      <c r="D39" s="89"/>
      <c r="E39" s="33"/>
      <c r="F39" s="33">
        <v>0</v>
      </c>
      <c r="G39" s="33"/>
      <c r="H39" s="33">
        <v>0</v>
      </c>
      <c r="I39" s="33"/>
      <c r="J39" s="33">
        <v>43000000</v>
      </c>
      <c r="K39" s="33"/>
      <c r="L39" s="33">
        <v>1336343982</v>
      </c>
      <c r="M39" s="33"/>
      <c r="N39" s="33">
        <v>-43000000</v>
      </c>
      <c r="O39" s="33"/>
      <c r="P39" s="33">
        <v>0</v>
      </c>
      <c r="Q39" s="33"/>
      <c r="R39" s="33">
        <v>0</v>
      </c>
      <c r="S39" s="33"/>
      <c r="T39" s="33">
        <v>0</v>
      </c>
      <c r="U39" s="33"/>
      <c r="V39" s="33">
        <v>0</v>
      </c>
      <c r="W39" s="33"/>
      <c r="X39" s="33">
        <v>0</v>
      </c>
      <c r="Y39" s="33"/>
      <c r="Z39" s="12">
        <f t="shared" si="0"/>
        <v>0</v>
      </c>
      <c r="AA39" s="33"/>
      <c r="AB39" s="37"/>
    </row>
    <row r="40" spans="1:28" ht="21.75" customHeight="1">
      <c r="A40" s="6" t="s">
        <v>47</v>
      </c>
      <c r="B40" s="33"/>
      <c r="C40" s="89">
        <v>0</v>
      </c>
      <c r="D40" s="89"/>
      <c r="E40" s="33"/>
      <c r="F40" s="33">
        <v>0</v>
      </c>
      <c r="G40" s="33"/>
      <c r="H40" s="33">
        <v>0</v>
      </c>
      <c r="I40" s="33"/>
      <c r="J40" s="33">
        <v>92944000</v>
      </c>
      <c r="K40" s="33"/>
      <c r="L40" s="33">
        <v>1505348115</v>
      </c>
      <c r="M40" s="33"/>
      <c r="N40" s="33">
        <v>0</v>
      </c>
      <c r="O40" s="33"/>
      <c r="P40" s="33">
        <v>0</v>
      </c>
      <c r="Q40" s="33"/>
      <c r="R40" s="33">
        <v>92944000</v>
      </c>
      <c r="S40" s="33"/>
      <c r="T40" s="33">
        <v>15</v>
      </c>
      <c r="U40" s="33"/>
      <c r="V40" s="33">
        <v>1505348115</v>
      </c>
      <c r="W40" s="33"/>
      <c r="X40" s="33">
        <v>1393801003.8</v>
      </c>
      <c r="Y40" s="33"/>
      <c r="Z40" s="12">
        <f t="shared" si="0"/>
        <v>5.7749773232747159E-2</v>
      </c>
      <c r="AA40" s="33"/>
      <c r="AB40" s="37"/>
    </row>
    <row r="41" spans="1:28" ht="21.75" customHeight="1">
      <c r="A41" s="6" t="s">
        <v>49</v>
      </c>
      <c r="B41" s="33"/>
      <c r="C41" s="89">
        <v>0</v>
      </c>
      <c r="D41" s="89"/>
      <c r="E41" s="33"/>
      <c r="F41" s="33">
        <v>0</v>
      </c>
      <c r="G41" s="33"/>
      <c r="H41" s="33">
        <v>0</v>
      </c>
      <c r="I41" s="33"/>
      <c r="J41" s="33">
        <v>39552000</v>
      </c>
      <c r="K41" s="33"/>
      <c r="L41" s="33">
        <v>1978108188</v>
      </c>
      <c r="M41" s="33"/>
      <c r="N41" s="33">
        <v>0</v>
      </c>
      <c r="O41" s="33"/>
      <c r="P41" s="33">
        <v>0</v>
      </c>
      <c r="Q41" s="33"/>
      <c r="R41" s="33">
        <v>39552000</v>
      </c>
      <c r="S41" s="33"/>
      <c r="T41" s="33">
        <v>58</v>
      </c>
      <c r="U41" s="33"/>
      <c r="V41" s="33">
        <v>1978108188</v>
      </c>
      <c r="W41" s="33"/>
      <c r="X41" s="33">
        <v>2293425290.8800001</v>
      </c>
      <c r="Y41" s="33"/>
      <c r="Z41" s="12">
        <f t="shared" si="0"/>
        <v>9.502417498156146E-2</v>
      </c>
      <c r="AA41" s="33"/>
      <c r="AB41" s="37"/>
    </row>
    <row r="42" spans="1:28" ht="21.75" customHeight="1">
      <c r="A42" s="6" t="s">
        <v>50</v>
      </c>
      <c r="B42" s="33"/>
      <c r="C42" s="89">
        <v>0</v>
      </c>
      <c r="D42" s="89"/>
      <c r="E42" s="33"/>
      <c r="F42" s="33">
        <v>0</v>
      </c>
      <c r="G42" s="33"/>
      <c r="H42" s="33">
        <v>0</v>
      </c>
      <c r="I42" s="33"/>
      <c r="J42" s="33">
        <v>101002000</v>
      </c>
      <c r="K42" s="33"/>
      <c r="L42" s="33">
        <v>1411391337</v>
      </c>
      <c r="M42" s="33"/>
      <c r="N42" s="33">
        <v>-101002000</v>
      </c>
      <c r="O42" s="33"/>
      <c r="P42" s="33">
        <v>0</v>
      </c>
      <c r="Q42" s="33"/>
      <c r="R42" s="33">
        <v>0</v>
      </c>
      <c r="S42" s="33"/>
      <c r="T42" s="33">
        <v>0</v>
      </c>
      <c r="U42" s="33"/>
      <c r="V42" s="33">
        <v>26</v>
      </c>
      <c r="W42" s="33"/>
      <c r="X42" s="33">
        <v>0</v>
      </c>
      <c r="Y42" s="33"/>
      <c r="Z42" s="12">
        <f t="shared" si="0"/>
        <v>0</v>
      </c>
      <c r="AA42" s="33"/>
      <c r="AB42" s="37"/>
    </row>
    <row r="43" spans="1:28" ht="21.75" customHeight="1">
      <c r="A43" s="6" t="s">
        <v>51</v>
      </c>
      <c r="B43" s="33"/>
      <c r="C43" s="89">
        <v>0</v>
      </c>
      <c r="D43" s="89"/>
      <c r="E43" s="33"/>
      <c r="F43" s="33">
        <v>0</v>
      </c>
      <c r="G43" s="33"/>
      <c r="H43" s="33">
        <v>0</v>
      </c>
      <c r="I43" s="33"/>
      <c r="J43" s="33">
        <v>301000</v>
      </c>
      <c r="K43" s="33"/>
      <c r="L43" s="33">
        <v>16867340</v>
      </c>
      <c r="M43" s="33"/>
      <c r="N43" s="33">
        <v>0</v>
      </c>
      <c r="O43" s="33"/>
      <c r="P43" s="33">
        <v>0</v>
      </c>
      <c r="Q43" s="33"/>
      <c r="R43" s="33">
        <v>301000</v>
      </c>
      <c r="S43" s="33"/>
      <c r="T43" s="33">
        <v>66</v>
      </c>
      <c r="U43" s="33"/>
      <c r="V43" s="33">
        <v>16867340</v>
      </c>
      <c r="W43" s="33"/>
      <c r="X43" s="33">
        <v>19860884.504999999</v>
      </c>
      <c r="Y43" s="33"/>
      <c r="Z43" s="12">
        <f t="shared" si="0"/>
        <v>8.2290195891558725E-4</v>
      </c>
      <c r="AA43" s="33"/>
      <c r="AB43" s="37"/>
    </row>
    <row r="44" spans="1:28" ht="21.75" customHeight="1">
      <c r="A44" s="6" t="s">
        <v>61</v>
      </c>
      <c r="B44" s="33"/>
      <c r="C44" s="89">
        <v>0</v>
      </c>
      <c r="D44" s="89"/>
      <c r="E44" s="33"/>
      <c r="F44" s="33">
        <v>0</v>
      </c>
      <c r="G44" s="33"/>
      <c r="H44" s="33">
        <v>0</v>
      </c>
      <c r="I44" s="33"/>
      <c r="J44" s="33">
        <v>4198000</v>
      </c>
      <c r="K44" s="33"/>
      <c r="L44" s="33">
        <v>178966060</v>
      </c>
      <c r="M44" s="33"/>
      <c r="N44" s="33">
        <v>0</v>
      </c>
      <c r="O44" s="33"/>
      <c r="P44" s="33">
        <v>0</v>
      </c>
      <c r="Q44" s="33"/>
      <c r="R44" s="33">
        <v>4198000</v>
      </c>
      <c r="S44" s="33"/>
      <c r="T44" s="33">
        <v>48</v>
      </c>
      <c r="U44" s="33"/>
      <c r="V44" s="33">
        <v>178966060</v>
      </c>
      <c r="W44" s="33"/>
      <c r="X44" s="33">
        <v>201452112.72</v>
      </c>
      <c r="Y44" s="33"/>
      <c r="Z44" s="12">
        <f t="shared" si="0"/>
        <v>8.3468255476354825E-3</v>
      </c>
      <c r="AA44" s="33"/>
      <c r="AB44" s="37"/>
    </row>
    <row r="45" spans="1:28" ht="21.75" customHeight="1">
      <c r="A45" s="6" t="s">
        <v>53</v>
      </c>
      <c r="B45" s="33"/>
      <c r="C45" s="89">
        <v>0</v>
      </c>
      <c r="D45" s="89"/>
      <c r="E45" s="33"/>
      <c r="F45" s="33">
        <v>0</v>
      </c>
      <c r="G45" s="33"/>
      <c r="H45" s="33">
        <v>0</v>
      </c>
      <c r="I45" s="33"/>
      <c r="J45" s="33">
        <v>152142000</v>
      </c>
      <c r="K45" s="33"/>
      <c r="L45" s="33">
        <v>2800536305</v>
      </c>
      <c r="M45" s="33"/>
      <c r="N45" s="33">
        <v>-41698000</v>
      </c>
      <c r="O45" s="33"/>
      <c r="P45" s="33">
        <v>0</v>
      </c>
      <c r="Q45" s="33"/>
      <c r="R45" s="33">
        <v>110444000</v>
      </c>
      <c r="S45" s="33"/>
      <c r="T45" s="33">
        <v>43</v>
      </c>
      <c r="U45" s="33"/>
      <c r="V45" s="33">
        <v>2032985193</v>
      </c>
      <c r="W45" s="33"/>
      <c r="X45" s="33">
        <v>4747869108.8100004</v>
      </c>
      <c r="Y45" s="33"/>
      <c r="Z45" s="12">
        <f t="shared" si="0"/>
        <v>0.19671987868067781</v>
      </c>
      <c r="AA45" s="33"/>
      <c r="AB45" s="37"/>
    </row>
    <row r="46" spans="1:28" ht="21.75" customHeight="1">
      <c r="A46" s="6" t="s">
        <v>37</v>
      </c>
      <c r="B46" s="33"/>
      <c r="C46" s="89">
        <v>4266</v>
      </c>
      <c r="D46" s="89"/>
      <c r="E46" s="33"/>
      <c r="F46" s="33">
        <v>43007464823</v>
      </c>
      <c r="G46" s="33"/>
      <c r="H46" s="33">
        <v>43447074430.161598</v>
      </c>
      <c r="I46" s="33"/>
      <c r="J46" s="33">
        <v>21713</v>
      </c>
      <c r="K46" s="33"/>
      <c r="L46" s="33">
        <v>233994077146</v>
      </c>
      <c r="M46" s="33"/>
      <c r="N46" s="33">
        <v>0</v>
      </c>
      <c r="O46" s="33"/>
      <c r="P46" s="33">
        <v>0</v>
      </c>
      <c r="Q46" s="33"/>
      <c r="R46" s="33">
        <v>25979</v>
      </c>
      <c r="S46" s="33"/>
      <c r="T46" s="33">
        <v>12526869</v>
      </c>
      <c r="U46" s="33"/>
      <c r="V46" s="33">
        <v>277001541969</v>
      </c>
      <c r="W46" s="33"/>
      <c r="X46" s="33">
        <v>324654484479.59802</v>
      </c>
      <c r="Y46" s="33"/>
      <c r="Z46" s="12">
        <f t="shared" si="0"/>
        <v>13.451506209692415</v>
      </c>
      <c r="AA46" s="33"/>
      <c r="AB46" s="37"/>
    </row>
    <row r="47" spans="1:28" ht="37.5" customHeight="1">
      <c r="A47" s="38" t="s">
        <v>15</v>
      </c>
      <c r="B47" s="33"/>
      <c r="C47" s="89">
        <v>37</v>
      </c>
      <c r="D47" s="89"/>
      <c r="E47" s="33"/>
      <c r="F47" s="33">
        <v>25931080</v>
      </c>
      <c r="G47" s="33"/>
      <c r="H47" s="33">
        <v>34073063.200000003</v>
      </c>
      <c r="I47" s="33"/>
      <c r="J47" s="33">
        <v>2</v>
      </c>
      <c r="K47" s="33"/>
      <c r="L47" s="33">
        <v>2043448</v>
      </c>
      <c r="M47" s="33"/>
      <c r="N47" s="33">
        <v>-39</v>
      </c>
      <c r="O47" s="33"/>
      <c r="P47" s="33">
        <v>0</v>
      </c>
      <c r="Q47" s="33"/>
      <c r="R47" s="33">
        <v>0</v>
      </c>
      <c r="S47" s="33"/>
      <c r="T47" s="33">
        <v>0</v>
      </c>
      <c r="U47" s="33"/>
      <c r="V47" s="33">
        <v>0</v>
      </c>
      <c r="W47" s="33"/>
      <c r="X47" s="33">
        <v>0</v>
      </c>
      <c r="Y47" s="33"/>
      <c r="Z47" s="12">
        <f t="shared" si="0"/>
        <v>0</v>
      </c>
      <c r="AA47" s="33"/>
      <c r="AB47" s="37"/>
    </row>
    <row r="48" spans="1:28" ht="42.75" customHeight="1">
      <c r="A48" s="38" t="s">
        <v>52</v>
      </c>
      <c r="B48" s="33"/>
      <c r="C48" s="89">
        <v>0</v>
      </c>
      <c r="D48" s="89"/>
      <c r="E48" s="33"/>
      <c r="F48" s="33">
        <v>0</v>
      </c>
      <c r="G48" s="33"/>
      <c r="H48" s="33">
        <v>0</v>
      </c>
      <c r="I48" s="33"/>
      <c r="J48" s="33">
        <v>2</v>
      </c>
      <c r="K48" s="33"/>
      <c r="L48" s="33">
        <v>3267916</v>
      </c>
      <c r="M48" s="33"/>
      <c r="N48" s="33">
        <v>-2</v>
      </c>
      <c r="O48" s="33"/>
      <c r="P48" s="33">
        <v>0</v>
      </c>
      <c r="Q48" s="33"/>
      <c r="R48" s="33">
        <v>0</v>
      </c>
      <c r="S48" s="33"/>
      <c r="T48" s="33">
        <v>0</v>
      </c>
      <c r="U48" s="33"/>
      <c r="V48" s="33">
        <v>0</v>
      </c>
      <c r="W48" s="33"/>
      <c r="X48" s="33">
        <v>0</v>
      </c>
      <c r="Y48" s="33"/>
      <c r="Z48" s="12">
        <f t="shared" si="0"/>
        <v>0</v>
      </c>
      <c r="AA48" s="33"/>
      <c r="AB48" s="37"/>
    </row>
    <row r="49" spans="1:28" ht="38.25" customHeight="1">
      <c r="A49" s="38" t="s">
        <v>54</v>
      </c>
      <c r="B49" s="33"/>
      <c r="C49" s="89">
        <v>0</v>
      </c>
      <c r="D49" s="89"/>
      <c r="E49" s="33"/>
      <c r="F49" s="33">
        <v>0</v>
      </c>
      <c r="G49" s="33"/>
      <c r="H49" s="33">
        <v>0</v>
      </c>
      <c r="I49" s="33"/>
      <c r="J49" s="33">
        <v>2002</v>
      </c>
      <c r="K49" s="33"/>
      <c r="L49" s="33">
        <v>3179610960</v>
      </c>
      <c r="M49" s="33"/>
      <c r="N49" s="33">
        <v>-1001</v>
      </c>
      <c r="O49" s="33"/>
      <c r="P49" s="33">
        <v>0</v>
      </c>
      <c r="Q49" s="33"/>
      <c r="R49" s="33">
        <v>1001</v>
      </c>
      <c r="S49" s="33"/>
      <c r="T49" s="33">
        <v>3420000</v>
      </c>
      <c r="U49" s="33"/>
      <c r="V49" s="33">
        <v>1590032710</v>
      </c>
      <c r="W49" s="33"/>
      <c r="X49" s="33">
        <v>3419311896</v>
      </c>
      <c r="Y49" s="33"/>
      <c r="Z49" s="12">
        <f t="shared" si="0"/>
        <v>0.14167337092431126</v>
      </c>
      <c r="AA49" s="33"/>
      <c r="AB49" s="37"/>
    </row>
    <row r="50" spans="1:28" ht="32.25" customHeight="1">
      <c r="A50" s="38" t="s">
        <v>55</v>
      </c>
      <c r="B50" s="33"/>
      <c r="C50" s="89">
        <v>0</v>
      </c>
      <c r="D50" s="89"/>
      <c r="E50" s="33"/>
      <c r="F50" s="33">
        <v>0</v>
      </c>
      <c r="G50" s="33"/>
      <c r="H50" s="33">
        <v>0</v>
      </c>
      <c r="I50" s="33"/>
      <c r="J50" s="33">
        <v>1</v>
      </c>
      <c r="K50" s="33"/>
      <c r="L50" s="33">
        <v>226270</v>
      </c>
      <c r="M50" s="33"/>
      <c r="N50" s="33">
        <v>0</v>
      </c>
      <c r="O50" s="33"/>
      <c r="P50" s="33">
        <v>0</v>
      </c>
      <c r="Q50" s="33"/>
      <c r="R50" s="33">
        <v>1</v>
      </c>
      <c r="S50" s="33"/>
      <c r="T50" s="33">
        <v>458770</v>
      </c>
      <c r="U50" s="33"/>
      <c r="V50" s="33">
        <v>226270</v>
      </c>
      <c r="W50" s="33"/>
      <c r="X50" s="33">
        <v>458219.47600000002</v>
      </c>
      <c r="Y50" s="33"/>
      <c r="Z50" s="12">
        <f t="shared" si="0"/>
        <v>1.8985544390973437E-5</v>
      </c>
      <c r="AA50" s="33"/>
      <c r="AB50" s="37"/>
    </row>
    <row r="51" spans="1:28" ht="36" customHeight="1">
      <c r="A51" s="38" t="s">
        <v>56</v>
      </c>
      <c r="B51" s="33"/>
      <c r="C51" s="89">
        <v>0</v>
      </c>
      <c r="D51" s="89"/>
      <c r="E51" s="33"/>
      <c r="F51" s="33">
        <v>0</v>
      </c>
      <c r="G51" s="33"/>
      <c r="H51" s="33">
        <v>0</v>
      </c>
      <c r="I51" s="33"/>
      <c r="J51" s="33">
        <v>4002</v>
      </c>
      <c r="K51" s="33"/>
      <c r="L51" s="33">
        <v>7413225208</v>
      </c>
      <c r="M51" s="33"/>
      <c r="N51" s="33">
        <v>-1</v>
      </c>
      <c r="O51" s="33"/>
      <c r="P51" s="33">
        <v>0</v>
      </c>
      <c r="Q51" s="33"/>
      <c r="R51" s="33">
        <v>4001</v>
      </c>
      <c r="S51" s="33"/>
      <c r="T51" s="33">
        <v>3720000</v>
      </c>
      <c r="U51" s="33"/>
      <c r="V51" s="33">
        <v>7411372950</v>
      </c>
      <c r="W51" s="33"/>
      <c r="X51" s="33">
        <v>14865859536</v>
      </c>
      <c r="Y51" s="33"/>
      <c r="Z51" s="12">
        <f t="shared" si="0"/>
        <v>0.6159415976694621</v>
      </c>
      <c r="AA51" s="33"/>
      <c r="AB51" s="37"/>
    </row>
    <row r="52" spans="1:28" ht="33" customHeight="1">
      <c r="A52" s="38" t="s">
        <v>57</v>
      </c>
      <c r="B52" s="33"/>
      <c r="C52" s="89">
        <v>0</v>
      </c>
      <c r="D52" s="89"/>
      <c r="E52" s="33"/>
      <c r="F52" s="33">
        <v>0</v>
      </c>
      <c r="G52" s="33"/>
      <c r="H52" s="33">
        <v>0</v>
      </c>
      <c r="I52" s="33"/>
      <c r="J52" s="33">
        <v>2</v>
      </c>
      <c r="K52" s="33"/>
      <c r="L52" s="33">
        <v>7699226</v>
      </c>
      <c r="M52" s="33"/>
      <c r="N52" s="33">
        <v>-2</v>
      </c>
      <c r="O52" s="33"/>
      <c r="P52" s="33">
        <v>0</v>
      </c>
      <c r="Q52" s="33"/>
      <c r="R52" s="33">
        <v>0</v>
      </c>
      <c r="S52" s="33"/>
      <c r="T52" s="33">
        <v>0</v>
      </c>
      <c r="U52" s="33"/>
      <c r="V52" s="33">
        <v>0</v>
      </c>
      <c r="W52" s="33"/>
      <c r="X52" s="33">
        <v>0</v>
      </c>
      <c r="Y52" s="33"/>
      <c r="Z52" s="12">
        <f t="shared" si="0"/>
        <v>0</v>
      </c>
      <c r="AA52" s="33"/>
      <c r="AB52" s="37"/>
    </row>
    <row r="53" spans="1:28" ht="36" customHeight="1">
      <c r="A53" s="38" t="s">
        <v>58</v>
      </c>
      <c r="B53" s="33"/>
      <c r="C53" s="89">
        <v>0</v>
      </c>
      <c r="D53" s="89"/>
      <c r="E53" s="33"/>
      <c r="F53" s="33">
        <v>0</v>
      </c>
      <c r="G53" s="33"/>
      <c r="H53" s="33">
        <v>0</v>
      </c>
      <c r="I53" s="33"/>
      <c r="J53" s="33">
        <v>3002</v>
      </c>
      <c r="K53" s="33"/>
      <c r="L53" s="33">
        <v>8386261452</v>
      </c>
      <c r="M53" s="33"/>
      <c r="N53" s="33">
        <v>-1</v>
      </c>
      <c r="O53" s="33"/>
      <c r="P53" s="33">
        <v>0</v>
      </c>
      <c r="Q53" s="33"/>
      <c r="R53" s="33">
        <v>3001</v>
      </c>
      <c r="S53" s="33"/>
      <c r="T53" s="33">
        <v>5206000</v>
      </c>
      <c r="U53" s="33"/>
      <c r="V53" s="33">
        <v>8383468060</v>
      </c>
      <c r="W53" s="33"/>
      <c r="X53" s="33">
        <v>15604458144</v>
      </c>
      <c r="Y53" s="33"/>
      <c r="Z53" s="12">
        <f t="shared" si="0"/>
        <v>0.64654417436852663</v>
      </c>
      <c r="AA53" s="33"/>
      <c r="AB53" s="37"/>
    </row>
    <row r="54" spans="1:28" ht="35.25" customHeight="1">
      <c r="A54" s="38" t="s">
        <v>59</v>
      </c>
      <c r="B54" s="33"/>
      <c r="C54" s="89">
        <v>0</v>
      </c>
      <c r="D54" s="89"/>
      <c r="E54" s="33"/>
      <c r="F54" s="33">
        <v>0</v>
      </c>
      <c r="G54" s="33"/>
      <c r="H54" s="33">
        <v>0</v>
      </c>
      <c r="I54" s="33"/>
      <c r="J54" s="33">
        <v>1</v>
      </c>
      <c r="K54" s="33"/>
      <c r="L54" s="33">
        <v>2287742</v>
      </c>
      <c r="M54" s="33"/>
      <c r="N54" s="33">
        <v>-1</v>
      </c>
      <c r="O54" s="33"/>
      <c r="P54" s="33">
        <v>0</v>
      </c>
      <c r="Q54" s="33"/>
      <c r="R54" s="33">
        <v>0</v>
      </c>
      <c r="S54" s="33"/>
      <c r="T54" s="33">
        <v>0</v>
      </c>
      <c r="U54" s="33"/>
      <c r="V54" s="33">
        <v>0</v>
      </c>
      <c r="W54" s="33"/>
      <c r="X54" s="33">
        <v>0</v>
      </c>
      <c r="Y54" s="33"/>
      <c r="Z54" s="12">
        <f t="shared" si="0"/>
        <v>0</v>
      </c>
      <c r="AA54" s="33"/>
      <c r="AB54" s="37"/>
    </row>
    <row r="55" spans="1:28" ht="34.5" customHeight="1">
      <c r="A55" s="38" t="s">
        <v>60</v>
      </c>
      <c r="B55" s="33"/>
      <c r="C55" s="89">
        <v>0</v>
      </c>
      <c r="D55" s="89"/>
      <c r="E55" s="33"/>
      <c r="F55" s="33">
        <v>0</v>
      </c>
      <c r="G55" s="33"/>
      <c r="H55" s="33">
        <v>0</v>
      </c>
      <c r="I55" s="33"/>
      <c r="J55" s="33">
        <v>1</v>
      </c>
      <c r="K55" s="33"/>
      <c r="L55" s="33">
        <v>977170</v>
      </c>
      <c r="M55" s="33"/>
      <c r="N55" s="33">
        <v>-1</v>
      </c>
      <c r="O55" s="33"/>
      <c r="P55" s="33">
        <v>0</v>
      </c>
      <c r="Q55" s="33"/>
      <c r="R55" s="33">
        <v>0</v>
      </c>
      <c r="S55" s="33"/>
      <c r="T55" s="33">
        <v>0</v>
      </c>
      <c r="U55" s="33"/>
      <c r="V55" s="33">
        <v>0</v>
      </c>
      <c r="W55" s="33"/>
      <c r="X55" s="33">
        <v>0</v>
      </c>
      <c r="Y55" s="33"/>
      <c r="Z55" s="12">
        <f t="shared" si="0"/>
        <v>0</v>
      </c>
      <c r="AA55" s="33"/>
      <c r="AB55" s="37"/>
    </row>
    <row r="56" spans="1:28" ht="30.75" customHeight="1">
      <c r="A56" s="38" t="s">
        <v>62</v>
      </c>
      <c r="B56" s="33"/>
      <c r="C56" s="89">
        <v>0</v>
      </c>
      <c r="D56" s="89"/>
      <c r="E56" s="33"/>
      <c r="F56" s="33">
        <v>0</v>
      </c>
      <c r="G56" s="33"/>
      <c r="H56" s="33">
        <v>0</v>
      </c>
      <c r="I56" s="33"/>
      <c r="J56" s="33">
        <v>1</v>
      </c>
      <c r="K56" s="33"/>
      <c r="L56" s="33">
        <v>1324587</v>
      </c>
      <c r="M56" s="33"/>
      <c r="N56" s="33">
        <v>-1</v>
      </c>
      <c r="O56" s="33"/>
      <c r="P56" s="33">
        <v>0</v>
      </c>
      <c r="Q56" s="33"/>
      <c r="R56" s="33">
        <v>0</v>
      </c>
      <c r="S56" s="33"/>
      <c r="T56" s="33">
        <v>0</v>
      </c>
      <c r="U56" s="33"/>
      <c r="V56" s="33">
        <v>0</v>
      </c>
      <c r="W56" s="33"/>
      <c r="X56" s="33">
        <v>0</v>
      </c>
      <c r="Y56" s="33"/>
      <c r="Z56" s="12">
        <f t="shared" si="0"/>
        <v>0</v>
      </c>
      <c r="AA56" s="33"/>
      <c r="AB56" s="37"/>
    </row>
    <row r="57" spans="1:28" ht="31.5" customHeight="1">
      <c r="A57" s="38" t="s">
        <v>63</v>
      </c>
      <c r="B57" s="33"/>
      <c r="C57" s="89">
        <v>0</v>
      </c>
      <c r="D57" s="89"/>
      <c r="E57" s="33"/>
      <c r="F57" s="33">
        <v>0</v>
      </c>
      <c r="G57" s="33"/>
      <c r="H57" s="33">
        <v>0</v>
      </c>
      <c r="I57" s="33"/>
      <c r="J57" s="33">
        <v>1</v>
      </c>
      <c r="K57" s="33"/>
      <c r="L57" s="33">
        <v>709850</v>
      </c>
      <c r="M57" s="33"/>
      <c r="N57" s="33">
        <v>-1</v>
      </c>
      <c r="O57" s="33"/>
      <c r="P57" s="33">
        <v>0</v>
      </c>
      <c r="Q57" s="33"/>
      <c r="R57" s="33">
        <v>0</v>
      </c>
      <c r="S57" s="33"/>
      <c r="T57" s="33">
        <v>0</v>
      </c>
      <c r="U57" s="33"/>
      <c r="V57" s="33">
        <v>0</v>
      </c>
      <c r="W57" s="33"/>
      <c r="X57" s="33">
        <v>0</v>
      </c>
      <c r="Y57" s="33"/>
      <c r="Z57" s="12">
        <f t="shared" si="0"/>
        <v>0</v>
      </c>
      <c r="AA57" s="33"/>
      <c r="AB57" s="37"/>
    </row>
    <row r="58" spans="1:28" ht="36" customHeight="1">
      <c r="A58" s="38" t="s">
        <v>64</v>
      </c>
      <c r="B58" s="33"/>
      <c r="C58" s="89">
        <v>0</v>
      </c>
      <c r="D58" s="89"/>
      <c r="E58" s="33"/>
      <c r="F58" s="33">
        <v>0</v>
      </c>
      <c r="G58" s="33"/>
      <c r="H58" s="33">
        <v>0</v>
      </c>
      <c r="I58" s="33"/>
      <c r="J58" s="33">
        <v>1</v>
      </c>
      <c r="K58" s="33"/>
      <c r="L58" s="33">
        <v>2593108</v>
      </c>
      <c r="M58" s="33"/>
      <c r="N58" s="33">
        <v>-1</v>
      </c>
      <c r="O58" s="33"/>
      <c r="P58" s="33">
        <v>0</v>
      </c>
      <c r="Q58" s="33"/>
      <c r="R58" s="33">
        <v>0</v>
      </c>
      <c r="S58" s="33"/>
      <c r="T58" s="33">
        <v>0</v>
      </c>
      <c r="U58" s="33"/>
      <c r="V58" s="33">
        <v>0</v>
      </c>
      <c r="W58" s="33"/>
      <c r="X58" s="33">
        <v>0</v>
      </c>
      <c r="Y58" s="33"/>
      <c r="Z58" s="12">
        <f t="shared" si="0"/>
        <v>0</v>
      </c>
      <c r="AA58" s="33"/>
      <c r="AB58" s="37"/>
    </row>
    <row r="59" spans="1:28" ht="21.75" customHeight="1" thickBot="1">
      <c r="A59" s="90"/>
      <c r="B59" s="90"/>
      <c r="C59" s="91">
        <f>SUM(C9:D58)</f>
        <v>1979416527</v>
      </c>
      <c r="D59" s="91"/>
      <c r="E59" s="34"/>
      <c r="F59" s="36">
        <f>SUM(F9:F58)</f>
        <v>1189399533957</v>
      </c>
      <c r="G59" s="34"/>
      <c r="H59" s="36">
        <f>SUM(H9:H58)</f>
        <v>763330070076.95178</v>
      </c>
      <c r="I59" s="34"/>
      <c r="J59" s="35">
        <f>SUM(J9:J58)</f>
        <v>2421950539</v>
      </c>
      <c r="K59" s="34"/>
      <c r="L59" s="36">
        <f>SUM(L9:L58)</f>
        <v>999403699077</v>
      </c>
      <c r="M59" s="34"/>
      <c r="N59" s="35">
        <f>SUM(N9:N58)</f>
        <v>-2084789112</v>
      </c>
      <c r="O59" s="34"/>
      <c r="P59" s="36">
        <f>SUM(P9:P58)</f>
        <v>608620001718</v>
      </c>
      <c r="Q59" s="34"/>
      <c r="R59" s="35">
        <f>SUM(R9:R58)</f>
        <v>2316577954</v>
      </c>
      <c r="S59" s="34"/>
      <c r="T59" s="33"/>
      <c r="U59" s="34"/>
      <c r="V59" s="36">
        <f>SUM(V9:V58)</f>
        <v>1308316667300</v>
      </c>
      <c r="W59" s="34"/>
      <c r="X59" s="36">
        <f>SUM(X9:X58)</f>
        <v>1273576021052.9668</v>
      </c>
      <c r="Y59" s="10"/>
      <c r="Z59" s="15">
        <f>SUM(Z9:Z58)</f>
        <v>52.768455618810087</v>
      </c>
    </row>
    <row r="60" spans="1:28" ht="13.5" thickTop="1"/>
    <row r="61" spans="1:28" ht="18.75">
      <c r="V61" s="33"/>
      <c r="X61" s="33"/>
    </row>
    <row r="62" spans="1:28" ht="18.75">
      <c r="V62" s="33"/>
      <c r="W62" s="33"/>
      <c r="X62" s="33"/>
    </row>
    <row r="63" spans="1:28" ht="18.75">
      <c r="F63" s="37"/>
      <c r="H63" s="37"/>
      <c r="V63" s="33"/>
      <c r="W63" s="33"/>
      <c r="X63" s="33"/>
    </row>
    <row r="64" spans="1:28" ht="18.75">
      <c r="V64" s="33"/>
      <c r="W64" s="33"/>
      <c r="X64" s="33"/>
    </row>
    <row r="65" spans="22:24" ht="18.75">
      <c r="V65" s="33"/>
      <c r="X65" s="37"/>
    </row>
    <row r="66" spans="22:24">
      <c r="V66" s="37"/>
    </row>
    <row r="67" spans="22:24">
      <c r="V67" s="48"/>
    </row>
    <row r="68" spans="22:24">
      <c r="V68" s="37"/>
    </row>
  </sheetData>
  <mergeCells count="63">
    <mergeCell ref="C47:D47"/>
    <mergeCell ref="C57:D57"/>
    <mergeCell ref="C58:D58"/>
    <mergeCell ref="A59:B59"/>
    <mergeCell ref="C53:D53"/>
    <mergeCell ref="C54:D54"/>
    <mergeCell ref="C55:D55"/>
    <mergeCell ref="C56:D56"/>
    <mergeCell ref="C59:D59"/>
    <mergeCell ref="C49:D49"/>
    <mergeCell ref="C50:D50"/>
    <mergeCell ref="C51:D51"/>
    <mergeCell ref="C52:D52"/>
    <mergeCell ref="C48:D48"/>
    <mergeCell ref="C31:D31"/>
    <mergeCell ref="C19:D19"/>
    <mergeCell ref="C20:D20"/>
    <mergeCell ref="C21:D21"/>
    <mergeCell ref="C22:D22"/>
    <mergeCell ref="C23:D23"/>
    <mergeCell ref="C24:D24"/>
    <mergeCell ref="C28:D28"/>
    <mergeCell ref="C29:D29"/>
    <mergeCell ref="C30:D30"/>
    <mergeCell ref="C25:D25"/>
    <mergeCell ref="C26:D26"/>
    <mergeCell ref="C27:D27"/>
    <mergeCell ref="C46:D46"/>
    <mergeCell ref="C32:D32"/>
    <mergeCell ref="C33:D33"/>
    <mergeCell ref="C34:D34"/>
    <mergeCell ref="C35:D35"/>
    <mergeCell ref="C44:D44"/>
    <mergeCell ref="C41:D41"/>
    <mergeCell ref="C42:D42"/>
    <mergeCell ref="C43:D43"/>
    <mergeCell ref="C36:D36"/>
    <mergeCell ref="C37:D37"/>
    <mergeCell ref="C38:D38"/>
    <mergeCell ref="C39:D39"/>
    <mergeCell ref="C40:D40"/>
    <mergeCell ref="C45:D45"/>
    <mergeCell ref="C15:D15"/>
    <mergeCell ref="C16:D16"/>
    <mergeCell ref="C17:D17"/>
    <mergeCell ref="C18:D18"/>
    <mergeCell ref="C8:D8"/>
    <mergeCell ref="C9:D9"/>
    <mergeCell ref="C10:D10"/>
    <mergeCell ref="C11:D11"/>
    <mergeCell ref="C12:D12"/>
    <mergeCell ref="C13:D13"/>
    <mergeCell ref="C14:D14"/>
    <mergeCell ref="D6:H6"/>
    <mergeCell ref="J6:P6"/>
    <mergeCell ref="R6:Z6"/>
    <mergeCell ref="J7:L7"/>
    <mergeCell ref="N7:P7"/>
    <mergeCell ref="A1:Z1"/>
    <mergeCell ref="A2:Z2"/>
    <mergeCell ref="A3:Z3"/>
    <mergeCell ref="B4:Z4"/>
    <mergeCell ref="B5:Z5"/>
  </mergeCells>
  <pageMargins left="0.39" right="0.39" top="0.39" bottom="0.39" header="0" footer="0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2"/>
  <sheetViews>
    <sheetView rightToLeft="1" view="pageBreakPreview" zoomScale="87" zoomScaleNormal="100" zoomScaleSheetLayoutView="87" workbookViewId="0">
      <selection activeCell="G20" sqref="G20:I20"/>
    </sheetView>
  </sheetViews>
  <sheetFormatPr defaultRowHeight="12.75"/>
  <cols>
    <col min="1" max="1" width="86.42578125" style="10" customWidth="1"/>
    <col min="2" max="2" width="1.28515625" style="10" customWidth="1"/>
    <col min="3" max="3" width="13" style="10" customWidth="1"/>
    <col min="4" max="4" width="1.28515625" style="10" customWidth="1"/>
    <col min="5" max="5" width="13" style="10" customWidth="1"/>
    <col min="6" max="6" width="1.28515625" style="10" customWidth="1"/>
    <col min="7" max="7" width="6.42578125" style="10" customWidth="1"/>
    <col min="8" max="8" width="1.28515625" style="10" customWidth="1"/>
    <col min="9" max="9" width="5.140625" style="10" customWidth="1"/>
    <col min="10" max="10" width="1.28515625" style="10" customWidth="1"/>
    <col min="11" max="11" width="9.140625" style="10" customWidth="1"/>
    <col min="12" max="12" width="1.28515625" style="10" customWidth="1"/>
    <col min="13" max="13" width="2.5703125" style="10" customWidth="1"/>
    <col min="14" max="14" width="1.28515625" style="10" customWidth="1"/>
    <col min="15" max="15" width="9.140625" style="10" customWidth="1"/>
    <col min="16" max="16" width="1.28515625" style="10" customWidth="1"/>
    <col min="17" max="17" width="2.5703125" style="10" customWidth="1"/>
    <col min="18" max="20" width="1.28515625" style="10" customWidth="1"/>
    <col min="21" max="21" width="6.42578125" style="10" customWidth="1"/>
    <col min="22" max="22" width="1.28515625" style="10" customWidth="1"/>
    <col min="23" max="23" width="2.5703125" style="10" customWidth="1"/>
    <col min="24" max="26" width="1.28515625" style="10" customWidth="1"/>
    <col min="27" max="27" width="6.42578125" style="10" customWidth="1"/>
    <col min="28" max="28" width="1.28515625" style="10" customWidth="1"/>
    <col min="29" max="29" width="2.5703125" style="10" customWidth="1"/>
    <col min="30" max="32" width="1.28515625" style="10" customWidth="1"/>
    <col min="33" max="33" width="9.140625" style="10" customWidth="1"/>
    <col min="34" max="34" width="1.28515625" style="10" customWidth="1"/>
    <col min="35" max="35" width="2.5703125" style="10" customWidth="1"/>
    <col min="36" max="36" width="1.28515625" style="10" customWidth="1"/>
    <col min="37" max="37" width="9.140625" style="10" customWidth="1"/>
    <col min="38" max="38" width="1.28515625" style="10" customWidth="1"/>
    <col min="39" max="39" width="2.5703125" style="10" customWidth="1"/>
    <col min="40" max="40" width="1.28515625" style="10" customWidth="1"/>
    <col min="41" max="41" width="9.140625" style="10" customWidth="1"/>
    <col min="42" max="42" width="1.28515625" style="10" customWidth="1"/>
    <col min="43" max="43" width="2.5703125" style="10" customWidth="1"/>
    <col min="44" max="44" width="1.28515625" style="10" customWidth="1"/>
    <col min="45" max="45" width="11.7109375" style="10" customWidth="1"/>
    <col min="46" max="47" width="1.28515625" style="10" customWidth="1"/>
    <col min="48" max="48" width="13" style="10" customWidth="1"/>
    <col min="49" max="49" width="7.7109375" style="10" customWidth="1"/>
    <col min="50" max="50" width="0.28515625" style="10" customWidth="1"/>
    <col min="51" max="16384" width="9.140625" style="10"/>
  </cols>
  <sheetData>
    <row r="1" spans="1:49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</row>
    <row r="2" spans="1:49" ht="21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</row>
    <row r="3" spans="1:49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</row>
    <row r="4" spans="1:49" ht="14.45" customHeight="1"/>
    <row r="5" spans="1:49" ht="14.45" customHeight="1">
      <c r="A5" s="93" t="s">
        <v>66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</row>
    <row r="6" spans="1:49" ht="14.45" customHeight="1">
      <c r="I6" s="87" t="s">
        <v>3</v>
      </c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C6" s="87" t="s">
        <v>5</v>
      </c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</row>
    <row r="7" spans="1:49" ht="14.45" customHeight="1"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9" ht="14.45" customHeight="1">
      <c r="A8" s="87" t="s">
        <v>67</v>
      </c>
      <c r="B8" s="87"/>
      <c r="C8" s="87"/>
      <c r="D8" s="87"/>
      <c r="E8" s="87"/>
      <c r="F8" s="87"/>
      <c r="G8" s="87"/>
      <c r="I8" s="87" t="s">
        <v>68</v>
      </c>
      <c r="J8" s="87"/>
      <c r="K8" s="87"/>
      <c r="M8" s="87" t="s">
        <v>69</v>
      </c>
      <c r="N8" s="87"/>
      <c r="O8" s="87"/>
      <c r="Q8" s="87" t="s">
        <v>70</v>
      </c>
      <c r="R8" s="87"/>
      <c r="S8" s="87"/>
      <c r="T8" s="87"/>
      <c r="U8" s="87"/>
      <c r="W8" s="87" t="s">
        <v>71</v>
      </c>
      <c r="X8" s="87"/>
      <c r="Y8" s="87"/>
      <c r="Z8" s="87"/>
      <c r="AA8" s="87"/>
      <c r="AC8" s="87" t="s">
        <v>68</v>
      </c>
      <c r="AD8" s="87"/>
      <c r="AE8" s="87"/>
      <c r="AF8" s="87"/>
      <c r="AG8" s="87"/>
      <c r="AI8" s="87" t="s">
        <v>69</v>
      </c>
      <c r="AJ8" s="87"/>
      <c r="AK8" s="87"/>
      <c r="AM8" s="87" t="s">
        <v>70</v>
      </c>
      <c r="AN8" s="87"/>
      <c r="AO8" s="87"/>
      <c r="AQ8" s="87" t="s">
        <v>71</v>
      </c>
      <c r="AR8" s="87"/>
      <c r="AS8" s="87"/>
    </row>
    <row r="9" spans="1:49" ht="21.75" customHeight="1">
      <c r="A9" s="94" t="s">
        <v>72</v>
      </c>
      <c r="B9" s="94"/>
      <c r="C9" s="94"/>
      <c r="D9" s="94"/>
      <c r="E9" s="94"/>
      <c r="F9" s="94"/>
      <c r="G9" s="94"/>
      <c r="I9" s="95">
        <v>0</v>
      </c>
      <c r="J9" s="95"/>
      <c r="K9" s="95"/>
      <c r="M9" s="95">
        <v>0</v>
      </c>
      <c r="N9" s="95"/>
      <c r="O9" s="95"/>
      <c r="Q9" s="16"/>
      <c r="R9" s="16"/>
      <c r="S9" s="16"/>
      <c r="T9" s="16"/>
      <c r="U9" s="16"/>
      <c r="W9" s="96">
        <v>0</v>
      </c>
      <c r="X9" s="96"/>
      <c r="Y9" s="96"/>
      <c r="Z9" s="96"/>
      <c r="AA9" s="96"/>
      <c r="AC9" s="95">
        <v>132000000</v>
      </c>
      <c r="AD9" s="95"/>
      <c r="AE9" s="95"/>
      <c r="AF9" s="95"/>
      <c r="AG9" s="95"/>
      <c r="AI9" s="95">
        <v>1383</v>
      </c>
      <c r="AJ9" s="95"/>
      <c r="AK9" s="95"/>
      <c r="AM9" s="94" t="s">
        <v>73</v>
      </c>
      <c r="AN9" s="94"/>
      <c r="AO9" s="94"/>
      <c r="AQ9" s="96">
        <v>0.198525972309885</v>
      </c>
      <c r="AR9" s="96"/>
      <c r="AS9" s="96"/>
    </row>
    <row r="10" spans="1:49" ht="21.75" customHeight="1">
      <c r="A10" s="97" t="s">
        <v>74</v>
      </c>
      <c r="B10" s="97"/>
      <c r="C10" s="97"/>
      <c r="D10" s="97"/>
      <c r="E10" s="97"/>
      <c r="F10" s="97"/>
      <c r="G10" s="97"/>
      <c r="I10" s="98">
        <v>0</v>
      </c>
      <c r="J10" s="98"/>
      <c r="K10" s="98"/>
      <c r="M10" s="98">
        <v>0</v>
      </c>
      <c r="N10" s="98"/>
      <c r="O10" s="98"/>
      <c r="W10" s="99">
        <v>0</v>
      </c>
      <c r="X10" s="99"/>
      <c r="Y10" s="99"/>
      <c r="Z10" s="99"/>
      <c r="AA10" s="99"/>
      <c r="AC10" s="98">
        <v>464000000</v>
      </c>
      <c r="AD10" s="98"/>
      <c r="AE10" s="98"/>
      <c r="AF10" s="98"/>
      <c r="AG10" s="98"/>
      <c r="AI10" s="98">
        <v>535</v>
      </c>
      <c r="AJ10" s="98"/>
      <c r="AK10" s="98"/>
      <c r="AM10" s="97" t="s">
        <v>75</v>
      </c>
      <c r="AN10" s="97"/>
      <c r="AO10" s="97"/>
      <c r="AQ10" s="99">
        <v>0.19888526561935199</v>
      </c>
      <c r="AR10" s="99"/>
      <c r="AS10" s="99"/>
    </row>
    <row r="11" spans="1:49" ht="21.75" customHeight="1">
      <c r="A11" s="97" t="s">
        <v>76</v>
      </c>
      <c r="B11" s="97"/>
      <c r="C11" s="97"/>
      <c r="D11" s="97"/>
      <c r="E11" s="97"/>
      <c r="F11" s="97"/>
      <c r="G11" s="97"/>
      <c r="I11" s="98">
        <v>0</v>
      </c>
      <c r="J11" s="98"/>
      <c r="K11" s="98"/>
      <c r="M11" s="98">
        <v>0</v>
      </c>
      <c r="N11" s="98"/>
      <c r="O11" s="98"/>
      <c r="W11" s="99">
        <v>0</v>
      </c>
      <c r="X11" s="99"/>
      <c r="Y11" s="99"/>
      <c r="Z11" s="99"/>
      <c r="AA11" s="99"/>
      <c r="AC11" s="98">
        <v>350000000</v>
      </c>
      <c r="AD11" s="98"/>
      <c r="AE11" s="98"/>
      <c r="AF11" s="98"/>
      <c r="AG11" s="98"/>
      <c r="AI11" s="98">
        <v>542</v>
      </c>
      <c r="AJ11" s="98"/>
      <c r="AK11" s="98"/>
      <c r="AM11" s="97" t="s">
        <v>77</v>
      </c>
      <c r="AN11" s="97"/>
      <c r="AO11" s="97"/>
      <c r="AQ11" s="99">
        <v>0.199239199958573</v>
      </c>
      <c r="AR11" s="99"/>
      <c r="AS11" s="99"/>
    </row>
    <row r="12" spans="1:49" ht="14.45" customHeight="1">
      <c r="A12" s="93" t="s">
        <v>78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</row>
    <row r="13" spans="1:49" ht="14.45" customHeight="1">
      <c r="C13" s="87" t="s">
        <v>3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Y13" s="87" t="s">
        <v>5</v>
      </c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</row>
    <row r="14" spans="1:49" ht="14.45" customHeight="1">
      <c r="A14" s="2" t="s">
        <v>67</v>
      </c>
      <c r="C14" s="4" t="s">
        <v>79</v>
      </c>
      <c r="D14" s="16"/>
      <c r="E14" s="4" t="s">
        <v>80</v>
      </c>
      <c r="F14" s="16"/>
      <c r="G14" s="88" t="s">
        <v>81</v>
      </c>
      <c r="H14" s="88"/>
      <c r="I14" s="88"/>
      <c r="J14" s="16"/>
      <c r="K14" s="88" t="s">
        <v>82</v>
      </c>
      <c r="L14" s="88"/>
      <c r="M14" s="88"/>
      <c r="N14" s="16"/>
      <c r="O14" s="88" t="s">
        <v>69</v>
      </c>
      <c r="P14" s="88"/>
      <c r="Q14" s="88"/>
      <c r="R14" s="16"/>
      <c r="S14" s="88" t="s">
        <v>70</v>
      </c>
      <c r="T14" s="88"/>
      <c r="U14" s="88"/>
      <c r="V14" s="88"/>
      <c r="W14" s="88"/>
      <c r="Y14" s="88" t="s">
        <v>79</v>
      </c>
      <c r="Z14" s="88"/>
      <c r="AA14" s="88"/>
      <c r="AB14" s="88"/>
      <c r="AC14" s="88"/>
      <c r="AD14" s="16"/>
      <c r="AE14" s="88" t="s">
        <v>80</v>
      </c>
      <c r="AF14" s="88"/>
      <c r="AG14" s="88"/>
      <c r="AH14" s="88"/>
      <c r="AI14" s="88"/>
      <c r="AJ14" s="16"/>
      <c r="AK14" s="88" t="s">
        <v>81</v>
      </c>
      <c r="AL14" s="88"/>
      <c r="AM14" s="88"/>
      <c r="AN14" s="16"/>
      <c r="AO14" s="88" t="s">
        <v>82</v>
      </c>
      <c r="AP14" s="88"/>
      <c r="AQ14" s="88"/>
      <c r="AR14" s="16"/>
      <c r="AS14" s="88" t="s">
        <v>69</v>
      </c>
      <c r="AT14" s="88"/>
      <c r="AU14" s="16"/>
      <c r="AV14" s="4" t="s">
        <v>70</v>
      </c>
    </row>
    <row r="15" spans="1:49" ht="21.75" customHeight="1">
      <c r="A15" s="17" t="s">
        <v>83</v>
      </c>
      <c r="C15" s="17" t="s">
        <v>84</v>
      </c>
      <c r="E15" s="17" t="s">
        <v>85</v>
      </c>
      <c r="G15" s="94" t="s">
        <v>86</v>
      </c>
      <c r="H15" s="94"/>
      <c r="I15" s="94"/>
      <c r="K15" s="95">
        <v>5</v>
      </c>
      <c r="L15" s="95"/>
      <c r="M15" s="95"/>
      <c r="O15" s="95">
        <v>0</v>
      </c>
      <c r="P15" s="95"/>
      <c r="Q15" s="95"/>
      <c r="S15" s="94" t="s">
        <v>86</v>
      </c>
      <c r="T15" s="94"/>
      <c r="U15" s="94"/>
      <c r="V15" s="94"/>
      <c r="W15" s="94"/>
      <c r="Y15" s="94" t="s">
        <v>84</v>
      </c>
      <c r="Z15" s="94"/>
      <c r="AA15" s="94"/>
      <c r="AB15" s="94"/>
      <c r="AC15" s="94"/>
      <c r="AE15" s="94" t="s">
        <v>85</v>
      </c>
      <c r="AF15" s="94"/>
      <c r="AG15" s="94"/>
      <c r="AH15" s="94"/>
      <c r="AI15" s="94"/>
      <c r="AK15" s="94" t="s">
        <v>86</v>
      </c>
      <c r="AL15" s="94"/>
      <c r="AM15" s="94"/>
      <c r="AO15" s="95">
        <v>3044</v>
      </c>
      <c r="AP15" s="95"/>
      <c r="AQ15" s="95"/>
      <c r="AS15" s="95">
        <v>0</v>
      </c>
      <c r="AT15" s="95"/>
      <c r="AV15" s="17" t="s">
        <v>86</v>
      </c>
    </row>
    <row r="16" spans="1:49" ht="21.75" customHeight="1">
      <c r="A16" s="18" t="s">
        <v>87</v>
      </c>
      <c r="C16" s="18" t="s">
        <v>84</v>
      </c>
      <c r="E16" s="18" t="s">
        <v>85</v>
      </c>
      <c r="G16" s="97" t="s">
        <v>86</v>
      </c>
      <c r="H16" s="97"/>
      <c r="I16" s="97"/>
      <c r="K16" s="98">
        <v>5</v>
      </c>
      <c r="L16" s="98"/>
      <c r="M16" s="98"/>
      <c r="O16" s="98">
        <v>0</v>
      </c>
      <c r="P16" s="98"/>
      <c r="Q16" s="98"/>
      <c r="S16" s="97" t="s">
        <v>86</v>
      </c>
      <c r="T16" s="97"/>
      <c r="U16" s="97"/>
      <c r="V16" s="97"/>
      <c r="W16" s="97"/>
      <c r="Y16" s="97" t="s">
        <v>84</v>
      </c>
      <c r="Z16" s="97"/>
      <c r="AA16" s="97"/>
      <c r="AB16" s="97"/>
      <c r="AC16" s="97"/>
      <c r="AE16" s="97" t="s">
        <v>85</v>
      </c>
      <c r="AF16" s="97"/>
      <c r="AG16" s="97"/>
      <c r="AH16" s="97"/>
      <c r="AI16" s="97"/>
      <c r="AK16" s="97" t="s">
        <v>86</v>
      </c>
      <c r="AL16" s="97"/>
      <c r="AM16" s="97"/>
      <c r="AO16" s="98">
        <v>5531</v>
      </c>
      <c r="AP16" s="98"/>
      <c r="AQ16" s="98"/>
      <c r="AS16" s="98">
        <v>0</v>
      </c>
      <c r="AT16" s="98"/>
      <c r="AV16" s="18" t="s">
        <v>86</v>
      </c>
    </row>
    <row r="17" spans="1:48" ht="21.75" customHeight="1">
      <c r="A17" s="18" t="s">
        <v>52</v>
      </c>
      <c r="C17" s="18" t="s">
        <v>84</v>
      </c>
      <c r="E17" s="18" t="s">
        <v>85</v>
      </c>
      <c r="G17" s="97" t="s">
        <v>86</v>
      </c>
      <c r="H17" s="97"/>
      <c r="I17" s="97"/>
      <c r="K17" s="98">
        <v>5</v>
      </c>
      <c r="L17" s="98"/>
      <c r="M17" s="98"/>
      <c r="O17" s="98">
        <v>0</v>
      </c>
      <c r="P17" s="98"/>
      <c r="Q17" s="98"/>
      <c r="S17" s="97" t="s">
        <v>86</v>
      </c>
      <c r="T17" s="97"/>
      <c r="U17" s="97"/>
      <c r="V17" s="97"/>
      <c r="W17" s="97"/>
      <c r="Y17" s="97" t="s">
        <v>84</v>
      </c>
      <c r="Z17" s="97"/>
      <c r="AA17" s="97"/>
      <c r="AB17" s="97"/>
      <c r="AC17" s="97"/>
      <c r="AE17" s="97" t="s">
        <v>85</v>
      </c>
      <c r="AF17" s="97"/>
      <c r="AG17" s="97"/>
      <c r="AH17" s="97"/>
      <c r="AI17" s="97"/>
      <c r="AK17" s="97" t="s">
        <v>86</v>
      </c>
      <c r="AL17" s="97"/>
      <c r="AM17" s="97"/>
      <c r="AO17" s="98">
        <v>498</v>
      </c>
      <c r="AP17" s="98"/>
      <c r="AQ17" s="98"/>
      <c r="AS17" s="98">
        <v>0</v>
      </c>
      <c r="AT17" s="98"/>
      <c r="AV17" s="18" t="s">
        <v>86</v>
      </c>
    </row>
    <row r="18" spans="1:48" ht="21.75" customHeight="1">
      <c r="A18" s="18" t="s">
        <v>88</v>
      </c>
      <c r="C18" s="18" t="s">
        <v>84</v>
      </c>
      <c r="E18" s="18" t="s">
        <v>85</v>
      </c>
      <c r="G18" s="97" t="s">
        <v>86</v>
      </c>
      <c r="H18" s="97"/>
      <c r="I18" s="97"/>
      <c r="K18" s="98">
        <v>5</v>
      </c>
      <c r="L18" s="98"/>
      <c r="M18" s="98"/>
      <c r="O18" s="98">
        <v>0</v>
      </c>
      <c r="P18" s="98"/>
      <c r="Q18" s="98"/>
      <c r="S18" s="97" t="s">
        <v>86</v>
      </c>
      <c r="T18" s="97"/>
      <c r="U18" s="97"/>
      <c r="V18" s="97"/>
      <c r="W18" s="97"/>
      <c r="Y18" s="97" t="s">
        <v>84</v>
      </c>
      <c r="Z18" s="97"/>
      <c r="AA18" s="97"/>
      <c r="AB18" s="97"/>
      <c r="AC18" s="97"/>
      <c r="AE18" s="97" t="s">
        <v>85</v>
      </c>
      <c r="AF18" s="97"/>
      <c r="AG18" s="97"/>
      <c r="AH18" s="97"/>
      <c r="AI18" s="97"/>
      <c r="AK18" s="97" t="s">
        <v>86</v>
      </c>
      <c r="AL18" s="97"/>
      <c r="AM18" s="97"/>
      <c r="AO18" s="98">
        <v>1503</v>
      </c>
      <c r="AP18" s="98"/>
      <c r="AQ18" s="98"/>
      <c r="AS18" s="98">
        <v>0</v>
      </c>
      <c r="AT18" s="98"/>
      <c r="AV18" s="18" t="s">
        <v>86</v>
      </c>
    </row>
    <row r="19" spans="1:48" ht="21.75" customHeight="1">
      <c r="A19" s="18" t="s">
        <v>89</v>
      </c>
      <c r="C19" s="18" t="s">
        <v>84</v>
      </c>
      <c r="E19" s="18" t="s">
        <v>85</v>
      </c>
      <c r="G19" s="97" t="s">
        <v>86</v>
      </c>
      <c r="H19" s="97"/>
      <c r="I19" s="97"/>
      <c r="K19" s="98">
        <v>100</v>
      </c>
      <c r="L19" s="98"/>
      <c r="M19" s="98"/>
      <c r="O19" s="98">
        <v>0</v>
      </c>
      <c r="P19" s="98"/>
      <c r="Q19" s="98"/>
      <c r="S19" s="97" t="s">
        <v>86</v>
      </c>
      <c r="T19" s="97"/>
      <c r="U19" s="97"/>
      <c r="V19" s="97"/>
      <c r="W19" s="97"/>
      <c r="Y19" s="97" t="s">
        <v>84</v>
      </c>
      <c r="Z19" s="97"/>
      <c r="AA19" s="97"/>
      <c r="AB19" s="97"/>
      <c r="AC19" s="97"/>
      <c r="AE19" s="97" t="s">
        <v>85</v>
      </c>
      <c r="AF19" s="97"/>
      <c r="AG19" s="97"/>
      <c r="AH19" s="97"/>
      <c r="AI19" s="97"/>
      <c r="AK19" s="97" t="s">
        <v>86</v>
      </c>
      <c r="AL19" s="97"/>
      <c r="AM19" s="97"/>
      <c r="AO19" s="98">
        <v>80</v>
      </c>
      <c r="AP19" s="98"/>
      <c r="AQ19" s="98"/>
      <c r="AS19" s="98">
        <v>0</v>
      </c>
      <c r="AT19" s="98"/>
      <c r="AV19" s="18" t="s">
        <v>86</v>
      </c>
    </row>
    <row r="20" spans="1:48" ht="21.75" customHeight="1">
      <c r="A20" s="18" t="s">
        <v>90</v>
      </c>
      <c r="C20" s="18" t="s">
        <v>84</v>
      </c>
      <c r="E20" s="18" t="s">
        <v>85</v>
      </c>
      <c r="G20" s="97" t="s">
        <v>86</v>
      </c>
      <c r="H20" s="97"/>
      <c r="I20" s="97"/>
      <c r="K20" s="98">
        <v>2</v>
      </c>
      <c r="L20" s="98"/>
      <c r="M20" s="98"/>
      <c r="O20" s="98">
        <v>0</v>
      </c>
      <c r="P20" s="98"/>
      <c r="Q20" s="98"/>
      <c r="S20" s="97" t="s">
        <v>86</v>
      </c>
      <c r="T20" s="97"/>
      <c r="U20" s="97"/>
      <c r="V20" s="97"/>
      <c r="W20" s="97"/>
      <c r="Y20" s="97" t="s">
        <v>84</v>
      </c>
      <c r="Z20" s="97"/>
      <c r="AA20" s="97"/>
      <c r="AB20" s="97"/>
      <c r="AC20" s="97"/>
      <c r="AE20" s="97" t="s">
        <v>86</v>
      </c>
      <c r="AF20" s="97"/>
      <c r="AG20" s="97"/>
      <c r="AH20" s="97"/>
      <c r="AI20" s="97"/>
      <c r="AK20" s="97" t="s">
        <v>86</v>
      </c>
      <c r="AL20" s="97"/>
      <c r="AM20" s="97"/>
      <c r="AO20" s="98">
        <v>0</v>
      </c>
      <c r="AP20" s="98"/>
      <c r="AQ20" s="98"/>
      <c r="AS20" s="98">
        <v>0</v>
      </c>
      <c r="AT20" s="98"/>
      <c r="AV20" s="18" t="s">
        <v>86</v>
      </c>
    </row>
    <row r="21" spans="1:48" ht="21.75" customHeight="1">
      <c r="A21" s="18" t="s">
        <v>91</v>
      </c>
      <c r="C21" s="18" t="s">
        <v>84</v>
      </c>
      <c r="E21" s="18" t="s">
        <v>85</v>
      </c>
      <c r="G21" s="97" t="s">
        <v>86</v>
      </c>
      <c r="H21" s="97"/>
      <c r="I21" s="97"/>
      <c r="K21" s="98">
        <v>2</v>
      </c>
      <c r="L21" s="98"/>
      <c r="M21" s="98"/>
      <c r="O21" s="98">
        <v>0</v>
      </c>
      <c r="P21" s="98"/>
      <c r="Q21" s="98"/>
      <c r="S21" s="97" t="s">
        <v>86</v>
      </c>
      <c r="T21" s="97"/>
      <c r="U21" s="97"/>
      <c r="V21" s="97"/>
      <c r="W21" s="97"/>
      <c r="Y21" s="97" t="s">
        <v>84</v>
      </c>
      <c r="Z21" s="97"/>
      <c r="AA21" s="97"/>
      <c r="AB21" s="97"/>
      <c r="AC21" s="97"/>
      <c r="AE21" s="97" t="s">
        <v>86</v>
      </c>
      <c r="AF21" s="97"/>
      <c r="AG21" s="97"/>
      <c r="AH21" s="97"/>
      <c r="AI21" s="97"/>
      <c r="AK21" s="97" t="s">
        <v>86</v>
      </c>
      <c r="AL21" s="97"/>
      <c r="AM21" s="97"/>
      <c r="AO21" s="98">
        <v>0</v>
      </c>
      <c r="AP21" s="98"/>
      <c r="AQ21" s="98"/>
      <c r="AS21" s="98">
        <v>0</v>
      </c>
      <c r="AT21" s="98"/>
      <c r="AV21" s="18" t="s">
        <v>86</v>
      </c>
    </row>
    <row r="22" spans="1:48" ht="21.75" customHeight="1">
      <c r="A22" s="18" t="s">
        <v>55</v>
      </c>
      <c r="C22" s="18" t="s">
        <v>84</v>
      </c>
      <c r="E22" s="18" t="s">
        <v>85</v>
      </c>
      <c r="G22" s="97" t="s">
        <v>86</v>
      </c>
      <c r="H22" s="97"/>
      <c r="I22" s="97"/>
      <c r="K22" s="98">
        <v>1</v>
      </c>
      <c r="L22" s="98"/>
      <c r="M22" s="98"/>
      <c r="O22" s="98">
        <v>0</v>
      </c>
      <c r="P22" s="98"/>
      <c r="Q22" s="98"/>
      <c r="S22" s="97" t="s">
        <v>86</v>
      </c>
      <c r="T22" s="97"/>
      <c r="U22" s="97"/>
      <c r="V22" s="97"/>
      <c r="W22" s="97"/>
      <c r="Y22" s="97" t="s">
        <v>84</v>
      </c>
      <c r="Z22" s="97"/>
      <c r="AA22" s="97"/>
      <c r="AB22" s="97"/>
      <c r="AC22" s="97"/>
      <c r="AE22" s="97" t="s">
        <v>92</v>
      </c>
      <c r="AF22" s="97"/>
      <c r="AG22" s="97"/>
      <c r="AH22" s="97"/>
      <c r="AI22" s="97"/>
      <c r="AK22" s="97" t="s">
        <v>86</v>
      </c>
      <c r="AL22" s="97"/>
      <c r="AM22" s="97"/>
      <c r="AO22" s="98">
        <v>1</v>
      </c>
      <c r="AP22" s="98"/>
      <c r="AQ22" s="98"/>
      <c r="AS22" s="98">
        <v>0</v>
      </c>
      <c r="AT22" s="98"/>
      <c r="AV22" s="18" t="s">
        <v>86</v>
      </c>
    </row>
    <row r="23" spans="1:48" ht="21.75" customHeight="1">
      <c r="A23" s="18" t="s">
        <v>46</v>
      </c>
      <c r="C23" s="18" t="s">
        <v>84</v>
      </c>
      <c r="E23" s="18" t="s">
        <v>86</v>
      </c>
      <c r="G23" s="97" t="s">
        <v>86</v>
      </c>
      <c r="H23" s="97"/>
      <c r="I23" s="97"/>
      <c r="K23" s="98">
        <v>0</v>
      </c>
      <c r="L23" s="98"/>
      <c r="M23" s="98"/>
      <c r="O23" s="98">
        <v>0</v>
      </c>
      <c r="P23" s="98"/>
      <c r="Q23" s="98"/>
      <c r="S23" s="97" t="s">
        <v>86</v>
      </c>
      <c r="T23" s="97"/>
      <c r="U23" s="97"/>
      <c r="V23" s="97"/>
      <c r="W23" s="97"/>
      <c r="Y23" s="97" t="s">
        <v>84</v>
      </c>
      <c r="Z23" s="97"/>
      <c r="AA23" s="97"/>
      <c r="AB23" s="97"/>
      <c r="AC23" s="97"/>
      <c r="AE23" s="97" t="s">
        <v>85</v>
      </c>
      <c r="AF23" s="97"/>
      <c r="AG23" s="97"/>
      <c r="AH23" s="97"/>
      <c r="AI23" s="97"/>
      <c r="AK23" s="97" t="s">
        <v>86</v>
      </c>
      <c r="AL23" s="97"/>
      <c r="AM23" s="97"/>
      <c r="AO23" s="98">
        <v>1056000</v>
      </c>
      <c r="AP23" s="98"/>
      <c r="AQ23" s="98"/>
      <c r="AS23" s="98">
        <v>360</v>
      </c>
      <c r="AT23" s="98"/>
      <c r="AV23" s="18" t="s">
        <v>93</v>
      </c>
    </row>
    <row r="24" spans="1:48" ht="21.75" customHeight="1">
      <c r="A24" s="18" t="s">
        <v>50</v>
      </c>
      <c r="C24" s="18" t="s">
        <v>84</v>
      </c>
      <c r="E24" s="18" t="s">
        <v>86</v>
      </c>
      <c r="G24" s="97" t="s">
        <v>86</v>
      </c>
      <c r="H24" s="97"/>
      <c r="I24" s="97"/>
      <c r="K24" s="98">
        <v>0</v>
      </c>
      <c r="L24" s="98"/>
      <c r="M24" s="98"/>
      <c r="O24" s="98">
        <v>0</v>
      </c>
      <c r="P24" s="98"/>
      <c r="Q24" s="98"/>
      <c r="S24" s="97" t="s">
        <v>86</v>
      </c>
      <c r="T24" s="97"/>
      <c r="U24" s="97"/>
      <c r="V24" s="97"/>
      <c r="W24" s="97"/>
      <c r="Y24" s="97" t="s">
        <v>84</v>
      </c>
      <c r="Z24" s="97"/>
      <c r="AA24" s="97"/>
      <c r="AB24" s="97"/>
      <c r="AC24" s="97"/>
      <c r="AE24" s="97" t="s">
        <v>85</v>
      </c>
      <c r="AF24" s="97"/>
      <c r="AG24" s="97"/>
      <c r="AH24" s="97"/>
      <c r="AI24" s="97"/>
      <c r="AK24" s="97" t="s">
        <v>86</v>
      </c>
      <c r="AL24" s="97"/>
      <c r="AM24" s="97"/>
      <c r="AO24" s="98">
        <v>175430000</v>
      </c>
      <c r="AP24" s="98"/>
      <c r="AQ24" s="98"/>
      <c r="AS24" s="98">
        <v>500</v>
      </c>
      <c r="AT24" s="98"/>
      <c r="AV24" s="18" t="s">
        <v>94</v>
      </c>
    </row>
    <row r="25" spans="1:48" ht="21.75" customHeight="1">
      <c r="A25" s="18" t="s">
        <v>57</v>
      </c>
      <c r="C25" s="18" t="s">
        <v>84</v>
      </c>
      <c r="E25" s="18" t="s">
        <v>86</v>
      </c>
      <c r="G25" s="97" t="s">
        <v>86</v>
      </c>
      <c r="H25" s="97"/>
      <c r="I25" s="97"/>
      <c r="K25" s="98">
        <v>0</v>
      </c>
      <c r="L25" s="98"/>
      <c r="M25" s="98"/>
      <c r="O25" s="98">
        <v>0</v>
      </c>
      <c r="P25" s="98"/>
      <c r="Q25" s="98"/>
      <c r="S25" s="97" t="s">
        <v>86</v>
      </c>
      <c r="T25" s="97"/>
      <c r="U25" s="97"/>
      <c r="V25" s="97"/>
      <c r="W25" s="97"/>
      <c r="Y25" s="97" t="s">
        <v>84</v>
      </c>
      <c r="Z25" s="97"/>
      <c r="AA25" s="97"/>
      <c r="AB25" s="97"/>
      <c r="AC25" s="97"/>
      <c r="AE25" s="97" t="s">
        <v>85</v>
      </c>
      <c r="AF25" s="97"/>
      <c r="AG25" s="97"/>
      <c r="AH25" s="97"/>
      <c r="AI25" s="97"/>
      <c r="AK25" s="97" t="s">
        <v>86</v>
      </c>
      <c r="AL25" s="97"/>
      <c r="AM25" s="97"/>
      <c r="AO25" s="98">
        <v>499</v>
      </c>
      <c r="AP25" s="98"/>
      <c r="AQ25" s="98"/>
      <c r="AS25" s="98">
        <v>0</v>
      </c>
      <c r="AT25" s="98"/>
      <c r="AV25" s="18" t="s">
        <v>86</v>
      </c>
    </row>
    <row r="26" spans="1:48" ht="21.75" customHeight="1">
      <c r="A26" s="18" t="s">
        <v>95</v>
      </c>
      <c r="C26" s="18" t="s">
        <v>84</v>
      </c>
      <c r="E26" s="18" t="s">
        <v>86</v>
      </c>
      <c r="G26" s="97" t="s">
        <v>86</v>
      </c>
      <c r="H26" s="97"/>
      <c r="I26" s="97"/>
      <c r="K26" s="98">
        <v>0</v>
      </c>
      <c r="L26" s="98"/>
      <c r="M26" s="98"/>
      <c r="O26" s="98">
        <v>0</v>
      </c>
      <c r="P26" s="98"/>
      <c r="Q26" s="98"/>
      <c r="S26" s="97" t="s">
        <v>86</v>
      </c>
      <c r="T26" s="97"/>
      <c r="U26" s="97"/>
      <c r="V26" s="97"/>
      <c r="W26" s="97"/>
      <c r="Y26" s="97" t="s">
        <v>84</v>
      </c>
      <c r="Z26" s="97"/>
      <c r="AA26" s="97"/>
      <c r="AB26" s="97"/>
      <c r="AC26" s="97"/>
      <c r="AE26" s="97" t="s">
        <v>85</v>
      </c>
      <c r="AF26" s="97"/>
      <c r="AG26" s="97"/>
      <c r="AH26" s="97"/>
      <c r="AI26" s="97"/>
      <c r="AK26" s="97" t="s">
        <v>86</v>
      </c>
      <c r="AL26" s="97"/>
      <c r="AM26" s="97"/>
      <c r="AO26" s="98">
        <v>4100000</v>
      </c>
      <c r="AP26" s="98"/>
      <c r="AQ26" s="98"/>
      <c r="AS26" s="98">
        <v>450</v>
      </c>
      <c r="AT26" s="98"/>
      <c r="AV26" s="18" t="s">
        <v>96</v>
      </c>
    </row>
    <row r="27" spans="1:48" ht="21.75" customHeight="1">
      <c r="A27" s="18" t="s">
        <v>15</v>
      </c>
      <c r="C27" s="18" t="s">
        <v>84</v>
      </c>
      <c r="E27" s="18" t="s">
        <v>92</v>
      </c>
      <c r="G27" s="97" t="s">
        <v>86</v>
      </c>
      <c r="H27" s="97"/>
      <c r="I27" s="97"/>
      <c r="K27" s="98">
        <v>37</v>
      </c>
      <c r="L27" s="98"/>
      <c r="M27" s="98"/>
      <c r="O27" s="98">
        <v>0</v>
      </c>
      <c r="P27" s="98"/>
      <c r="Q27" s="98"/>
      <c r="S27" s="97" t="s">
        <v>86</v>
      </c>
      <c r="T27" s="97"/>
      <c r="U27" s="97"/>
      <c r="V27" s="97"/>
      <c r="W27" s="97"/>
      <c r="Y27" s="97" t="s">
        <v>84</v>
      </c>
      <c r="Z27" s="97"/>
      <c r="AA27" s="97"/>
      <c r="AB27" s="97"/>
      <c r="AC27" s="97"/>
      <c r="AE27" s="97" t="s">
        <v>85</v>
      </c>
      <c r="AF27" s="97"/>
      <c r="AG27" s="97"/>
      <c r="AH27" s="97"/>
      <c r="AI27" s="97"/>
      <c r="AK27" s="97" t="s">
        <v>86</v>
      </c>
      <c r="AL27" s="97"/>
      <c r="AM27" s="97"/>
      <c r="AO27" s="98">
        <v>9901</v>
      </c>
      <c r="AP27" s="98"/>
      <c r="AQ27" s="98"/>
      <c r="AS27" s="98">
        <v>0</v>
      </c>
      <c r="AT27" s="98"/>
      <c r="AV27" s="18" t="s">
        <v>86</v>
      </c>
    </row>
    <row r="28" spans="1:48" ht="21.75" customHeight="1">
      <c r="A28" s="18" t="s">
        <v>63</v>
      </c>
      <c r="C28" s="18" t="s">
        <v>84</v>
      </c>
      <c r="E28" s="18" t="s">
        <v>86</v>
      </c>
      <c r="G28" s="97" t="s">
        <v>86</v>
      </c>
      <c r="H28" s="97"/>
      <c r="I28" s="97"/>
      <c r="K28" s="98">
        <v>0</v>
      </c>
      <c r="L28" s="98"/>
      <c r="M28" s="98"/>
      <c r="O28" s="98">
        <v>0</v>
      </c>
      <c r="P28" s="98"/>
      <c r="Q28" s="98"/>
      <c r="S28" s="97" t="s">
        <v>86</v>
      </c>
      <c r="T28" s="97"/>
      <c r="U28" s="97"/>
      <c r="V28" s="97"/>
      <c r="W28" s="97"/>
      <c r="Y28" s="97" t="s">
        <v>84</v>
      </c>
      <c r="Z28" s="97"/>
      <c r="AA28" s="97"/>
      <c r="AB28" s="97"/>
      <c r="AC28" s="97"/>
      <c r="AE28" s="97" t="s">
        <v>85</v>
      </c>
      <c r="AF28" s="97"/>
      <c r="AG28" s="97"/>
      <c r="AH28" s="97"/>
      <c r="AI28" s="97"/>
      <c r="AK28" s="97" t="s">
        <v>86</v>
      </c>
      <c r="AL28" s="97"/>
      <c r="AM28" s="97"/>
      <c r="AO28" s="98">
        <v>166</v>
      </c>
      <c r="AP28" s="98"/>
      <c r="AQ28" s="98"/>
      <c r="AS28" s="98">
        <v>0</v>
      </c>
      <c r="AT28" s="98"/>
      <c r="AV28" s="18" t="s">
        <v>86</v>
      </c>
    </row>
    <row r="29" spans="1:48" ht="21.75" customHeight="1">
      <c r="A29" s="18" t="s">
        <v>64</v>
      </c>
      <c r="C29" s="18" t="s">
        <v>84</v>
      </c>
      <c r="E29" s="18" t="s">
        <v>86</v>
      </c>
      <c r="G29" s="97" t="s">
        <v>86</v>
      </c>
      <c r="H29" s="97"/>
      <c r="I29" s="97"/>
      <c r="K29" s="98">
        <v>0</v>
      </c>
      <c r="L29" s="98"/>
      <c r="M29" s="98"/>
      <c r="O29" s="98">
        <v>0</v>
      </c>
      <c r="P29" s="98"/>
      <c r="Q29" s="98"/>
      <c r="S29" s="97" t="s">
        <v>86</v>
      </c>
      <c r="T29" s="97"/>
      <c r="U29" s="97"/>
      <c r="V29" s="97"/>
      <c r="W29" s="97"/>
      <c r="Y29" s="97" t="s">
        <v>84</v>
      </c>
      <c r="Z29" s="97"/>
      <c r="AA29" s="97"/>
      <c r="AB29" s="97"/>
      <c r="AC29" s="97"/>
      <c r="AE29" s="97" t="s">
        <v>85</v>
      </c>
      <c r="AF29" s="97"/>
      <c r="AG29" s="97"/>
      <c r="AH29" s="97"/>
      <c r="AI29" s="97"/>
      <c r="AK29" s="97" t="s">
        <v>86</v>
      </c>
      <c r="AL29" s="97"/>
      <c r="AM29" s="97"/>
      <c r="AO29" s="98">
        <v>1</v>
      </c>
      <c r="AP29" s="98"/>
      <c r="AQ29" s="98"/>
      <c r="AS29" s="98">
        <v>0</v>
      </c>
      <c r="AT29" s="98"/>
      <c r="AV29" s="18" t="s">
        <v>86</v>
      </c>
    </row>
    <row r="30" spans="1:48" ht="21.75" customHeight="1">
      <c r="A30" s="18" t="s">
        <v>62</v>
      </c>
      <c r="C30" s="18" t="s">
        <v>84</v>
      </c>
      <c r="E30" s="18" t="s">
        <v>86</v>
      </c>
      <c r="G30" s="97" t="s">
        <v>86</v>
      </c>
      <c r="H30" s="97"/>
      <c r="I30" s="97"/>
      <c r="K30" s="98">
        <v>0</v>
      </c>
      <c r="L30" s="98"/>
      <c r="M30" s="98"/>
      <c r="O30" s="98">
        <v>0</v>
      </c>
      <c r="P30" s="98"/>
      <c r="Q30" s="98"/>
      <c r="S30" s="97" t="s">
        <v>86</v>
      </c>
      <c r="T30" s="97"/>
      <c r="U30" s="97"/>
      <c r="V30" s="97"/>
      <c r="W30" s="97"/>
      <c r="Y30" s="97" t="s">
        <v>84</v>
      </c>
      <c r="Z30" s="97"/>
      <c r="AA30" s="97"/>
      <c r="AB30" s="97"/>
      <c r="AC30" s="97"/>
      <c r="AE30" s="97" t="s">
        <v>85</v>
      </c>
      <c r="AF30" s="97"/>
      <c r="AG30" s="97"/>
      <c r="AH30" s="97"/>
      <c r="AI30" s="97"/>
      <c r="AK30" s="97" t="s">
        <v>86</v>
      </c>
      <c r="AL30" s="97"/>
      <c r="AM30" s="97"/>
      <c r="AO30" s="98">
        <v>999</v>
      </c>
      <c r="AP30" s="98"/>
      <c r="AQ30" s="98"/>
      <c r="AS30" s="98">
        <v>0</v>
      </c>
      <c r="AT30" s="98"/>
      <c r="AV30" s="18" t="s">
        <v>86</v>
      </c>
    </row>
    <row r="31" spans="1:48" ht="21.75" customHeight="1">
      <c r="A31" s="18" t="s">
        <v>97</v>
      </c>
      <c r="C31" s="18" t="s">
        <v>84</v>
      </c>
      <c r="E31" s="18" t="s">
        <v>86</v>
      </c>
      <c r="G31" s="97" t="s">
        <v>86</v>
      </c>
      <c r="H31" s="97"/>
      <c r="I31" s="97"/>
      <c r="K31" s="98">
        <v>0</v>
      </c>
      <c r="L31" s="98"/>
      <c r="M31" s="98"/>
      <c r="O31" s="98">
        <v>0</v>
      </c>
      <c r="P31" s="98"/>
      <c r="Q31" s="98"/>
      <c r="S31" s="97" t="s">
        <v>86</v>
      </c>
      <c r="T31" s="97"/>
      <c r="U31" s="97"/>
      <c r="V31" s="97"/>
      <c r="W31" s="97"/>
      <c r="Y31" s="97" t="s">
        <v>84</v>
      </c>
      <c r="Z31" s="97"/>
      <c r="AA31" s="97"/>
      <c r="AB31" s="97"/>
      <c r="AC31" s="97"/>
      <c r="AE31" s="97" t="s">
        <v>85</v>
      </c>
      <c r="AF31" s="97"/>
      <c r="AG31" s="97"/>
      <c r="AH31" s="97"/>
      <c r="AI31" s="97"/>
      <c r="AK31" s="97" t="s">
        <v>86</v>
      </c>
      <c r="AL31" s="97"/>
      <c r="AM31" s="97"/>
      <c r="AO31" s="98">
        <v>45000000</v>
      </c>
      <c r="AP31" s="98"/>
      <c r="AQ31" s="98"/>
      <c r="AS31" s="98">
        <v>485</v>
      </c>
      <c r="AT31" s="98"/>
      <c r="AV31" s="18" t="s">
        <v>93</v>
      </c>
    </row>
    <row r="32" spans="1:48" ht="21.75" customHeight="1">
      <c r="A32" s="18" t="s">
        <v>60</v>
      </c>
      <c r="C32" s="18" t="s">
        <v>84</v>
      </c>
      <c r="E32" s="18" t="s">
        <v>86</v>
      </c>
      <c r="G32" s="97" t="s">
        <v>86</v>
      </c>
      <c r="H32" s="97"/>
      <c r="I32" s="97"/>
      <c r="K32" s="98">
        <v>0</v>
      </c>
      <c r="L32" s="98"/>
      <c r="M32" s="98"/>
      <c r="O32" s="98">
        <v>0</v>
      </c>
      <c r="P32" s="98"/>
      <c r="Q32" s="98"/>
      <c r="S32" s="97" t="s">
        <v>86</v>
      </c>
      <c r="T32" s="97"/>
      <c r="U32" s="97"/>
      <c r="V32" s="97"/>
      <c r="W32" s="97"/>
      <c r="Y32" s="97" t="s">
        <v>84</v>
      </c>
      <c r="Z32" s="97"/>
      <c r="AA32" s="97"/>
      <c r="AB32" s="97"/>
      <c r="AC32" s="97"/>
      <c r="AE32" s="97" t="s">
        <v>85</v>
      </c>
      <c r="AF32" s="97"/>
      <c r="AG32" s="97"/>
      <c r="AH32" s="97"/>
      <c r="AI32" s="97"/>
      <c r="AK32" s="97" t="s">
        <v>86</v>
      </c>
      <c r="AL32" s="97"/>
      <c r="AM32" s="97"/>
      <c r="AO32" s="98">
        <v>999</v>
      </c>
      <c r="AP32" s="98"/>
      <c r="AQ32" s="98"/>
      <c r="AS32" s="98">
        <v>0</v>
      </c>
      <c r="AT32" s="98"/>
      <c r="AV32" s="18" t="s">
        <v>86</v>
      </c>
    </row>
    <row r="33" spans="1:48" ht="21.75" customHeight="1">
      <c r="A33" s="18" t="s">
        <v>98</v>
      </c>
      <c r="C33" s="18" t="s">
        <v>84</v>
      </c>
      <c r="E33" s="18" t="s">
        <v>86</v>
      </c>
      <c r="G33" s="97" t="s">
        <v>86</v>
      </c>
      <c r="H33" s="97"/>
      <c r="I33" s="97"/>
      <c r="K33" s="98">
        <v>0</v>
      </c>
      <c r="L33" s="98"/>
      <c r="M33" s="98"/>
      <c r="O33" s="98">
        <v>0</v>
      </c>
      <c r="P33" s="98"/>
      <c r="Q33" s="98"/>
      <c r="S33" s="97" t="s">
        <v>86</v>
      </c>
      <c r="T33" s="97"/>
      <c r="U33" s="97"/>
      <c r="V33" s="97"/>
      <c r="W33" s="97"/>
      <c r="Y33" s="97" t="s">
        <v>84</v>
      </c>
      <c r="Z33" s="97"/>
      <c r="AA33" s="97"/>
      <c r="AB33" s="97"/>
      <c r="AC33" s="97"/>
      <c r="AE33" s="97" t="s">
        <v>85</v>
      </c>
      <c r="AF33" s="97"/>
      <c r="AG33" s="97"/>
      <c r="AH33" s="97"/>
      <c r="AI33" s="97"/>
      <c r="AK33" s="97" t="s">
        <v>86</v>
      </c>
      <c r="AL33" s="97"/>
      <c r="AM33" s="97"/>
      <c r="AO33" s="98">
        <v>12066000</v>
      </c>
      <c r="AP33" s="98"/>
      <c r="AQ33" s="98"/>
      <c r="AS33" s="98">
        <v>500</v>
      </c>
      <c r="AT33" s="98"/>
      <c r="AV33" s="18" t="s">
        <v>99</v>
      </c>
    </row>
    <row r="34" spans="1:48" ht="21.75" customHeight="1">
      <c r="A34" s="18" t="s">
        <v>100</v>
      </c>
      <c r="C34" s="18" t="s">
        <v>84</v>
      </c>
      <c r="E34" s="18" t="s">
        <v>86</v>
      </c>
      <c r="G34" s="97" t="s">
        <v>86</v>
      </c>
      <c r="H34" s="97"/>
      <c r="I34" s="97"/>
      <c r="K34" s="98">
        <v>0</v>
      </c>
      <c r="L34" s="98"/>
      <c r="M34" s="98"/>
      <c r="O34" s="98">
        <v>0</v>
      </c>
      <c r="P34" s="98"/>
      <c r="Q34" s="98"/>
      <c r="S34" s="97" t="s">
        <v>86</v>
      </c>
      <c r="T34" s="97"/>
      <c r="U34" s="97"/>
      <c r="V34" s="97"/>
      <c r="W34" s="97"/>
      <c r="Y34" s="97" t="s">
        <v>84</v>
      </c>
      <c r="Z34" s="97"/>
      <c r="AA34" s="97"/>
      <c r="AB34" s="97"/>
      <c r="AC34" s="97"/>
      <c r="AE34" s="97" t="s">
        <v>85</v>
      </c>
      <c r="AF34" s="97"/>
      <c r="AG34" s="97"/>
      <c r="AH34" s="97"/>
      <c r="AI34" s="97"/>
      <c r="AK34" s="97" t="s">
        <v>86</v>
      </c>
      <c r="AL34" s="97"/>
      <c r="AM34" s="97"/>
      <c r="AO34" s="98">
        <v>50750000</v>
      </c>
      <c r="AP34" s="98"/>
      <c r="AQ34" s="98"/>
      <c r="AS34" s="98">
        <v>500</v>
      </c>
      <c r="AT34" s="98"/>
      <c r="AV34" s="18" t="s">
        <v>101</v>
      </c>
    </row>
    <row r="35" spans="1:48" ht="21.75" customHeight="1">
      <c r="A35" s="18" t="s">
        <v>16</v>
      </c>
      <c r="C35" s="18" t="s">
        <v>84</v>
      </c>
      <c r="E35" s="18" t="s">
        <v>92</v>
      </c>
      <c r="G35" s="97" t="s">
        <v>86</v>
      </c>
      <c r="H35" s="97"/>
      <c r="I35" s="97"/>
      <c r="K35" s="98">
        <v>150000</v>
      </c>
      <c r="L35" s="98"/>
      <c r="M35" s="98"/>
      <c r="O35" s="98">
        <v>60000</v>
      </c>
      <c r="P35" s="98"/>
      <c r="Q35" s="98"/>
      <c r="S35" s="97" t="s">
        <v>102</v>
      </c>
      <c r="T35" s="97"/>
      <c r="U35" s="97"/>
      <c r="V35" s="97"/>
      <c r="W35" s="97"/>
      <c r="Y35" s="97" t="s">
        <v>84</v>
      </c>
      <c r="Z35" s="97"/>
      <c r="AA35" s="97"/>
      <c r="AB35" s="97"/>
      <c r="AC35" s="97"/>
      <c r="AE35" s="97" t="s">
        <v>86</v>
      </c>
      <c r="AF35" s="97"/>
      <c r="AG35" s="97"/>
      <c r="AH35" s="97"/>
      <c r="AI35" s="97"/>
      <c r="AK35" s="97" t="s">
        <v>86</v>
      </c>
      <c r="AL35" s="97"/>
      <c r="AM35" s="97"/>
      <c r="AO35" s="98">
        <v>0</v>
      </c>
      <c r="AP35" s="98"/>
      <c r="AQ35" s="98"/>
      <c r="AS35" s="98">
        <v>0</v>
      </c>
      <c r="AT35" s="98"/>
      <c r="AV35" s="18" t="s">
        <v>86</v>
      </c>
    </row>
    <row r="36" spans="1:48" ht="21.75" customHeight="1">
      <c r="A36" s="18" t="s">
        <v>17</v>
      </c>
      <c r="C36" s="18" t="s">
        <v>84</v>
      </c>
      <c r="E36" s="18" t="s">
        <v>92</v>
      </c>
      <c r="G36" s="97" t="s">
        <v>86</v>
      </c>
      <c r="H36" s="97"/>
      <c r="I36" s="97"/>
      <c r="K36" s="98">
        <v>2000000</v>
      </c>
      <c r="L36" s="98"/>
      <c r="M36" s="98"/>
      <c r="O36" s="98">
        <v>17000</v>
      </c>
      <c r="P36" s="98"/>
      <c r="Q36" s="98"/>
      <c r="S36" s="97" t="s">
        <v>103</v>
      </c>
      <c r="T36" s="97"/>
      <c r="U36" s="97"/>
      <c r="V36" s="97"/>
      <c r="W36" s="97"/>
      <c r="Y36" s="97" t="s">
        <v>84</v>
      </c>
      <c r="Z36" s="97"/>
      <c r="AA36" s="97"/>
      <c r="AB36" s="97"/>
      <c r="AC36" s="97"/>
      <c r="AE36" s="97" t="s">
        <v>92</v>
      </c>
      <c r="AF36" s="97"/>
      <c r="AG36" s="97"/>
      <c r="AH36" s="97"/>
      <c r="AI36" s="97"/>
      <c r="AK36" s="97" t="s">
        <v>86</v>
      </c>
      <c r="AL36" s="97"/>
      <c r="AM36" s="97"/>
      <c r="AO36" s="98">
        <v>2000000</v>
      </c>
      <c r="AP36" s="98"/>
      <c r="AQ36" s="98"/>
      <c r="AS36" s="98">
        <v>17000</v>
      </c>
      <c r="AT36" s="98"/>
      <c r="AV36" s="18" t="s">
        <v>103</v>
      </c>
    </row>
    <row r="37" spans="1:48" ht="21.75" customHeight="1">
      <c r="A37" s="18" t="s">
        <v>18</v>
      </c>
      <c r="C37" s="18" t="s">
        <v>84</v>
      </c>
      <c r="E37" s="18" t="s">
        <v>92</v>
      </c>
      <c r="G37" s="97" t="s">
        <v>86</v>
      </c>
      <c r="H37" s="97"/>
      <c r="I37" s="97"/>
      <c r="K37" s="98">
        <v>33793000</v>
      </c>
      <c r="L37" s="98"/>
      <c r="M37" s="98"/>
      <c r="O37" s="98">
        <v>260</v>
      </c>
      <c r="P37" s="98"/>
      <c r="Q37" s="98"/>
      <c r="S37" s="97" t="s">
        <v>104</v>
      </c>
      <c r="T37" s="97"/>
      <c r="U37" s="97"/>
      <c r="V37" s="97"/>
      <c r="W37" s="97"/>
      <c r="Y37" s="97" t="s">
        <v>84</v>
      </c>
      <c r="Z37" s="97"/>
      <c r="AA37" s="97"/>
      <c r="AB37" s="97"/>
      <c r="AC37" s="97"/>
      <c r="AE37" s="97" t="s">
        <v>92</v>
      </c>
      <c r="AF37" s="97"/>
      <c r="AG37" s="97"/>
      <c r="AH37" s="97"/>
      <c r="AI37" s="97"/>
      <c r="AK37" s="97" t="s">
        <v>86</v>
      </c>
      <c r="AL37" s="97"/>
      <c r="AM37" s="97"/>
      <c r="AO37" s="98">
        <v>33794000</v>
      </c>
      <c r="AP37" s="98"/>
      <c r="AQ37" s="98"/>
      <c r="AS37" s="98">
        <v>260</v>
      </c>
      <c r="AT37" s="98"/>
      <c r="AV37" s="18" t="s">
        <v>104</v>
      </c>
    </row>
    <row r="38" spans="1:48" ht="21.75" customHeight="1">
      <c r="A38" s="18" t="s">
        <v>19</v>
      </c>
      <c r="C38" s="18" t="s">
        <v>84</v>
      </c>
      <c r="E38" s="18" t="s">
        <v>92</v>
      </c>
      <c r="G38" s="97" t="s">
        <v>86</v>
      </c>
      <c r="H38" s="97"/>
      <c r="I38" s="97"/>
      <c r="K38" s="98">
        <v>27457000</v>
      </c>
      <c r="L38" s="98"/>
      <c r="M38" s="98"/>
      <c r="O38" s="98">
        <v>280</v>
      </c>
      <c r="P38" s="98"/>
      <c r="Q38" s="98"/>
      <c r="S38" s="97" t="s">
        <v>104</v>
      </c>
      <c r="T38" s="97"/>
      <c r="U38" s="97"/>
      <c r="V38" s="97"/>
      <c r="W38" s="97"/>
      <c r="Y38" s="97" t="s">
        <v>84</v>
      </c>
      <c r="Z38" s="97"/>
      <c r="AA38" s="97"/>
      <c r="AB38" s="97"/>
      <c r="AC38" s="97"/>
      <c r="AE38" s="97" t="s">
        <v>92</v>
      </c>
      <c r="AF38" s="97"/>
      <c r="AG38" s="97"/>
      <c r="AH38" s="97"/>
      <c r="AI38" s="97"/>
      <c r="AK38" s="97" t="s">
        <v>86</v>
      </c>
      <c r="AL38" s="97"/>
      <c r="AM38" s="97"/>
      <c r="AO38" s="98">
        <v>27457000</v>
      </c>
      <c r="AP38" s="98"/>
      <c r="AQ38" s="98"/>
      <c r="AS38" s="98">
        <v>280</v>
      </c>
      <c r="AT38" s="98"/>
      <c r="AV38" s="18" t="s">
        <v>104</v>
      </c>
    </row>
    <row r="39" spans="1:48" ht="21.75" customHeight="1">
      <c r="A39" s="18" t="s">
        <v>20</v>
      </c>
      <c r="C39" s="18" t="s">
        <v>84</v>
      </c>
      <c r="E39" s="18" t="s">
        <v>92</v>
      </c>
      <c r="G39" s="97" t="s">
        <v>86</v>
      </c>
      <c r="H39" s="97"/>
      <c r="I39" s="97"/>
      <c r="K39" s="98">
        <v>46429000</v>
      </c>
      <c r="L39" s="98"/>
      <c r="M39" s="98"/>
      <c r="O39" s="98">
        <v>300</v>
      </c>
      <c r="P39" s="98"/>
      <c r="Q39" s="98"/>
      <c r="S39" s="97" t="s">
        <v>104</v>
      </c>
      <c r="T39" s="97"/>
      <c r="U39" s="97"/>
      <c r="V39" s="97"/>
      <c r="W39" s="97"/>
      <c r="Y39" s="97" t="s">
        <v>84</v>
      </c>
      <c r="Z39" s="97"/>
      <c r="AA39" s="97"/>
      <c r="AB39" s="97"/>
      <c r="AC39" s="97"/>
      <c r="AE39" s="97" t="s">
        <v>92</v>
      </c>
      <c r="AF39" s="97"/>
      <c r="AG39" s="97"/>
      <c r="AH39" s="97"/>
      <c r="AI39" s="97"/>
      <c r="AK39" s="97" t="s">
        <v>86</v>
      </c>
      <c r="AL39" s="97"/>
      <c r="AM39" s="97"/>
      <c r="AO39" s="98">
        <v>46429000</v>
      </c>
      <c r="AP39" s="98"/>
      <c r="AQ39" s="98"/>
      <c r="AS39" s="98">
        <v>300</v>
      </c>
      <c r="AT39" s="98"/>
      <c r="AV39" s="18" t="s">
        <v>104</v>
      </c>
    </row>
    <row r="40" spans="1:48" ht="21.75" customHeight="1">
      <c r="A40" s="18" t="s">
        <v>21</v>
      </c>
      <c r="C40" s="18" t="s">
        <v>84</v>
      </c>
      <c r="E40" s="18" t="s">
        <v>92</v>
      </c>
      <c r="G40" s="97" t="s">
        <v>86</v>
      </c>
      <c r="H40" s="97"/>
      <c r="I40" s="97"/>
      <c r="K40" s="98">
        <v>91172000</v>
      </c>
      <c r="L40" s="98"/>
      <c r="M40" s="98"/>
      <c r="O40" s="98">
        <v>320</v>
      </c>
      <c r="P40" s="98"/>
      <c r="Q40" s="98"/>
      <c r="S40" s="97" t="s">
        <v>104</v>
      </c>
      <c r="T40" s="97"/>
      <c r="U40" s="97"/>
      <c r="V40" s="97"/>
      <c r="W40" s="97"/>
      <c r="Y40" s="97" t="s">
        <v>84</v>
      </c>
      <c r="Z40" s="97"/>
      <c r="AA40" s="97"/>
      <c r="AB40" s="97"/>
      <c r="AC40" s="97"/>
      <c r="AE40" s="97" t="s">
        <v>92</v>
      </c>
      <c r="AF40" s="97"/>
      <c r="AG40" s="97"/>
      <c r="AH40" s="97"/>
      <c r="AI40" s="97"/>
      <c r="AK40" s="97" t="s">
        <v>86</v>
      </c>
      <c r="AL40" s="97"/>
      <c r="AM40" s="97"/>
      <c r="AO40" s="98">
        <v>91173000</v>
      </c>
      <c r="AP40" s="98"/>
      <c r="AQ40" s="98"/>
      <c r="AS40" s="98">
        <v>320</v>
      </c>
      <c r="AT40" s="98"/>
      <c r="AV40" s="18" t="s">
        <v>104</v>
      </c>
    </row>
    <row r="41" spans="1:48" ht="21.75" customHeight="1">
      <c r="A41" s="18" t="s">
        <v>22</v>
      </c>
      <c r="C41" s="18" t="s">
        <v>84</v>
      </c>
      <c r="E41" s="18" t="s">
        <v>92</v>
      </c>
      <c r="G41" s="97" t="s">
        <v>86</v>
      </c>
      <c r="H41" s="97"/>
      <c r="I41" s="97"/>
      <c r="K41" s="98">
        <v>23000000</v>
      </c>
      <c r="L41" s="98"/>
      <c r="M41" s="98"/>
      <c r="O41" s="98">
        <v>400</v>
      </c>
      <c r="P41" s="98"/>
      <c r="Q41" s="98"/>
      <c r="S41" s="97" t="s">
        <v>104</v>
      </c>
      <c r="T41" s="97"/>
      <c r="U41" s="97"/>
      <c r="V41" s="97"/>
      <c r="W41" s="97"/>
      <c r="Y41" s="97" t="s">
        <v>84</v>
      </c>
      <c r="Z41" s="97"/>
      <c r="AA41" s="97"/>
      <c r="AB41" s="97"/>
      <c r="AC41" s="97"/>
      <c r="AE41" s="97" t="s">
        <v>92</v>
      </c>
      <c r="AF41" s="97"/>
      <c r="AG41" s="97"/>
      <c r="AH41" s="97"/>
      <c r="AI41" s="97"/>
      <c r="AK41" s="97" t="s">
        <v>86</v>
      </c>
      <c r="AL41" s="97"/>
      <c r="AM41" s="97"/>
      <c r="AO41" s="98">
        <v>23001000</v>
      </c>
      <c r="AP41" s="98"/>
      <c r="AQ41" s="98"/>
      <c r="AS41" s="98">
        <v>400</v>
      </c>
      <c r="AT41" s="98"/>
      <c r="AV41" s="18" t="s">
        <v>104</v>
      </c>
    </row>
    <row r="42" spans="1:48" ht="21.75" customHeight="1">
      <c r="A42" s="18" t="s">
        <v>23</v>
      </c>
      <c r="C42" s="18" t="s">
        <v>84</v>
      </c>
      <c r="E42" s="18" t="s">
        <v>92</v>
      </c>
      <c r="G42" s="97" t="s">
        <v>86</v>
      </c>
      <c r="H42" s="97"/>
      <c r="I42" s="97"/>
      <c r="K42" s="98">
        <v>11000000</v>
      </c>
      <c r="L42" s="98"/>
      <c r="M42" s="98"/>
      <c r="O42" s="98">
        <v>450</v>
      </c>
      <c r="P42" s="98"/>
      <c r="Q42" s="98"/>
      <c r="S42" s="97" t="s">
        <v>104</v>
      </c>
      <c r="T42" s="97"/>
      <c r="U42" s="97"/>
      <c r="V42" s="97"/>
      <c r="W42" s="97"/>
      <c r="Y42" s="97" t="s">
        <v>84</v>
      </c>
      <c r="Z42" s="97"/>
      <c r="AA42" s="97"/>
      <c r="AB42" s="97"/>
      <c r="AC42" s="97"/>
      <c r="AE42" s="97" t="s">
        <v>92</v>
      </c>
      <c r="AF42" s="97"/>
      <c r="AG42" s="97"/>
      <c r="AH42" s="97"/>
      <c r="AI42" s="97"/>
      <c r="AK42" s="97" t="s">
        <v>86</v>
      </c>
      <c r="AL42" s="97"/>
      <c r="AM42" s="97"/>
      <c r="AO42" s="98">
        <v>11003000</v>
      </c>
      <c r="AP42" s="98"/>
      <c r="AQ42" s="98"/>
      <c r="AS42" s="98">
        <v>450</v>
      </c>
      <c r="AT42" s="98"/>
      <c r="AV42" s="18" t="s">
        <v>104</v>
      </c>
    </row>
    <row r="43" spans="1:48" ht="21.75" customHeight="1">
      <c r="A43" s="18" t="s">
        <v>24</v>
      </c>
      <c r="C43" s="18" t="s">
        <v>84</v>
      </c>
      <c r="E43" s="18" t="s">
        <v>92</v>
      </c>
      <c r="G43" s="97" t="s">
        <v>86</v>
      </c>
      <c r="H43" s="97"/>
      <c r="I43" s="97"/>
      <c r="K43" s="98">
        <v>6400000</v>
      </c>
      <c r="L43" s="98"/>
      <c r="M43" s="98"/>
      <c r="O43" s="98">
        <v>500</v>
      </c>
      <c r="P43" s="98"/>
      <c r="Q43" s="98"/>
      <c r="S43" s="97" t="s">
        <v>104</v>
      </c>
      <c r="T43" s="97"/>
      <c r="U43" s="97"/>
      <c r="V43" s="97"/>
      <c r="W43" s="97"/>
      <c r="Y43" s="97" t="s">
        <v>84</v>
      </c>
      <c r="Z43" s="97"/>
      <c r="AA43" s="97"/>
      <c r="AB43" s="97"/>
      <c r="AC43" s="97"/>
      <c r="AE43" s="97" t="s">
        <v>92</v>
      </c>
      <c r="AF43" s="97"/>
      <c r="AG43" s="97"/>
      <c r="AH43" s="97"/>
      <c r="AI43" s="97"/>
      <c r="AK43" s="97" t="s">
        <v>86</v>
      </c>
      <c r="AL43" s="97"/>
      <c r="AM43" s="97"/>
      <c r="AO43" s="98">
        <v>6403000</v>
      </c>
      <c r="AP43" s="98"/>
      <c r="AQ43" s="98"/>
      <c r="AS43" s="98">
        <v>500</v>
      </c>
      <c r="AT43" s="98"/>
      <c r="AV43" s="18" t="s">
        <v>104</v>
      </c>
    </row>
    <row r="44" spans="1:48" ht="21.75" customHeight="1">
      <c r="A44" s="18" t="s">
        <v>25</v>
      </c>
      <c r="C44" s="18" t="s">
        <v>84</v>
      </c>
      <c r="E44" s="18" t="s">
        <v>92</v>
      </c>
      <c r="G44" s="97" t="s">
        <v>86</v>
      </c>
      <c r="H44" s="97"/>
      <c r="I44" s="97"/>
      <c r="K44" s="98">
        <v>10000000</v>
      </c>
      <c r="L44" s="98"/>
      <c r="M44" s="98"/>
      <c r="O44" s="98">
        <v>550</v>
      </c>
      <c r="P44" s="98"/>
      <c r="Q44" s="98"/>
      <c r="S44" s="97" t="s">
        <v>104</v>
      </c>
      <c r="T44" s="97"/>
      <c r="U44" s="97"/>
      <c r="V44" s="97"/>
      <c r="W44" s="97"/>
      <c r="Y44" s="97" t="s">
        <v>84</v>
      </c>
      <c r="Z44" s="97"/>
      <c r="AA44" s="97"/>
      <c r="AB44" s="97"/>
      <c r="AC44" s="97"/>
      <c r="AE44" s="97" t="s">
        <v>92</v>
      </c>
      <c r="AF44" s="97"/>
      <c r="AG44" s="97"/>
      <c r="AH44" s="97"/>
      <c r="AI44" s="97"/>
      <c r="AK44" s="97" t="s">
        <v>86</v>
      </c>
      <c r="AL44" s="97"/>
      <c r="AM44" s="97"/>
      <c r="AO44" s="98">
        <v>10001000</v>
      </c>
      <c r="AP44" s="98"/>
      <c r="AQ44" s="98"/>
      <c r="AS44" s="98">
        <v>550</v>
      </c>
      <c r="AT44" s="98"/>
      <c r="AV44" s="18" t="s">
        <v>104</v>
      </c>
    </row>
    <row r="45" spans="1:48" ht="21.75" customHeight="1">
      <c r="A45" s="18" t="s">
        <v>26</v>
      </c>
      <c r="C45" s="18" t="s">
        <v>84</v>
      </c>
      <c r="E45" s="18" t="s">
        <v>92</v>
      </c>
      <c r="G45" s="97" t="s">
        <v>86</v>
      </c>
      <c r="H45" s="97"/>
      <c r="I45" s="97"/>
      <c r="K45" s="98">
        <v>452000</v>
      </c>
      <c r="L45" s="98"/>
      <c r="M45" s="98"/>
      <c r="O45" s="98">
        <v>1000</v>
      </c>
      <c r="P45" s="98"/>
      <c r="Q45" s="98"/>
      <c r="S45" s="97" t="s">
        <v>101</v>
      </c>
      <c r="T45" s="97"/>
      <c r="U45" s="97"/>
      <c r="V45" s="97"/>
      <c r="W45" s="97"/>
      <c r="Y45" s="97" t="s">
        <v>84</v>
      </c>
      <c r="Z45" s="97"/>
      <c r="AA45" s="97"/>
      <c r="AB45" s="97"/>
      <c r="AC45" s="97"/>
      <c r="AE45" s="97" t="s">
        <v>92</v>
      </c>
      <c r="AF45" s="97"/>
      <c r="AG45" s="97"/>
      <c r="AH45" s="97"/>
      <c r="AI45" s="97"/>
      <c r="AK45" s="97" t="s">
        <v>86</v>
      </c>
      <c r="AL45" s="97"/>
      <c r="AM45" s="97"/>
      <c r="AO45" s="98">
        <v>453000</v>
      </c>
      <c r="AP45" s="98"/>
      <c r="AQ45" s="98"/>
      <c r="AS45" s="98">
        <v>1000</v>
      </c>
      <c r="AT45" s="98"/>
      <c r="AV45" s="18" t="s">
        <v>101</v>
      </c>
    </row>
    <row r="46" spans="1:48" ht="21.75" customHeight="1">
      <c r="A46" s="18" t="s">
        <v>56</v>
      </c>
      <c r="C46" s="18" t="s">
        <v>84</v>
      </c>
      <c r="E46" s="18" t="s">
        <v>86</v>
      </c>
      <c r="G46" s="97" t="s">
        <v>86</v>
      </c>
      <c r="H46" s="97"/>
      <c r="I46" s="97"/>
      <c r="K46" s="98">
        <v>0</v>
      </c>
      <c r="L46" s="98"/>
      <c r="M46" s="98"/>
      <c r="O46" s="98">
        <v>0</v>
      </c>
      <c r="P46" s="98"/>
      <c r="Q46" s="98"/>
      <c r="S46" s="97" t="s">
        <v>86</v>
      </c>
      <c r="T46" s="97"/>
      <c r="U46" s="97"/>
      <c r="V46" s="97"/>
      <c r="W46" s="97"/>
      <c r="Y46" s="97" t="s">
        <v>84</v>
      </c>
      <c r="Z46" s="97"/>
      <c r="AA46" s="97"/>
      <c r="AB46" s="97"/>
      <c r="AC46" s="97"/>
      <c r="AE46" s="97" t="s">
        <v>92</v>
      </c>
      <c r="AF46" s="97"/>
      <c r="AG46" s="97"/>
      <c r="AH46" s="97"/>
      <c r="AI46" s="97"/>
      <c r="AK46" s="97" t="s">
        <v>86</v>
      </c>
      <c r="AL46" s="97"/>
      <c r="AM46" s="97"/>
      <c r="AO46" s="98">
        <v>4001</v>
      </c>
      <c r="AP46" s="98"/>
      <c r="AQ46" s="98"/>
      <c r="AS46" s="98">
        <v>0</v>
      </c>
      <c r="AT46" s="98"/>
      <c r="AV46" s="18" t="s">
        <v>86</v>
      </c>
    </row>
    <row r="47" spans="1:48" ht="21.75" customHeight="1">
      <c r="A47" s="18" t="s">
        <v>54</v>
      </c>
      <c r="C47" s="18" t="s">
        <v>84</v>
      </c>
      <c r="E47" s="18" t="s">
        <v>86</v>
      </c>
      <c r="G47" s="97" t="s">
        <v>86</v>
      </c>
      <c r="H47" s="97"/>
      <c r="I47" s="97"/>
      <c r="K47" s="98">
        <v>0</v>
      </c>
      <c r="L47" s="98"/>
      <c r="M47" s="98"/>
      <c r="O47" s="98">
        <v>0</v>
      </c>
      <c r="P47" s="98"/>
      <c r="Q47" s="98"/>
      <c r="S47" s="97" t="s">
        <v>86</v>
      </c>
      <c r="T47" s="97"/>
      <c r="U47" s="97"/>
      <c r="V47" s="97"/>
      <c r="W47" s="97"/>
      <c r="Y47" s="97" t="s">
        <v>84</v>
      </c>
      <c r="Z47" s="97"/>
      <c r="AA47" s="97"/>
      <c r="AB47" s="97"/>
      <c r="AC47" s="97"/>
      <c r="AE47" s="97" t="s">
        <v>92</v>
      </c>
      <c r="AF47" s="97"/>
      <c r="AG47" s="97"/>
      <c r="AH47" s="97"/>
      <c r="AI47" s="97"/>
      <c r="AK47" s="97" t="s">
        <v>86</v>
      </c>
      <c r="AL47" s="97"/>
      <c r="AM47" s="97"/>
      <c r="AO47" s="98">
        <v>1001</v>
      </c>
      <c r="AP47" s="98"/>
      <c r="AQ47" s="98"/>
      <c r="AS47" s="98">
        <v>0</v>
      </c>
      <c r="AT47" s="98"/>
      <c r="AV47" s="18" t="s">
        <v>86</v>
      </c>
    </row>
    <row r="48" spans="1:48" ht="21.75" customHeight="1">
      <c r="A48" s="18" t="s">
        <v>58</v>
      </c>
      <c r="C48" s="18" t="s">
        <v>84</v>
      </c>
      <c r="E48" s="18" t="s">
        <v>86</v>
      </c>
      <c r="G48" s="97" t="s">
        <v>86</v>
      </c>
      <c r="H48" s="97"/>
      <c r="I48" s="97"/>
      <c r="K48" s="98">
        <v>0</v>
      </c>
      <c r="L48" s="98"/>
      <c r="M48" s="98"/>
      <c r="O48" s="98">
        <v>0</v>
      </c>
      <c r="P48" s="98"/>
      <c r="Q48" s="98"/>
      <c r="S48" s="97" t="s">
        <v>86</v>
      </c>
      <c r="T48" s="97"/>
      <c r="U48" s="97"/>
      <c r="V48" s="97"/>
      <c r="W48" s="97"/>
      <c r="Y48" s="97" t="s">
        <v>84</v>
      </c>
      <c r="Z48" s="97"/>
      <c r="AA48" s="97"/>
      <c r="AB48" s="97"/>
      <c r="AC48" s="97"/>
      <c r="AE48" s="97" t="s">
        <v>92</v>
      </c>
      <c r="AF48" s="97"/>
      <c r="AG48" s="97"/>
      <c r="AH48" s="97"/>
      <c r="AI48" s="97"/>
      <c r="AK48" s="97" t="s">
        <v>86</v>
      </c>
      <c r="AL48" s="97"/>
      <c r="AM48" s="97"/>
      <c r="AO48" s="98">
        <v>3001</v>
      </c>
      <c r="AP48" s="98"/>
      <c r="AQ48" s="98"/>
      <c r="AS48" s="98">
        <v>0</v>
      </c>
      <c r="AT48" s="98"/>
      <c r="AV48" s="18" t="s">
        <v>86</v>
      </c>
    </row>
    <row r="49" spans="1:48" ht="21.75" customHeight="1">
      <c r="A49" s="18" t="s">
        <v>47</v>
      </c>
      <c r="C49" s="18" t="s">
        <v>84</v>
      </c>
      <c r="E49" s="18" t="s">
        <v>86</v>
      </c>
      <c r="G49" s="97" t="s">
        <v>86</v>
      </c>
      <c r="H49" s="97"/>
      <c r="I49" s="97"/>
      <c r="K49" s="98">
        <v>0</v>
      </c>
      <c r="L49" s="98"/>
      <c r="M49" s="98"/>
      <c r="O49" s="98">
        <v>0</v>
      </c>
      <c r="P49" s="98"/>
      <c r="Q49" s="98"/>
      <c r="S49" s="97" t="s">
        <v>86</v>
      </c>
      <c r="T49" s="97"/>
      <c r="U49" s="97"/>
      <c r="V49" s="97"/>
      <c r="W49" s="97"/>
      <c r="Y49" s="97" t="s">
        <v>84</v>
      </c>
      <c r="Z49" s="97"/>
      <c r="AA49" s="97"/>
      <c r="AB49" s="97"/>
      <c r="AC49" s="97"/>
      <c r="AE49" s="97" t="s">
        <v>92</v>
      </c>
      <c r="AF49" s="97"/>
      <c r="AG49" s="97"/>
      <c r="AH49" s="97"/>
      <c r="AI49" s="97"/>
      <c r="AK49" s="97" t="s">
        <v>86</v>
      </c>
      <c r="AL49" s="97"/>
      <c r="AM49" s="97"/>
      <c r="AO49" s="98">
        <v>92944000</v>
      </c>
      <c r="AP49" s="98"/>
      <c r="AQ49" s="98"/>
      <c r="AS49" s="98">
        <v>450</v>
      </c>
      <c r="AT49" s="98"/>
      <c r="AV49" s="18" t="s">
        <v>104</v>
      </c>
    </row>
    <row r="50" spans="1:48" ht="21.75" customHeight="1">
      <c r="A50" s="18" t="s">
        <v>51</v>
      </c>
      <c r="C50" s="18" t="s">
        <v>84</v>
      </c>
      <c r="E50" s="18" t="s">
        <v>86</v>
      </c>
      <c r="G50" s="97" t="s">
        <v>86</v>
      </c>
      <c r="H50" s="97"/>
      <c r="I50" s="97"/>
      <c r="K50" s="98">
        <v>0</v>
      </c>
      <c r="L50" s="98"/>
      <c r="M50" s="98"/>
      <c r="O50" s="98">
        <v>0</v>
      </c>
      <c r="P50" s="98"/>
      <c r="Q50" s="98"/>
      <c r="S50" s="97" t="s">
        <v>86</v>
      </c>
      <c r="T50" s="97"/>
      <c r="U50" s="97"/>
      <c r="V50" s="97"/>
      <c r="W50" s="97"/>
      <c r="Y50" s="97" t="s">
        <v>84</v>
      </c>
      <c r="Z50" s="97"/>
      <c r="AA50" s="97"/>
      <c r="AB50" s="97"/>
      <c r="AC50" s="97"/>
      <c r="AE50" s="97" t="s">
        <v>92</v>
      </c>
      <c r="AF50" s="97"/>
      <c r="AG50" s="97"/>
      <c r="AH50" s="97"/>
      <c r="AI50" s="97"/>
      <c r="AK50" s="97" t="s">
        <v>86</v>
      </c>
      <c r="AL50" s="97"/>
      <c r="AM50" s="97"/>
      <c r="AO50" s="98">
        <v>301000</v>
      </c>
      <c r="AP50" s="98"/>
      <c r="AQ50" s="98"/>
      <c r="AS50" s="98">
        <v>380</v>
      </c>
      <c r="AT50" s="98"/>
      <c r="AV50" s="18" t="s">
        <v>94</v>
      </c>
    </row>
    <row r="51" spans="1:48" ht="21.75" customHeight="1">
      <c r="A51" s="18" t="s">
        <v>61</v>
      </c>
      <c r="C51" s="18" t="s">
        <v>84</v>
      </c>
      <c r="E51" s="18" t="s">
        <v>86</v>
      </c>
      <c r="G51" s="97" t="s">
        <v>86</v>
      </c>
      <c r="H51" s="97"/>
      <c r="I51" s="97"/>
      <c r="K51" s="98">
        <v>0</v>
      </c>
      <c r="L51" s="98"/>
      <c r="M51" s="98"/>
      <c r="O51" s="98">
        <v>0</v>
      </c>
      <c r="P51" s="98"/>
      <c r="Q51" s="98"/>
      <c r="S51" s="97" t="s">
        <v>86</v>
      </c>
      <c r="T51" s="97"/>
      <c r="U51" s="97"/>
      <c r="V51" s="97"/>
      <c r="W51" s="97"/>
      <c r="Y51" s="97" t="s">
        <v>84</v>
      </c>
      <c r="Z51" s="97"/>
      <c r="AA51" s="97"/>
      <c r="AB51" s="97"/>
      <c r="AC51" s="97"/>
      <c r="AE51" s="97" t="s">
        <v>92</v>
      </c>
      <c r="AF51" s="97"/>
      <c r="AG51" s="97"/>
      <c r="AH51" s="97"/>
      <c r="AI51" s="97"/>
      <c r="AK51" s="97" t="s">
        <v>86</v>
      </c>
      <c r="AL51" s="97"/>
      <c r="AM51" s="97"/>
      <c r="AO51" s="98">
        <v>4198000</v>
      </c>
      <c r="AP51" s="98"/>
      <c r="AQ51" s="98"/>
      <c r="AS51" s="98">
        <v>400</v>
      </c>
      <c r="AT51" s="98"/>
      <c r="AV51" s="18" t="s">
        <v>105</v>
      </c>
    </row>
    <row r="52" spans="1:48" ht="21.75" customHeight="1">
      <c r="A52" s="18" t="s">
        <v>49</v>
      </c>
      <c r="C52" s="18" t="s">
        <v>84</v>
      </c>
      <c r="E52" s="18" t="s">
        <v>86</v>
      </c>
      <c r="G52" s="97" t="s">
        <v>86</v>
      </c>
      <c r="H52" s="97"/>
      <c r="I52" s="97"/>
      <c r="K52" s="98">
        <v>0</v>
      </c>
      <c r="L52" s="98"/>
      <c r="M52" s="98"/>
      <c r="O52" s="98">
        <v>0</v>
      </c>
      <c r="P52" s="98"/>
      <c r="Q52" s="98"/>
      <c r="S52" s="97" t="s">
        <v>86</v>
      </c>
      <c r="T52" s="97"/>
      <c r="U52" s="97"/>
      <c r="V52" s="97"/>
      <c r="W52" s="97"/>
      <c r="Y52" s="97" t="s">
        <v>84</v>
      </c>
      <c r="Z52" s="97"/>
      <c r="AA52" s="97"/>
      <c r="AB52" s="97"/>
      <c r="AC52" s="97"/>
      <c r="AE52" s="97" t="s">
        <v>92</v>
      </c>
      <c r="AF52" s="97"/>
      <c r="AG52" s="97"/>
      <c r="AH52" s="97"/>
      <c r="AI52" s="97"/>
      <c r="AK52" s="97" t="s">
        <v>86</v>
      </c>
      <c r="AL52" s="97"/>
      <c r="AM52" s="97"/>
      <c r="AO52" s="98">
        <v>39552000</v>
      </c>
      <c r="AP52" s="98"/>
      <c r="AQ52" s="98"/>
      <c r="AS52" s="98">
        <v>400</v>
      </c>
      <c r="AT52" s="98"/>
      <c r="AV52" s="18" t="s">
        <v>94</v>
      </c>
    </row>
    <row r="53" spans="1:48" ht="21.75" customHeight="1">
      <c r="A53" s="18" t="s">
        <v>53</v>
      </c>
      <c r="C53" s="18" t="s">
        <v>84</v>
      </c>
      <c r="E53" s="18" t="s">
        <v>86</v>
      </c>
      <c r="G53" s="97" t="s">
        <v>86</v>
      </c>
      <c r="H53" s="97"/>
      <c r="I53" s="97"/>
      <c r="K53" s="98">
        <v>0</v>
      </c>
      <c r="L53" s="98"/>
      <c r="M53" s="98"/>
      <c r="O53" s="98">
        <v>0</v>
      </c>
      <c r="P53" s="98"/>
      <c r="Q53" s="98"/>
      <c r="S53" s="97" t="s">
        <v>86</v>
      </c>
      <c r="T53" s="97"/>
      <c r="U53" s="97"/>
      <c r="V53" s="97"/>
      <c r="W53" s="97"/>
      <c r="Y53" s="97" t="s">
        <v>84</v>
      </c>
      <c r="Z53" s="97"/>
      <c r="AA53" s="97"/>
      <c r="AB53" s="97"/>
      <c r="AC53" s="97"/>
      <c r="AE53" s="97" t="s">
        <v>92</v>
      </c>
      <c r="AF53" s="97"/>
      <c r="AG53" s="97"/>
      <c r="AH53" s="97"/>
      <c r="AI53" s="97"/>
      <c r="AK53" s="97" t="s">
        <v>86</v>
      </c>
      <c r="AL53" s="97"/>
      <c r="AM53" s="97"/>
      <c r="AO53" s="98">
        <v>110444000</v>
      </c>
      <c r="AP53" s="98"/>
      <c r="AQ53" s="98"/>
      <c r="AS53" s="98">
        <v>450</v>
      </c>
      <c r="AT53" s="98"/>
      <c r="AV53" s="18" t="s">
        <v>94</v>
      </c>
    </row>
    <row r="54" spans="1:48" ht="21.75" customHeight="1">
      <c r="A54" s="18" t="s">
        <v>45</v>
      </c>
      <c r="C54" s="18" t="s">
        <v>84</v>
      </c>
      <c r="E54" s="18" t="s">
        <v>86</v>
      </c>
      <c r="G54" s="97" t="s">
        <v>86</v>
      </c>
      <c r="H54" s="97"/>
      <c r="I54" s="97"/>
      <c r="K54" s="98">
        <v>0</v>
      </c>
      <c r="L54" s="98"/>
      <c r="M54" s="98"/>
      <c r="O54" s="98">
        <v>0</v>
      </c>
      <c r="P54" s="98"/>
      <c r="Q54" s="98"/>
      <c r="S54" s="97" t="s">
        <v>86</v>
      </c>
      <c r="T54" s="97"/>
      <c r="U54" s="97"/>
      <c r="V54" s="97"/>
      <c r="W54" s="97"/>
      <c r="Y54" s="97" t="s">
        <v>84</v>
      </c>
      <c r="Z54" s="97"/>
      <c r="AA54" s="97"/>
      <c r="AB54" s="97"/>
      <c r="AC54" s="97"/>
      <c r="AE54" s="97" t="s">
        <v>92</v>
      </c>
      <c r="AF54" s="97"/>
      <c r="AG54" s="97"/>
      <c r="AH54" s="97"/>
      <c r="AI54" s="97"/>
      <c r="AK54" s="97" t="s">
        <v>86</v>
      </c>
      <c r="AL54" s="97"/>
      <c r="AM54" s="97"/>
      <c r="AO54" s="98">
        <v>152942000</v>
      </c>
      <c r="AP54" s="98"/>
      <c r="AQ54" s="98"/>
      <c r="AS54" s="98">
        <v>400</v>
      </c>
      <c r="AT54" s="98"/>
      <c r="AV54" s="18" t="s">
        <v>101</v>
      </c>
    </row>
    <row r="55" spans="1:48" ht="21.75" customHeight="1" thickBot="1">
      <c r="K55" s="92">
        <f>SUM(K15:M54)</f>
        <v>251853162</v>
      </c>
      <c r="L55" s="92"/>
      <c r="M55" s="92"/>
      <c r="AO55" s="92">
        <f>SUM(AO15:AQ54)</f>
        <v>940528225</v>
      </c>
      <c r="AP55" s="92"/>
      <c r="AQ55" s="92"/>
    </row>
    <row r="56" spans="1:48" ht="21.75" customHeight="1" thickTop="1"/>
    <row r="57" spans="1:48" ht="21.75" customHeight="1"/>
    <row r="58" spans="1:48" ht="21.75" customHeight="1"/>
    <row r="59" spans="1:48" ht="21.75" customHeight="1"/>
    <row r="60" spans="1:48" ht="21.75" customHeight="1"/>
    <row r="61" spans="1:48" ht="21.75" customHeight="1"/>
    <row r="62" spans="1:48" ht="21.75" customHeight="1"/>
    <row r="63" spans="1:48" ht="21.75" customHeight="1"/>
    <row r="64" spans="1:48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</sheetData>
  <mergeCells count="413">
    <mergeCell ref="G54:I54"/>
    <mergeCell ref="K54:M54"/>
    <mergeCell ref="O54:Q54"/>
    <mergeCell ref="S54:W54"/>
    <mergeCell ref="Y54:AC54"/>
    <mergeCell ref="AE54:AI54"/>
    <mergeCell ref="AK54:AM54"/>
    <mergeCell ref="AO54:AQ54"/>
    <mergeCell ref="AS54:AT54"/>
    <mergeCell ref="G53:I53"/>
    <mergeCell ref="K53:M53"/>
    <mergeCell ref="O53:Q53"/>
    <mergeCell ref="S53:W53"/>
    <mergeCell ref="Y53:AC53"/>
    <mergeCell ref="AE53:AI53"/>
    <mergeCell ref="AK53:AM53"/>
    <mergeCell ref="AO53:AQ53"/>
    <mergeCell ref="AS53:AT53"/>
    <mergeCell ref="G52:I52"/>
    <mergeCell ref="K52:M52"/>
    <mergeCell ref="O52:Q52"/>
    <mergeCell ref="S52:W52"/>
    <mergeCell ref="Y52:AC52"/>
    <mergeCell ref="AE52:AI52"/>
    <mergeCell ref="AK52:AM52"/>
    <mergeCell ref="AO52:AQ52"/>
    <mergeCell ref="AS52:AT52"/>
    <mergeCell ref="G51:I51"/>
    <mergeCell ref="K51:M51"/>
    <mergeCell ref="O51:Q51"/>
    <mergeCell ref="S51:W51"/>
    <mergeCell ref="Y51:AC51"/>
    <mergeCell ref="AE51:AI51"/>
    <mergeCell ref="AK51:AM51"/>
    <mergeCell ref="AO51:AQ51"/>
    <mergeCell ref="AS51:AT51"/>
    <mergeCell ref="G50:I50"/>
    <mergeCell ref="K50:M50"/>
    <mergeCell ref="O50:Q50"/>
    <mergeCell ref="S50:W50"/>
    <mergeCell ref="Y50:AC50"/>
    <mergeCell ref="AE50:AI50"/>
    <mergeCell ref="AK50:AM50"/>
    <mergeCell ref="AO50:AQ50"/>
    <mergeCell ref="AS50:AT50"/>
    <mergeCell ref="G49:I49"/>
    <mergeCell ref="K49:M49"/>
    <mergeCell ref="O49:Q49"/>
    <mergeCell ref="S49:W49"/>
    <mergeCell ref="Y49:AC49"/>
    <mergeCell ref="AE49:AI49"/>
    <mergeCell ref="AK49:AM49"/>
    <mergeCell ref="AO49:AQ49"/>
    <mergeCell ref="AS49:AT49"/>
    <mergeCell ref="G48:I48"/>
    <mergeCell ref="K48:M48"/>
    <mergeCell ref="O48:Q48"/>
    <mergeCell ref="S48:W48"/>
    <mergeCell ref="Y48:AC48"/>
    <mergeCell ref="AE48:AI48"/>
    <mergeCell ref="AK48:AM48"/>
    <mergeCell ref="AO48:AQ48"/>
    <mergeCell ref="AS48:AT48"/>
    <mergeCell ref="G47:I47"/>
    <mergeCell ref="K47:M47"/>
    <mergeCell ref="O47:Q47"/>
    <mergeCell ref="S47:W47"/>
    <mergeCell ref="Y47:AC47"/>
    <mergeCell ref="AE47:AI47"/>
    <mergeCell ref="AK47:AM47"/>
    <mergeCell ref="AO47:AQ47"/>
    <mergeCell ref="AS47:AT47"/>
    <mergeCell ref="G46:I46"/>
    <mergeCell ref="K46:M46"/>
    <mergeCell ref="O46:Q46"/>
    <mergeCell ref="S46:W46"/>
    <mergeCell ref="Y46:AC46"/>
    <mergeCell ref="AE46:AI46"/>
    <mergeCell ref="AK46:AM46"/>
    <mergeCell ref="AO46:AQ46"/>
    <mergeCell ref="AS46:AT46"/>
    <mergeCell ref="G45:I45"/>
    <mergeCell ref="K45:M45"/>
    <mergeCell ref="O45:Q45"/>
    <mergeCell ref="S45:W45"/>
    <mergeCell ref="Y45:AC45"/>
    <mergeCell ref="AE45:AI45"/>
    <mergeCell ref="AK45:AM45"/>
    <mergeCell ref="AO45:AQ45"/>
    <mergeCell ref="AS45:AT45"/>
    <mergeCell ref="G44:I44"/>
    <mergeCell ref="K44:M44"/>
    <mergeCell ref="O44:Q44"/>
    <mergeCell ref="S44:W44"/>
    <mergeCell ref="Y44:AC44"/>
    <mergeCell ref="AE44:AI44"/>
    <mergeCell ref="AK44:AM44"/>
    <mergeCell ref="AO44:AQ44"/>
    <mergeCell ref="AS44:AT44"/>
    <mergeCell ref="G43:I43"/>
    <mergeCell ref="K43:M43"/>
    <mergeCell ref="O43:Q43"/>
    <mergeCell ref="S43:W43"/>
    <mergeCell ref="Y43:AC43"/>
    <mergeCell ref="AE43:AI43"/>
    <mergeCell ref="AK43:AM43"/>
    <mergeCell ref="AO43:AQ43"/>
    <mergeCell ref="AS43:AT43"/>
    <mergeCell ref="G42:I42"/>
    <mergeCell ref="K42:M42"/>
    <mergeCell ref="O42:Q42"/>
    <mergeCell ref="S42:W42"/>
    <mergeCell ref="Y42:AC42"/>
    <mergeCell ref="AE42:AI42"/>
    <mergeCell ref="AK42:AM42"/>
    <mergeCell ref="AO42:AQ42"/>
    <mergeCell ref="AS42:AT42"/>
    <mergeCell ref="G41:I41"/>
    <mergeCell ref="K41:M41"/>
    <mergeCell ref="O41:Q41"/>
    <mergeCell ref="S41:W41"/>
    <mergeCell ref="Y41:AC41"/>
    <mergeCell ref="AE41:AI41"/>
    <mergeCell ref="AK41:AM41"/>
    <mergeCell ref="AO41:AQ41"/>
    <mergeCell ref="AS41:AT41"/>
    <mergeCell ref="G40:I40"/>
    <mergeCell ref="K40:M40"/>
    <mergeCell ref="O40:Q40"/>
    <mergeCell ref="S40:W40"/>
    <mergeCell ref="Y40:AC40"/>
    <mergeCell ref="AE40:AI40"/>
    <mergeCell ref="AK40:AM40"/>
    <mergeCell ref="AO40:AQ40"/>
    <mergeCell ref="AS40:AT40"/>
    <mergeCell ref="G39:I39"/>
    <mergeCell ref="K39:M39"/>
    <mergeCell ref="O39:Q39"/>
    <mergeCell ref="S39:W39"/>
    <mergeCell ref="Y39:AC39"/>
    <mergeCell ref="AE39:AI39"/>
    <mergeCell ref="AK39:AM39"/>
    <mergeCell ref="AO39:AQ39"/>
    <mergeCell ref="AS39:AT39"/>
    <mergeCell ref="G38:I38"/>
    <mergeCell ref="K38:M38"/>
    <mergeCell ref="O38:Q38"/>
    <mergeCell ref="S38:W38"/>
    <mergeCell ref="Y38:AC38"/>
    <mergeCell ref="AE38:AI38"/>
    <mergeCell ref="AK38:AM38"/>
    <mergeCell ref="AO38:AQ38"/>
    <mergeCell ref="AS38:AT38"/>
    <mergeCell ref="G37:I37"/>
    <mergeCell ref="K37:M37"/>
    <mergeCell ref="O37:Q37"/>
    <mergeCell ref="S37:W37"/>
    <mergeCell ref="Y37:AC37"/>
    <mergeCell ref="AE37:AI37"/>
    <mergeCell ref="AK37:AM37"/>
    <mergeCell ref="AO37:AQ37"/>
    <mergeCell ref="AS37:AT37"/>
    <mergeCell ref="G36:I36"/>
    <mergeCell ref="K36:M36"/>
    <mergeCell ref="O36:Q36"/>
    <mergeCell ref="S36:W36"/>
    <mergeCell ref="Y36:AC36"/>
    <mergeCell ref="AE36:AI36"/>
    <mergeCell ref="AK36:AM36"/>
    <mergeCell ref="AO36:AQ36"/>
    <mergeCell ref="AS36:AT36"/>
    <mergeCell ref="G35:I35"/>
    <mergeCell ref="K35:M35"/>
    <mergeCell ref="O35:Q35"/>
    <mergeCell ref="S35:W35"/>
    <mergeCell ref="Y35:AC35"/>
    <mergeCell ref="AE35:AI35"/>
    <mergeCell ref="AK35:AM35"/>
    <mergeCell ref="AO35:AQ35"/>
    <mergeCell ref="AS35:AT35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C13:W13"/>
    <mergeCell ref="Y13:AV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A11:G11"/>
    <mergeCell ref="I11:K11"/>
    <mergeCell ref="M11:O11"/>
    <mergeCell ref="W11:AA11"/>
    <mergeCell ref="AC11:AG11"/>
    <mergeCell ref="AI11:AK11"/>
    <mergeCell ref="AM11:AO11"/>
    <mergeCell ref="AQ11:AS11"/>
    <mergeCell ref="A12:AW12"/>
    <mergeCell ref="AQ9:AS9"/>
    <mergeCell ref="A10:G10"/>
    <mergeCell ref="I10:K10"/>
    <mergeCell ref="M10:O10"/>
    <mergeCell ref="W10:AA10"/>
    <mergeCell ref="AC10:AG10"/>
    <mergeCell ref="AI10:AK10"/>
    <mergeCell ref="AM10:AO10"/>
    <mergeCell ref="AQ10:AS10"/>
    <mergeCell ref="K55:M55"/>
    <mergeCell ref="AO55:AQ55"/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W9:AA9"/>
    <mergeCell ref="AC9:AG9"/>
    <mergeCell ref="AI9:AK9"/>
    <mergeCell ref="AM9:AO9"/>
  </mergeCells>
  <pageMargins left="0.39" right="0.39" top="0.39" bottom="0.39" header="0" footer="0"/>
  <pageSetup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4"/>
  <sheetViews>
    <sheetView rightToLeft="1" view="pageBreakPreview" topLeftCell="B1" zoomScale="84" zoomScaleNormal="100" zoomScaleSheetLayoutView="84" workbookViewId="0">
      <selection activeCell="G20" sqref="G20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8.28515625" bestFit="1" customWidth="1"/>
    <col min="17" max="17" width="1.28515625" customWidth="1"/>
    <col min="18" max="18" width="16.140625" bestFit="1" customWidth="1"/>
    <col min="19" max="19" width="1.28515625" customWidth="1"/>
    <col min="20" max="20" width="16.140625" bestFit="1" customWidth="1"/>
    <col min="21" max="21" width="1.28515625" customWidth="1"/>
    <col min="22" max="22" width="8.28515625" bestFit="1" customWidth="1"/>
    <col min="23" max="23" width="1.28515625" customWidth="1"/>
    <col min="24" max="24" width="16.14062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8.28515625" bestFit="1" customWidth="1"/>
    <col min="31" max="31" width="1.28515625" customWidth="1"/>
    <col min="32" max="32" width="16.140625" bestFit="1" customWidth="1"/>
    <col min="33" max="33" width="1.28515625" customWidth="1"/>
    <col min="34" max="34" width="16.85546875" bestFit="1" customWidth="1"/>
    <col min="35" max="35" width="1.28515625" customWidth="1"/>
    <col min="36" max="36" width="16.425781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</row>
    <row r="2" spans="1:38" ht="21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</row>
    <row r="3" spans="1:38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</row>
    <row r="4" spans="1:38" ht="14.45" customHeight="1"/>
    <row r="5" spans="1:38" ht="14.45" customHeight="1">
      <c r="A5" s="1" t="s">
        <v>106</v>
      </c>
      <c r="B5" s="86" t="s">
        <v>107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</row>
    <row r="6" spans="1:38" ht="14.45" customHeight="1">
      <c r="A6" s="87" t="s">
        <v>108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 t="s">
        <v>3</v>
      </c>
      <c r="Q6" s="87"/>
      <c r="R6" s="87"/>
      <c r="S6" s="87"/>
      <c r="T6" s="87"/>
      <c r="U6" s="21"/>
      <c r="V6" s="87" t="s">
        <v>4</v>
      </c>
      <c r="W6" s="87"/>
      <c r="X6" s="87"/>
      <c r="Y6" s="87"/>
      <c r="Z6" s="87"/>
      <c r="AA6" s="87"/>
      <c r="AB6" s="87"/>
      <c r="AC6" s="21"/>
      <c r="AD6" s="87" t="s">
        <v>5</v>
      </c>
      <c r="AE6" s="87"/>
      <c r="AF6" s="87"/>
      <c r="AG6" s="87"/>
      <c r="AH6" s="87"/>
      <c r="AI6" s="87"/>
      <c r="AJ6" s="87"/>
      <c r="AK6" s="87"/>
      <c r="AL6" s="87"/>
    </row>
    <row r="7" spans="1:38" ht="14.4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1"/>
      <c r="V7" s="88" t="s">
        <v>6</v>
      </c>
      <c r="W7" s="88"/>
      <c r="X7" s="88"/>
      <c r="Y7" s="22"/>
      <c r="Z7" s="88" t="s">
        <v>7</v>
      </c>
      <c r="AA7" s="88"/>
      <c r="AB7" s="88"/>
      <c r="AC7" s="21"/>
      <c r="AD7" s="22"/>
      <c r="AE7" s="22"/>
      <c r="AF7" s="22"/>
      <c r="AG7" s="22"/>
      <c r="AH7" s="22"/>
      <c r="AI7" s="22"/>
      <c r="AJ7" s="22"/>
      <c r="AK7" s="22"/>
      <c r="AL7" s="22"/>
    </row>
    <row r="8" spans="1:38" ht="14.45" customHeight="1">
      <c r="A8" s="87" t="s">
        <v>109</v>
      </c>
      <c r="B8" s="87"/>
      <c r="C8" s="21"/>
      <c r="D8" s="2" t="s">
        <v>110</v>
      </c>
      <c r="E8" s="21"/>
      <c r="F8" s="2" t="s">
        <v>111</v>
      </c>
      <c r="G8" s="21"/>
      <c r="H8" s="2" t="s">
        <v>112</v>
      </c>
      <c r="I8" s="21"/>
      <c r="J8" s="2" t="s">
        <v>113</v>
      </c>
      <c r="K8" s="21"/>
      <c r="L8" s="2" t="s">
        <v>114</v>
      </c>
      <c r="M8" s="21"/>
      <c r="N8" s="2" t="s">
        <v>71</v>
      </c>
      <c r="O8" s="21"/>
      <c r="P8" s="2" t="s">
        <v>9</v>
      </c>
      <c r="Q8" s="21"/>
      <c r="R8" s="2" t="s">
        <v>10</v>
      </c>
      <c r="S8" s="21"/>
      <c r="T8" s="2" t="s">
        <v>11</v>
      </c>
      <c r="U8" s="21"/>
      <c r="V8" s="4" t="s">
        <v>9</v>
      </c>
      <c r="W8" s="22"/>
      <c r="X8" s="4" t="s">
        <v>10</v>
      </c>
      <c r="Y8" s="21"/>
      <c r="Z8" s="4" t="s">
        <v>9</v>
      </c>
      <c r="AA8" s="22"/>
      <c r="AB8" s="4" t="s">
        <v>12</v>
      </c>
      <c r="AC8" s="21"/>
      <c r="AD8" s="4" t="s">
        <v>9</v>
      </c>
      <c r="AE8" s="21"/>
      <c r="AF8" s="2" t="s">
        <v>13</v>
      </c>
      <c r="AG8" s="21"/>
      <c r="AH8" s="2" t="s">
        <v>10</v>
      </c>
      <c r="AI8" s="21"/>
      <c r="AJ8" s="2" t="s">
        <v>11</v>
      </c>
      <c r="AK8" s="21"/>
      <c r="AL8" s="2" t="s">
        <v>14</v>
      </c>
    </row>
    <row r="9" spans="1:38" ht="21.75" customHeight="1">
      <c r="A9" s="101" t="s">
        <v>115</v>
      </c>
      <c r="B9" s="101"/>
      <c r="C9" s="21"/>
      <c r="D9" s="23" t="s">
        <v>116</v>
      </c>
      <c r="E9" s="21"/>
      <c r="F9" s="23" t="s">
        <v>116</v>
      </c>
      <c r="G9" s="21"/>
      <c r="H9" s="23" t="s">
        <v>117</v>
      </c>
      <c r="I9" s="21"/>
      <c r="J9" s="23" t="s">
        <v>118</v>
      </c>
      <c r="K9" s="21"/>
      <c r="L9" s="24">
        <v>23</v>
      </c>
      <c r="M9" s="21"/>
      <c r="N9" s="24">
        <v>23</v>
      </c>
      <c r="O9" s="21"/>
      <c r="P9" s="25">
        <v>229500</v>
      </c>
      <c r="Q9" s="21"/>
      <c r="R9" s="25">
        <v>400300214522</v>
      </c>
      <c r="S9" s="21"/>
      <c r="T9" s="25">
        <v>399878470770</v>
      </c>
      <c r="U9" s="21"/>
      <c r="V9" s="25">
        <v>0</v>
      </c>
      <c r="W9" s="21"/>
      <c r="X9" s="25">
        <v>0</v>
      </c>
      <c r="Y9" s="21"/>
      <c r="Z9" s="25">
        <v>0</v>
      </c>
      <c r="AA9" s="21"/>
      <c r="AB9" s="25">
        <v>0</v>
      </c>
      <c r="AC9" s="21"/>
      <c r="AD9" s="28">
        <f>P9+V9-Z9</f>
        <v>229500</v>
      </c>
      <c r="AE9" s="21"/>
      <c r="AF9" s="25">
        <v>1796777</v>
      </c>
      <c r="AG9" s="21"/>
      <c r="AH9" s="25">
        <v>400300214522</v>
      </c>
      <c r="AI9" s="21"/>
      <c r="AJ9" s="25">
        <v>412061360266</v>
      </c>
      <c r="AK9" s="21"/>
      <c r="AL9" s="27">
        <f>AJ9/2413517708862*100</f>
        <v>17.073061397187402</v>
      </c>
    </row>
    <row r="10" spans="1:38" ht="21.75" customHeight="1">
      <c r="A10" s="100" t="s">
        <v>119</v>
      </c>
      <c r="B10" s="100"/>
      <c r="C10" s="21"/>
      <c r="D10" s="26" t="s">
        <v>116</v>
      </c>
      <c r="E10" s="21"/>
      <c r="F10" s="26" t="s">
        <v>116</v>
      </c>
      <c r="G10" s="21"/>
      <c r="H10" s="26" t="s">
        <v>120</v>
      </c>
      <c r="I10" s="21"/>
      <c r="J10" s="26" t="s">
        <v>121</v>
      </c>
      <c r="K10" s="21"/>
      <c r="L10" s="27">
        <v>23</v>
      </c>
      <c r="M10" s="21"/>
      <c r="N10" s="27">
        <v>23</v>
      </c>
      <c r="O10" s="21"/>
      <c r="P10" s="28">
        <v>100000</v>
      </c>
      <c r="Q10" s="21"/>
      <c r="R10" s="28">
        <v>100015625000</v>
      </c>
      <c r="S10" s="21"/>
      <c r="T10" s="28">
        <v>99981875000</v>
      </c>
      <c r="U10" s="21"/>
      <c r="V10" s="28">
        <v>250000</v>
      </c>
      <c r="W10" s="21"/>
      <c r="X10" s="28">
        <v>250040312500</v>
      </c>
      <c r="Y10" s="21"/>
      <c r="Z10" s="28">
        <v>0</v>
      </c>
      <c r="AA10" s="21"/>
      <c r="AB10" s="28">
        <v>0</v>
      </c>
      <c r="AC10" s="21"/>
      <c r="AD10" s="28">
        <f t="shared" ref="AD10:AD11" si="0">P10+V10-Z10</f>
        <v>350000</v>
      </c>
      <c r="AE10" s="21"/>
      <c r="AF10" s="28">
        <v>1000000</v>
      </c>
      <c r="AG10" s="21"/>
      <c r="AH10" s="28">
        <v>350055937500</v>
      </c>
      <c r="AI10" s="21"/>
      <c r="AJ10" s="28">
        <v>349936562500</v>
      </c>
      <c r="AK10" s="21"/>
      <c r="AL10" s="27">
        <f t="shared" ref="AL10:AL11" si="1">AJ10/2413517708862*100</f>
        <v>14.49902609850743</v>
      </c>
    </row>
    <row r="11" spans="1:38" ht="21.75" customHeight="1">
      <c r="A11" s="100" t="s">
        <v>122</v>
      </c>
      <c r="B11" s="100"/>
      <c r="C11" s="21"/>
      <c r="D11" s="26" t="s">
        <v>116</v>
      </c>
      <c r="E11" s="21"/>
      <c r="F11" s="26" t="s">
        <v>116</v>
      </c>
      <c r="G11" s="21"/>
      <c r="H11" s="26" t="s">
        <v>123</v>
      </c>
      <c r="I11" s="21"/>
      <c r="J11" s="26" t="s">
        <v>124</v>
      </c>
      <c r="K11" s="21"/>
      <c r="L11" s="27">
        <v>23</v>
      </c>
      <c r="M11" s="21"/>
      <c r="N11" s="27">
        <v>23</v>
      </c>
      <c r="O11" s="21"/>
      <c r="P11" s="29">
        <v>0</v>
      </c>
      <c r="Q11" s="21"/>
      <c r="R11" s="29">
        <v>0</v>
      </c>
      <c r="S11" s="21"/>
      <c r="T11" s="29">
        <v>0</v>
      </c>
      <c r="U11" s="21"/>
      <c r="V11" s="29">
        <v>60800</v>
      </c>
      <c r="W11" s="21"/>
      <c r="X11" s="29">
        <v>60811020000</v>
      </c>
      <c r="Y11" s="21"/>
      <c r="Z11" s="29">
        <v>0</v>
      </c>
      <c r="AA11" s="21"/>
      <c r="AB11" s="29">
        <v>0</v>
      </c>
      <c r="AC11" s="21"/>
      <c r="AD11" s="28">
        <f t="shared" si="0"/>
        <v>60800</v>
      </c>
      <c r="AE11" s="21"/>
      <c r="AF11" s="28">
        <v>1000000</v>
      </c>
      <c r="AG11" s="21"/>
      <c r="AH11" s="29">
        <v>60811020000</v>
      </c>
      <c r="AI11" s="21"/>
      <c r="AJ11" s="29">
        <v>60788980000</v>
      </c>
      <c r="AK11" s="21"/>
      <c r="AL11" s="27">
        <f t="shared" si="1"/>
        <v>2.5186879622550054</v>
      </c>
    </row>
    <row r="12" spans="1:38" ht="21.75" customHeight="1">
      <c r="A12" s="90"/>
      <c r="B12" s="90"/>
      <c r="C12" s="21"/>
      <c r="D12" s="28"/>
      <c r="E12" s="21"/>
      <c r="F12" s="28"/>
      <c r="G12" s="21"/>
      <c r="H12" s="28"/>
      <c r="I12" s="21"/>
      <c r="J12" s="28"/>
      <c r="K12" s="21"/>
      <c r="L12" s="28"/>
      <c r="M12" s="21"/>
      <c r="N12" s="28"/>
      <c r="O12" s="21"/>
      <c r="P12" s="30">
        <f>SUM(P9:P11)</f>
        <v>329500</v>
      </c>
      <c r="Q12" s="21"/>
      <c r="R12" s="30">
        <f>SUM(R9:R11)</f>
        <v>500315839522</v>
      </c>
      <c r="S12" s="21"/>
      <c r="T12" s="30">
        <f>SUM(T9:T11)</f>
        <v>499860345770</v>
      </c>
      <c r="U12" s="21"/>
      <c r="V12" s="30">
        <f>SUM(V9:V11)</f>
        <v>310800</v>
      </c>
      <c r="W12" s="21"/>
      <c r="X12" s="30">
        <f>SUM(X9:X11)</f>
        <v>310851332500</v>
      </c>
      <c r="Y12" s="21"/>
      <c r="Z12" s="30">
        <v>0</v>
      </c>
      <c r="AA12" s="21"/>
      <c r="AB12" s="30">
        <v>0</v>
      </c>
      <c r="AC12" s="21"/>
      <c r="AD12" s="30">
        <f>SUM(AD9:AD11)</f>
        <v>640300</v>
      </c>
      <c r="AE12" s="21"/>
      <c r="AF12" s="11"/>
      <c r="AG12" s="21"/>
      <c r="AH12" s="30">
        <f>SUM(AH9:AH11)</f>
        <v>811167172022</v>
      </c>
      <c r="AI12" s="21"/>
      <c r="AJ12" s="30">
        <f>SUM(AJ9:AJ11)</f>
        <v>822786902766</v>
      </c>
      <c r="AK12" s="21"/>
      <c r="AL12" s="40">
        <f>SUM(AL9:AL11)</f>
        <v>34.090775457949839</v>
      </c>
    </row>
    <row r="14" spans="1:38" ht="18.75">
      <c r="AH14" s="39"/>
      <c r="AI14" s="39"/>
      <c r="AJ14" s="39"/>
    </row>
    <row r="15" spans="1:38" ht="18.75">
      <c r="R15" s="48"/>
      <c r="T15" s="48"/>
      <c r="AH15" s="39"/>
      <c r="AI15" s="39"/>
      <c r="AJ15" s="39"/>
    </row>
    <row r="16" spans="1:38" ht="18.75">
      <c r="AH16" s="39"/>
      <c r="AI16" s="39"/>
      <c r="AJ16" s="39"/>
    </row>
    <row r="17" spans="34:36" ht="18.75">
      <c r="AH17" s="39"/>
      <c r="AI17" s="37"/>
      <c r="AJ17" s="37"/>
    </row>
    <row r="20" spans="34:36">
      <c r="AH20" s="48"/>
      <c r="AJ20" s="48"/>
    </row>
    <row r="21" spans="34:36">
      <c r="AH21" s="48"/>
      <c r="AJ21" s="48"/>
    </row>
    <row r="22" spans="34:36">
      <c r="AH22" s="48"/>
    </row>
    <row r="23" spans="34:36">
      <c r="AH23" s="48"/>
      <c r="AJ23" s="48"/>
    </row>
    <row r="24" spans="34:36">
      <c r="AJ24" s="48"/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rightToLeft="1" view="pageBreakPreview" zoomScale="91" zoomScaleNormal="100" zoomScaleSheetLayoutView="91" workbookViewId="0">
      <selection activeCell="G20" sqref="G20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style="10" customWidth="1"/>
    <col min="14" max="14" width="0.28515625" customWidth="1"/>
  </cols>
  <sheetData>
    <row r="1" spans="1:13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ht="21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14.45" customHeight="1">
      <c r="A4" s="86" t="s">
        <v>125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14.45" customHeight="1">
      <c r="A5" s="86" t="s">
        <v>126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14.45" customHeight="1"/>
    <row r="7" spans="1:13" ht="14.45" customHeight="1">
      <c r="C7" s="87" t="s">
        <v>5</v>
      </c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3" ht="14.45" customHeight="1">
      <c r="A8" s="2" t="s">
        <v>127</v>
      </c>
      <c r="C8" s="4" t="s">
        <v>9</v>
      </c>
      <c r="D8" s="3"/>
      <c r="E8" s="4" t="s">
        <v>128</v>
      </c>
      <c r="F8" s="3"/>
      <c r="G8" s="4" t="s">
        <v>129</v>
      </c>
      <c r="H8" s="3"/>
      <c r="I8" s="4" t="s">
        <v>130</v>
      </c>
      <c r="J8" s="3"/>
      <c r="K8" s="4" t="s">
        <v>131</v>
      </c>
      <c r="L8" s="3"/>
      <c r="M8" s="4" t="s">
        <v>132</v>
      </c>
    </row>
    <row r="9" spans="1:13" ht="21.75" customHeight="1">
      <c r="A9" s="5" t="s">
        <v>119</v>
      </c>
      <c r="C9" s="19">
        <v>350000</v>
      </c>
      <c r="D9" s="10"/>
      <c r="E9" s="19">
        <v>1000000</v>
      </c>
      <c r="F9" s="10"/>
      <c r="G9" s="19">
        <v>1000000</v>
      </c>
      <c r="H9" s="10"/>
      <c r="I9" s="20" t="s">
        <v>133</v>
      </c>
      <c r="J9" s="10"/>
      <c r="K9" s="19">
        <v>349936562500</v>
      </c>
      <c r="M9" s="17" t="s">
        <v>134</v>
      </c>
    </row>
    <row r="10" spans="1:13" ht="21.75" customHeight="1">
      <c r="A10" s="6" t="s">
        <v>122</v>
      </c>
      <c r="C10" s="13">
        <v>60800</v>
      </c>
      <c r="D10" s="10"/>
      <c r="E10" s="11">
        <v>983766</v>
      </c>
      <c r="F10" s="10"/>
      <c r="G10" s="11">
        <v>1000000</v>
      </c>
      <c r="H10" s="10"/>
      <c r="I10" s="12" t="s">
        <v>135</v>
      </c>
      <c r="J10" s="10"/>
      <c r="K10" s="13">
        <v>60788980000</v>
      </c>
      <c r="M10" s="18" t="s">
        <v>134</v>
      </c>
    </row>
    <row r="11" spans="1:13" ht="21.75" customHeight="1">
      <c r="A11" s="31"/>
      <c r="C11" s="14">
        <v>410800</v>
      </c>
      <c r="D11" s="10"/>
      <c r="E11" s="11"/>
      <c r="F11" s="10"/>
      <c r="G11" s="11"/>
      <c r="H11" s="10"/>
      <c r="I11" s="11"/>
      <c r="J11" s="10"/>
      <c r="K11" s="14">
        <v>410725542500</v>
      </c>
      <c r="M11" s="11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view="pageBreakPreview" zoomScale="118" zoomScaleNormal="100" zoomScaleSheetLayoutView="118" workbookViewId="0">
      <selection activeCell="D9" sqref="D9:J15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1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14.45" customHeight="1"/>
    <row r="5" spans="1:12" ht="14.45" customHeight="1">
      <c r="A5" s="1" t="s">
        <v>136</v>
      </c>
      <c r="B5" s="86" t="s">
        <v>137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14.45" customHeight="1">
      <c r="D6" s="2" t="s">
        <v>3</v>
      </c>
      <c r="F6" s="87" t="s">
        <v>4</v>
      </c>
      <c r="G6" s="87"/>
      <c r="H6" s="87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87" t="s">
        <v>138</v>
      </c>
      <c r="B8" s="87"/>
      <c r="D8" s="2" t="s">
        <v>139</v>
      </c>
      <c r="F8" s="2" t="s">
        <v>140</v>
      </c>
      <c r="H8" s="2" t="s">
        <v>141</v>
      </c>
      <c r="J8" s="2" t="s">
        <v>139</v>
      </c>
      <c r="L8" s="2" t="s">
        <v>14</v>
      </c>
    </row>
    <row r="9" spans="1:12" ht="21.75" customHeight="1">
      <c r="A9" s="103" t="s">
        <v>205</v>
      </c>
      <c r="B9" s="103"/>
      <c r="D9" s="19">
        <v>8617189753</v>
      </c>
      <c r="E9" s="10"/>
      <c r="F9" s="19">
        <v>427738838627</v>
      </c>
      <c r="G9" s="10"/>
      <c r="H9" s="19">
        <v>429333299850</v>
      </c>
      <c r="I9" s="10"/>
      <c r="J9" s="19">
        <v>7022728530</v>
      </c>
      <c r="L9" s="12">
        <f>J9/2413517708862*100</f>
        <v>0.29097480843889451</v>
      </c>
    </row>
    <row r="10" spans="1:12" ht="21.75" customHeight="1">
      <c r="A10" s="102" t="s">
        <v>206</v>
      </c>
      <c r="B10" s="102"/>
      <c r="D10" s="11">
        <v>40014694</v>
      </c>
      <c r="E10" s="10"/>
      <c r="F10" s="11">
        <v>3652949</v>
      </c>
      <c r="G10" s="10"/>
      <c r="H10" s="11">
        <v>633600</v>
      </c>
      <c r="I10" s="10"/>
      <c r="J10" s="11">
        <v>43034043</v>
      </c>
      <c r="L10" s="12">
        <f t="shared" ref="L10:L14" si="0">J10/2413517708862*100</f>
        <v>1.7830423552305744E-3</v>
      </c>
    </row>
    <row r="11" spans="1:12" ht="21.75" customHeight="1">
      <c r="A11" s="102" t="s">
        <v>207</v>
      </c>
      <c r="B11" s="102"/>
      <c r="D11" s="11">
        <v>60272881867</v>
      </c>
      <c r="E11" s="11">
        <v>0</v>
      </c>
      <c r="F11" s="11">
        <v>117715023982</v>
      </c>
      <c r="G11" s="11">
        <v>0</v>
      </c>
      <c r="H11" s="11">
        <v>177332276987</v>
      </c>
      <c r="I11" s="11">
        <v>0</v>
      </c>
      <c r="J11" s="11">
        <v>655628862</v>
      </c>
      <c r="L11" s="12">
        <f t="shared" si="0"/>
        <v>2.7164866435106298E-2</v>
      </c>
    </row>
    <row r="12" spans="1:12" ht="21.75" customHeight="1">
      <c r="A12" s="102" t="s">
        <v>208</v>
      </c>
      <c r="B12" s="102"/>
      <c r="D12" s="11">
        <v>111000</v>
      </c>
      <c r="E12" s="10"/>
      <c r="F12" s="11">
        <v>573287671</v>
      </c>
      <c r="G12" s="10"/>
      <c r="H12" s="11">
        <v>573287671</v>
      </c>
      <c r="I12" s="10"/>
      <c r="J12" s="11">
        <v>111000</v>
      </c>
      <c r="L12" s="12">
        <f t="shared" si="0"/>
        <v>4.5990961488464787E-6</v>
      </c>
    </row>
    <row r="13" spans="1:12" ht="21.75" customHeight="1">
      <c r="A13" s="102" t="s">
        <v>209</v>
      </c>
      <c r="B13" s="102"/>
      <c r="D13" s="11">
        <v>30000000000</v>
      </c>
      <c r="E13" s="10"/>
      <c r="F13" s="11">
        <v>0</v>
      </c>
      <c r="G13" s="10"/>
      <c r="H13" s="11">
        <v>0</v>
      </c>
      <c r="I13" s="10"/>
      <c r="J13" s="11">
        <v>30000000000</v>
      </c>
      <c r="L13" s="12">
        <f t="shared" si="0"/>
        <v>1.2429989591476969</v>
      </c>
    </row>
    <row r="14" spans="1:12" ht="21.75" customHeight="1">
      <c r="A14" s="102" t="s">
        <v>210</v>
      </c>
      <c r="B14" s="102"/>
      <c r="D14" s="11">
        <v>210000000000</v>
      </c>
      <c r="E14" s="11">
        <v>0</v>
      </c>
      <c r="F14" s="11">
        <v>40000000000</v>
      </c>
      <c r="G14" s="11">
        <v>0</v>
      </c>
      <c r="H14" s="11">
        <v>30000000000</v>
      </c>
      <c r="I14" s="11">
        <v>0</v>
      </c>
      <c r="J14" s="11">
        <v>220000000000</v>
      </c>
      <c r="L14" s="12">
        <f t="shared" si="0"/>
        <v>9.1153257004164434</v>
      </c>
    </row>
    <row r="15" spans="1:12" ht="21.75" customHeight="1" thickBot="1">
      <c r="A15" s="90"/>
      <c r="B15" s="90"/>
      <c r="D15" s="14">
        <f>SUM(D9:D14)</f>
        <v>308930197314</v>
      </c>
      <c r="E15" s="10"/>
      <c r="F15" s="14">
        <f>SUM(F9:F14)</f>
        <v>586030803229</v>
      </c>
      <c r="G15" s="10"/>
      <c r="H15" s="14">
        <f>SUM(H9:H14)</f>
        <v>637239498108</v>
      </c>
      <c r="I15" s="10"/>
      <c r="J15" s="115">
        <f>SUM(J9:J14)</f>
        <v>257721502435</v>
      </c>
      <c r="L15" s="41">
        <f>SUM(L9:L14)</f>
        <v>10.67825197588952</v>
      </c>
    </row>
    <row r="16" spans="1:12" ht="13.5" thickTop="1"/>
    <row r="17" spans="4:10">
      <c r="J17" s="48"/>
    </row>
    <row r="18" spans="4:10">
      <c r="D18" s="48"/>
      <c r="J18" s="48"/>
    </row>
  </sheetData>
  <mergeCells count="13">
    <mergeCell ref="A15:B15"/>
    <mergeCell ref="A12:B12"/>
    <mergeCell ref="A11:B11"/>
    <mergeCell ref="A14:B14"/>
    <mergeCell ref="A1:L1"/>
    <mergeCell ref="A2:L2"/>
    <mergeCell ref="A3:L3"/>
    <mergeCell ref="B5:L5"/>
    <mergeCell ref="F6:H6"/>
    <mergeCell ref="A8:B8"/>
    <mergeCell ref="A9:B9"/>
    <mergeCell ref="A10:B10"/>
    <mergeCell ref="A13:B13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6"/>
  <sheetViews>
    <sheetView rightToLeft="1" view="pageBreakPreview" zoomScale="118" zoomScaleNormal="100" zoomScaleSheetLayoutView="118" workbookViewId="0">
      <selection activeCell="O6" sqref="O6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  <col min="12" max="12" width="15.28515625" bestFit="1" customWidth="1"/>
  </cols>
  <sheetData>
    <row r="1" spans="1:12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  <c r="J2" s="85"/>
    </row>
    <row r="3" spans="1:12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2" ht="14.45" customHeight="1"/>
    <row r="5" spans="1:12" ht="29.1" customHeight="1">
      <c r="A5" s="1" t="s">
        <v>143</v>
      </c>
      <c r="B5" s="86" t="s">
        <v>144</v>
      </c>
      <c r="C5" s="86"/>
      <c r="D5" s="86"/>
      <c r="E5" s="86"/>
      <c r="F5" s="86"/>
      <c r="G5" s="86"/>
      <c r="H5" s="86"/>
      <c r="I5" s="86"/>
      <c r="J5" s="86"/>
    </row>
    <row r="6" spans="1:12" ht="14.45" customHeight="1"/>
    <row r="7" spans="1:12" ht="14.45" customHeight="1">
      <c r="A7" s="87" t="s">
        <v>145</v>
      </c>
      <c r="B7" s="87"/>
      <c r="D7" s="2" t="s">
        <v>146</v>
      </c>
      <c r="F7" s="2" t="s">
        <v>139</v>
      </c>
      <c r="H7" s="2" t="s">
        <v>147</v>
      </c>
      <c r="J7" s="2" t="s">
        <v>148</v>
      </c>
    </row>
    <row r="8" spans="1:12" ht="21.75" customHeight="1">
      <c r="A8" s="103" t="s">
        <v>149</v>
      </c>
      <c r="B8" s="103"/>
      <c r="D8" s="81" t="s">
        <v>293</v>
      </c>
      <c r="F8" s="45">
        <f>'1-2'!S121</f>
        <v>-784134037142</v>
      </c>
      <c r="G8" s="37"/>
      <c r="H8" s="61">
        <f>F8/$F$12*100</f>
        <v>109.87698540341037</v>
      </c>
      <c r="I8" s="61"/>
      <c r="J8" s="61">
        <f>F8/2413517708862*100</f>
        <v>-32.48925973332625</v>
      </c>
      <c r="L8" s="37"/>
    </row>
    <row r="9" spans="1:12" ht="21.75" customHeight="1">
      <c r="A9" s="102" t="s">
        <v>150</v>
      </c>
      <c r="B9" s="102"/>
      <c r="D9" s="82" t="s">
        <v>294</v>
      </c>
      <c r="F9" s="33">
        <f>'2-2'!Q16</f>
        <v>52944930069</v>
      </c>
      <c r="G9" s="37"/>
      <c r="H9" s="61">
        <f>F9/$F$12*100</f>
        <v>-7.4189220628393784</v>
      </c>
      <c r="I9" s="61"/>
      <c r="J9" s="61">
        <f t="shared" ref="J9:J11" si="0">F9/2413517708862*100</f>
        <v>2.1936830989304865</v>
      </c>
      <c r="L9" s="37"/>
    </row>
    <row r="10" spans="1:12" ht="21.75" customHeight="1">
      <c r="A10" s="102" t="s">
        <v>151</v>
      </c>
      <c r="B10" s="102"/>
      <c r="D10" s="82" t="s">
        <v>295</v>
      </c>
      <c r="F10" s="33">
        <f>'3-2'!G14</f>
        <v>16831342224</v>
      </c>
      <c r="G10" s="37"/>
      <c r="H10" s="61">
        <f>F10/$F$12*100</f>
        <v>-2.3584961961437547</v>
      </c>
      <c r="I10" s="61"/>
      <c r="J10" s="61">
        <f t="shared" si="0"/>
        <v>0.69737802884968936</v>
      </c>
      <c r="L10" s="48"/>
    </row>
    <row r="11" spans="1:12" ht="21.75" customHeight="1">
      <c r="A11" s="102" t="s">
        <v>152</v>
      </c>
      <c r="B11" s="102"/>
      <c r="D11" s="82" t="s">
        <v>291</v>
      </c>
      <c r="F11" s="46">
        <f>'4-2'!F11</f>
        <v>710558145</v>
      </c>
      <c r="G11" s="37"/>
      <c r="H11" s="61">
        <f>F11/$F$12*100</f>
        <v>-9.956714442724901E-2</v>
      </c>
      <c r="I11" s="61"/>
      <c r="J11" s="61">
        <f t="shared" si="0"/>
        <v>2.944076782163061E-2</v>
      </c>
      <c r="L11" s="48"/>
    </row>
    <row r="12" spans="1:12" ht="21.75" customHeight="1" thickBot="1">
      <c r="A12" s="90"/>
      <c r="B12" s="90"/>
      <c r="D12" s="11"/>
      <c r="F12" s="36">
        <f>SUM(F8:F11)</f>
        <v>-713647206704</v>
      </c>
      <c r="G12" s="37"/>
      <c r="H12" s="62">
        <f>SUM(H8:H11)</f>
        <v>99.999999999999972</v>
      </c>
      <c r="I12" s="63"/>
      <c r="J12" s="62">
        <f>SUM(J8:J11)</f>
        <v>-29.568757837724444</v>
      </c>
      <c r="L12" s="37"/>
    </row>
    <row r="13" spans="1:12" ht="13.5" thickTop="1"/>
    <row r="15" spans="1:12">
      <c r="F15" s="48"/>
      <c r="L15" s="48"/>
    </row>
    <row r="16" spans="1:12">
      <c r="F16" s="48"/>
      <c r="L16" s="37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32"/>
  <sheetViews>
    <sheetView rightToLeft="1" view="pageBreakPreview" topLeftCell="B105" zoomScaleNormal="100" zoomScaleSheetLayoutView="100" workbookViewId="0">
      <selection activeCell="E124" sqref="E124:U130"/>
    </sheetView>
  </sheetViews>
  <sheetFormatPr defaultRowHeight="12.75"/>
  <cols>
    <col min="1" max="1" width="85.42578125" bestFit="1" customWidth="1"/>
    <col min="2" max="2" width="1.28515625" customWidth="1"/>
    <col min="3" max="3" width="15.42578125" bestFit="1" customWidth="1"/>
    <col min="4" max="4" width="1.28515625" customWidth="1"/>
    <col min="5" max="5" width="18" bestFit="1" customWidth="1"/>
    <col min="6" max="6" width="1.28515625" customWidth="1"/>
    <col min="7" max="7" width="19.140625" bestFit="1" customWidth="1"/>
    <col min="8" max="8" width="1.28515625" customWidth="1"/>
    <col min="9" max="9" width="17.7109375" bestFit="1" customWidth="1"/>
    <col min="10" max="10" width="1.28515625" customWidth="1"/>
    <col min="11" max="11" width="18.7109375" bestFit="1" customWidth="1"/>
    <col min="12" max="12" width="1.28515625" customWidth="1"/>
    <col min="13" max="13" width="16.85546875" bestFit="1" customWidth="1"/>
    <col min="14" max="14" width="1.28515625" customWidth="1"/>
    <col min="15" max="15" width="18" bestFit="1" customWidth="1"/>
    <col min="16" max="16" width="1.28515625" customWidth="1"/>
    <col min="17" max="17" width="19" bestFit="1" customWidth="1"/>
    <col min="18" max="18" width="1.28515625" customWidth="1"/>
    <col min="19" max="19" width="19.140625" bestFit="1" customWidth="1"/>
    <col min="20" max="20" width="1.28515625" customWidth="1"/>
    <col min="21" max="21" width="18.7109375" bestFit="1" customWidth="1"/>
    <col min="22" max="22" width="0.28515625" customWidth="1"/>
  </cols>
  <sheetData>
    <row r="1" spans="1:21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1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14.45" customHeight="1"/>
    <row r="5" spans="1:21" ht="14.45" customHeight="1">
      <c r="A5" s="1" t="s">
        <v>211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ht="14.45" customHeight="1">
      <c r="C6" s="87" t="s">
        <v>153</v>
      </c>
      <c r="D6" s="87"/>
      <c r="E6" s="87"/>
      <c r="F6" s="87"/>
      <c r="G6" s="87"/>
      <c r="H6" s="87"/>
      <c r="I6" s="87"/>
      <c r="J6" s="87"/>
      <c r="K6" s="87"/>
      <c r="M6" s="87" t="s">
        <v>154</v>
      </c>
      <c r="N6" s="87"/>
      <c r="O6" s="87"/>
      <c r="P6" s="87"/>
      <c r="Q6" s="87"/>
      <c r="R6" s="87"/>
      <c r="S6" s="87"/>
      <c r="T6" s="87"/>
      <c r="U6" s="87"/>
    </row>
    <row r="7" spans="1:21" ht="14.45" customHeight="1">
      <c r="C7" s="3"/>
      <c r="D7" s="3"/>
      <c r="E7" s="3"/>
      <c r="F7" s="3"/>
      <c r="G7" s="3"/>
      <c r="H7" s="3"/>
      <c r="I7" s="88" t="s">
        <v>65</v>
      </c>
      <c r="J7" s="88"/>
      <c r="K7" s="88"/>
      <c r="M7" s="3"/>
      <c r="N7" s="3"/>
      <c r="O7" s="3"/>
      <c r="P7" s="3"/>
      <c r="Q7" s="3"/>
      <c r="R7" s="3"/>
      <c r="S7" s="88" t="s">
        <v>65</v>
      </c>
      <c r="T7" s="88"/>
      <c r="U7" s="88"/>
    </row>
    <row r="8" spans="1:21" ht="14.45" customHeight="1">
      <c r="A8" s="2" t="s">
        <v>155</v>
      </c>
      <c r="C8" s="2" t="s">
        <v>156</v>
      </c>
      <c r="E8" s="2" t="s">
        <v>157</v>
      </c>
      <c r="G8" s="2" t="s">
        <v>158</v>
      </c>
      <c r="I8" s="4" t="s">
        <v>139</v>
      </c>
      <c r="J8" s="3"/>
      <c r="K8" s="4" t="s">
        <v>147</v>
      </c>
      <c r="M8" s="2" t="s">
        <v>156</v>
      </c>
      <c r="O8" s="59" t="s">
        <v>157</v>
      </c>
      <c r="Q8" s="2" t="s">
        <v>158</v>
      </c>
      <c r="S8" s="4" t="s">
        <v>139</v>
      </c>
      <c r="T8" s="3"/>
      <c r="U8" s="4" t="s">
        <v>147</v>
      </c>
    </row>
    <row r="9" spans="1:21" ht="18.75">
      <c r="A9" s="58" t="s">
        <v>43</v>
      </c>
      <c r="C9" s="33">
        <v>0</v>
      </c>
      <c r="D9" s="33"/>
      <c r="E9" s="33">
        <v>0</v>
      </c>
      <c r="F9" s="33"/>
      <c r="G9" s="33">
        <f>VLOOKUP(A9,'درآمد اعمال اختیار'!A:O,13,0)</f>
        <v>3948296830</v>
      </c>
      <c r="H9" s="33"/>
      <c r="I9" s="33">
        <f>C9+E9+G9</f>
        <v>3948296830</v>
      </c>
      <c r="J9" s="33"/>
      <c r="K9" s="61">
        <f>I9/درآمد!$F$12*100</f>
        <v>-0.55325611771610816</v>
      </c>
      <c r="L9" s="33"/>
      <c r="M9" s="33">
        <v>0</v>
      </c>
      <c r="N9" s="33"/>
      <c r="O9" s="33">
        <v>0</v>
      </c>
      <c r="P9" s="33"/>
      <c r="Q9" s="33">
        <f>VLOOKUP(A9,'درآمد اعمال اختیار'!A:O,15,0)</f>
        <v>3948296830</v>
      </c>
      <c r="R9" s="33"/>
      <c r="S9" s="33">
        <f>M9+O9+Q9</f>
        <v>3948296830</v>
      </c>
      <c r="T9" s="60"/>
      <c r="U9" s="61">
        <f>S9/درآمد!$F$12*100</f>
        <v>-0.55325611771610816</v>
      </c>
    </row>
    <row r="10" spans="1:21" ht="18.75">
      <c r="A10" s="58" t="s">
        <v>44</v>
      </c>
      <c r="C10" s="33">
        <v>0</v>
      </c>
      <c r="D10" s="33"/>
      <c r="E10" s="33">
        <v>0</v>
      </c>
      <c r="F10" s="33"/>
      <c r="G10" s="33">
        <f>VLOOKUP(A10,'درآمد اعمال اختیار'!A:O,13,0)</f>
        <v>399233966</v>
      </c>
      <c r="H10" s="33"/>
      <c r="I10" s="33">
        <f>C10+E10+G10</f>
        <v>399233966</v>
      </c>
      <c r="J10" s="33"/>
      <c r="K10" s="61">
        <f>I10/درآمد!$F$12*100</f>
        <v>-5.5942763069706872E-2</v>
      </c>
      <c r="L10" s="33"/>
      <c r="M10" s="33">
        <v>0</v>
      </c>
      <c r="N10" s="33"/>
      <c r="O10" s="33">
        <v>0</v>
      </c>
      <c r="P10" s="33"/>
      <c r="Q10" s="33">
        <f>VLOOKUP(A10,'درآمد اعمال اختیار'!A:O,15,0)</f>
        <v>399233966</v>
      </c>
      <c r="R10" s="33"/>
      <c r="S10" s="33">
        <f t="shared" ref="S10:S73" si="0">M10+O10+Q10</f>
        <v>399233966</v>
      </c>
      <c r="T10" s="60"/>
      <c r="U10" s="61">
        <f>S10/درآمد!$F$12*100</f>
        <v>-5.5942763069706872E-2</v>
      </c>
    </row>
    <row r="11" spans="1:21" ht="18.75">
      <c r="A11" s="58" t="s">
        <v>245</v>
      </c>
      <c r="C11" s="33">
        <v>0</v>
      </c>
      <c r="D11" s="33"/>
      <c r="E11" s="33">
        <v>0</v>
      </c>
      <c r="F11" s="33"/>
      <c r="G11" s="33">
        <f>VLOOKUP(A11,'درآمد اعمال اختیار'!A:O,13,0)</f>
        <v>0</v>
      </c>
      <c r="H11" s="33"/>
      <c r="I11" s="33">
        <f t="shared" ref="I11:I73" si="1">C11+E11+G11</f>
        <v>0</v>
      </c>
      <c r="J11" s="33"/>
      <c r="K11" s="61">
        <f>I11/درآمد!$F$12*100</f>
        <v>0</v>
      </c>
      <c r="L11" s="33"/>
      <c r="M11" s="33">
        <v>0</v>
      </c>
      <c r="N11" s="33"/>
      <c r="O11" s="33">
        <v>0</v>
      </c>
      <c r="P11" s="33"/>
      <c r="Q11" s="33">
        <f>VLOOKUP(A11,'درآمد اعمال اختیار'!A:O,15,0)</f>
        <v>27273238</v>
      </c>
      <c r="R11" s="33"/>
      <c r="S11" s="33">
        <f t="shared" si="0"/>
        <v>27273238</v>
      </c>
      <c r="T11" s="60"/>
      <c r="U11" s="61">
        <f>S11/درآمد!$F$12*100</f>
        <v>-3.8216695509763472E-3</v>
      </c>
    </row>
    <row r="12" spans="1:21" ht="18.75">
      <c r="A12" s="58" t="s">
        <v>246</v>
      </c>
      <c r="C12" s="33">
        <v>0</v>
      </c>
      <c r="D12" s="33"/>
      <c r="E12" s="33">
        <v>0</v>
      </c>
      <c r="F12" s="33"/>
      <c r="G12" s="33">
        <f>VLOOKUP(A12,'درآمد اعمال اختیار'!A:O,13,0)</f>
        <v>0</v>
      </c>
      <c r="H12" s="33"/>
      <c r="I12" s="33">
        <f t="shared" si="1"/>
        <v>0</v>
      </c>
      <c r="J12" s="33"/>
      <c r="K12" s="61">
        <f>I12/درآمد!$F$12*100</f>
        <v>0</v>
      </c>
      <c r="L12" s="33"/>
      <c r="M12" s="33">
        <v>0</v>
      </c>
      <c r="N12" s="33"/>
      <c r="O12" s="33">
        <v>0</v>
      </c>
      <c r="P12" s="33"/>
      <c r="Q12" s="33">
        <f>VLOOKUP(A12,'درآمد اعمال اختیار'!A:O,15,0)</f>
        <v>1579347</v>
      </c>
      <c r="R12" s="33"/>
      <c r="S12" s="33">
        <f t="shared" si="0"/>
        <v>1579347</v>
      </c>
      <c r="T12" s="60"/>
      <c r="U12" s="61">
        <f>S12/درآمد!$F$12*100</f>
        <v>-2.2130640814727758E-4</v>
      </c>
    </row>
    <row r="13" spans="1:21" ht="18.75">
      <c r="A13" s="58" t="s">
        <v>247</v>
      </c>
      <c r="C13" s="33">
        <v>0</v>
      </c>
      <c r="D13" s="33"/>
      <c r="E13" s="33">
        <v>0</v>
      </c>
      <c r="F13" s="33"/>
      <c r="G13" s="33">
        <f>VLOOKUP(A13,'درآمد اعمال اختیار'!A:O,13,0)</f>
        <v>0</v>
      </c>
      <c r="H13" s="33"/>
      <c r="I13" s="33">
        <f t="shared" si="1"/>
        <v>0</v>
      </c>
      <c r="J13" s="33"/>
      <c r="K13" s="61">
        <f>I13/درآمد!$F$12*100</f>
        <v>0</v>
      </c>
      <c r="L13" s="33"/>
      <c r="M13" s="33">
        <v>0</v>
      </c>
      <c r="N13" s="33"/>
      <c r="O13" s="33">
        <v>0</v>
      </c>
      <c r="P13" s="33"/>
      <c r="Q13" s="33">
        <f>VLOOKUP(A13,'درآمد اعمال اختیار'!A:O,15,0)</f>
        <v>272542104</v>
      </c>
      <c r="R13" s="33"/>
      <c r="S13" s="33">
        <f t="shared" si="0"/>
        <v>272542104</v>
      </c>
      <c r="T13" s="60"/>
      <c r="U13" s="61">
        <f>S13/درآمد!$F$12*100</f>
        <v>-3.819003303589507E-2</v>
      </c>
    </row>
    <row r="14" spans="1:21" ht="18.75">
      <c r="A14" s="58" t="s">
        <v>248</v>
      </c>
      <c r="C14" s="33">
        <v>0</v>
      </c>
      <c r="D14" s="33"/>
      <c r="E14" s="33">
        <v>0</v>
      </c>
      <c r="F14" s="33"/>
      <c r="G14" s="33">
        <f>VLOOKUP(A14,'درآمد اعمال اختیار'!A:O,13,0)</f>
        <v>0</v>
      </c>
      <c r="H14" s="33"/>
      <c r="I14" s="33">
        <f t="shared" si="1"/>
        <v>0</v>
      </c>
      <c r="J14" s="33"/>
      <c r="K14" s="61">
        <f>I14/درآمد!$F$12*100</f>
        <v>0</v>
      </c>
      <c r="L14" s="33"/>
      <c r="M14" s="33">
        <v>0</v>
      </c>
      <c r="N14" s="33"/>
      <c r="O14" s="33">
        <v>0</v>
      </c>
      <c r="P14" s="33"/>
      <c r="Q14" s="33">
        <f>VLOOKUP(A14,'درآمد اعمال اختیار'!A:O,15,0)</f>
        <v>-315900181</v>
      </c>
      <c r="R14" s="33"/>
      <c r="S14" s="33">
        <f t="shared" si="0"/>
        <v>-315900181</v>
      </c>
      <c r="T14" s="60"/>
      <c r="U14" s="61">
        <f>S14/درآمد!$F$12*100</f>
        <v>4.4265594825066854E-2</v>
      </c>
    </row>
    <row r="15" spans="1:21" ht="18.75">
      <c r="A15" s="58" t="s">
        <v>249</v>
      </c>
      <c r="C15" s="33">
        <v>0</v>
      </c>
      <c r="D15" s="33"/>
      <c r="E15" s="33">
        <v>0</v>
      </c>
      <c r="F15" s="33"/>
      <c r="G15" s="33">
        <f>VLOOKUP(A15,'درآمد اعمال اختیار'!A:O,13,0)</f>
        <v>0</v>
      </c>
      <c r="H15" s="33"/>
      <c r="I15" s="33">
        <f t="shared" si="1"/>
        <v>0</v>
      </c>
      <c r="J15" s="33"/>
      <c r="K15" s="61">
        <f>I15/درآمد!$F$12*100</f>
        <v>0</v>
      </c>
      <c r="L15" s="33"/>
      <c r="M15" s="33">
        <v>0</v>
      </c>
      <c r="N15" s="33"/>
      <c r="O15" s="33">
        <v>0</v>
      </c>
      <c r="P15" s="33"/>
      <c r="Q15" s="33">
        <f>VLOOKUP(A15,'درآمد اعمال اختیار'!A:O,15,0)</f>
        <v>1320857</v>
      </c>
      <c r="R15" s="33"/>
      <c r="S15" s="33">
        <f t="shared" si="0"/>
        <v>1320857</v>
      </c>
      <c r="T15" s="60"/>
      <c r="U15" s="61">
        <f>S15/درآمد!$F$12*100</f>
        <v>-1.8508542983029609E-4</v>
      </c>
    </row>
    <row r="16" spans="1:21" ht="18.75">
      <c r="A16" s="58" t="s">
        <v>250</v>
      </c>
      <c r="C16" s="33">
        <v>0</v>
      </c>
      <c r="D16" s="33"/>
      <c r="E16" s="33">
        <v>0</v>
      </c>
      <c r="F16" s="33"/>
      <c r="G16" s="33">
        <f>VLOOKUP(A16,'درآمد اعمال اختیار'!A:O,13,0)</f>
        <v>0</v>
      </c>
      <c r="H16" s="33"/>
      <c r="I16" s="33">
        <f t="shared" si="1"/>
        <v>0</v>
      </c>
      <c r="J16" s="33"/>
      <c r="K16" s="61">
        <f>I16/درآمد!$F$12*100</f>
        <v>0</v>
      </c>
      <c r="L16" s="33"/>
      <c r="M16" s="33">
        <v>0</v>
      </c>
      <c r="N16" s="33"/>
      <c r="O16" s="33">
        <v>0</v>
      </c>
      <c r="P16" s="33"/>
      <c r="Q16" s="33">
        <f>VLOOKUP(A16,'درآمد اعمال اختیار'!A:O,15,0)</f>
        <v>-2738400270</v>
      </c>
      <c r="R16" s="33"/>
      <c r="S16" s="33">
        <f t="shared" si="0"/>
        <v>-2738400270</v>
      </c>
      <c r="T16" s="60"/>
      <c r="U16" s="61">
        <f>S16/درآمد!$F$12*100</f>
        <v>0.38371904833024983</v>
      </c>
    </row>
    <row r="17" spans="1:21" ht="18.75">
      <c r="A17" s="58" t="s">
        <v>251</v>
      </c>
      <c r="C17" s="33">
        <v>0</v>
      </c>
      <c r="D17" s="33"/>
      <c r="E17" s="33">
        <v>0</v>
      </c>
      <c r="F17" s="33"/>
      <c r="G17" s="33">
        <f>VLOOKUP(A17,'درآمد اعمال اختیار'!A:O,13,0)</f>
        <v>0</v>
      </c>
      <c r="H17" s="33"/>
      <c r="I17" s="33">
        <f t="shared" si="1"/>
        <v>0</v>
      </c>
      <c r="J17" s="33"/>
      <c r="K17" s="61">
        <f>I17/درآمد!$F$12*100</f>
        <v>0</v>
      </c>
      <c r="L17" s="33"/>
      <c r="M17" s="33">
        <v>0</v>
      </c>
      <c r="N17" s="33"/>
      <c r="O17" s="33">
        <v>0</v>
      </c>
      <c r="P17" s="33"/>
      <c r="Q17" s="33">
        <f>VLOOKUP(A17,'درآمد اعمال اختیار'!A:O,15,0)</f>
        <v>-3574301763</v>
      </c>
      <c r="R17" s="33"/>
      <c r="S17" s="33">
        <f t="shared" si="0"/>
        <v>-3574301763</v>
      </c>
      <c r="T17" s="60"/>
      <c r="U17" s="61">
        <f>S17/درآمد!$F$12*100</f>
        <v>0.50084996191717956</v>
      </c>
    </row>
    <row r="18" spans="1:21" ht="18.75">
      <c r="A18" s="58" t="s">
        <v>252</v>
      </c>
      <c r="C18" s="33">
        <v>0</v>
      </c>
      <c r="D18" s="33"/>
      <c r="E18" s="33">
        <v>0</v>
      </c>
      <c r="F18" s="33"/>
      <c r="G18" s="33">
        <f>VLOOKUP(A18,'درآمد اعمال اختیار'!A:O,13,0)</f>
        <v>0</v>
      </c>
      <c r="H18" s="33"/>
      <c r="I18" s="33">
        <f t="shared" si="1"/>
        <v>0</v>
      </c>
      <c r="J18" s="33"/>
      <c r="K18" s="61">
        <f>I18/درآمد!$F$12*100</f>
        <v>0</v>
      </c>
      <c r="L18" s="33"/>
      <c r="M18" s="33">
        <v>0</v>
      </c>
      <c r="N18" s="33"/>
      <c r="O18" s="33">
        <v>0</v>
      </c>
      <c r="P18" s="33"/>
      <c r="Q18" s="33">
        <f>VLOOKUP(A18,'درآمد اعمال اختیار'!A:O,15,0)</f>
        <v>14480025363</v>
      </c>
      <c r="R18" s="33"/>
      <c r="S18" s="33">
        <f t="shared" si="0"/>
        <v>14480025363</v>
      </c>
      <c r="T18" s="60"/>
      <c r="U18" s="61">
        <f>S18/درآمد!$F$12*100</f>
        <v>-2.0290173109310428</v>
      </c>
    </row>
    <row r="19" spans="1:21" ht="18.75">
      <c r="A19" s="58" t="s">
        <v>253</v>
      </c>
      <c r="C19" s="33">
        <v>0</v>
      </c>
      <c r="D19" s="33"/>
      <c r="E19" s="33">
        <v>0</v>
      </c>
      <c r="F19" s="33"/>
      <c r="G19" s="33">
        <f>VLOOKUP(A19,'درآمد اعمال اختیار'!A:O,13,0)</f>
        <v>0</v>
      </c>
      <c r="H19" s="33"/>
      <c r="I19" s="33">
        <f t="shared" si="1"/>
        <v>0</v>
      </c>
      <c r="J19" s="33"/>
      <c r="K19" s="61">
        <f>I19/درآمد!$F$12*100</f>
        <v>0</v>
      </c>
      <c r="L19" s="33"/>
      <c r="M19" s="33">
        <v>0</v>
      </c>
      <c r="N19" s="33"/>
      <c r="O19" s="33">
        <v>0</v>
      </c>
      <c r="P19" s="33"/>
      <c r="Q19" s="33">
        <f>VLOOKUP(A19,'درآمد اعمال اختیار'!A:O,15,0)</f>
        <v>62249557</v>
      </c>
      <c r="R19" s="33"/>
      <c r="S19" s="33">
        <f t="shared" si="0"/>
        <v>62249557</v>
      </c>
      <c r="T19" s="60"/>
      <c r="U19" s="61">
        <f>S19/درآمد!$F$12*100</f>
        <v>-8.7227353256942395E-3</v>
      </c>
    </row>
    <row r="20" spans="1:21" ht="18.75">
      <c r="A20" s="58" t="s">
        <v>254</v>
      </c>
      <c r="C20" s="33">
        <v>0</v>
      </c>
      <c r="D20" s="33"/>
      <c r="E20" s="33">
        <v>0</v>
      </c>
      <c r="F20" s="33"/>
      <c r="G20" s="33">
        <f>VLOOKUP(A20,'درآمد اعمال اختیار'!A:O,13,0)</f>
        <v>0</v>
      </c>
      <c r="H20" s="33"/>
      <c r="I20" s="33">
        <f t="shared" si="1"/>
        <v>0</v>
      </c>
      <c r="J20" s="33"/>
      <c r="K20" s="61">
        <f>I20/درآمد!$F$12*100</f>
        <v>0</v>
      </c>
      <c r="L20" s="33"/>
      <c r="M20" s="33">
        <v>0</v>
      </c>
      <c r="N20" s="33"/>
      <c r="O20" s="33">
        <v>0</v>
      </c>
      <c r="P20" s="33"/>
      <c r="Q20" s="33">
        <f>VLOOKUP(A20,'درآمد اعمال اختیار'!A:O,15,0)</f>
        <v>-3376034963</v>
      </c>
      <c r="R20" s="33"/>
      <c r="S20" s="33">
        <f t="shared" si="0"/>
        <v>-3376034963</v>
      </c>
      <c r="T20" s="60"/>
      <c r="U20" s="61">
        <f>S20/درآمد!$F$12*100</f>
        <v>0.47306777512551529</v>
      </c>
    </row>
    <row r="21" spans="1:21" ht="18.75">
      <c r="A21" s="58" t="s">
        <v>255</v>
      </c>
      <c r="C21" s="33">
        <v>0</v>
      </c>
      <c r="D21" s="33"/>
      <c r="E21" s="33">
        <v>0</v>
      </c>
      <c r="F21" s="33"/>
      <c r="G21" s="33">
        <f>VLOOKUP(A21,'درآمد اعمال اختیار'!A:O,13,0)</f>
        <v>0</v>
      </c>
      <c r="H21" s="33"/>
      <c r="I21" s="33">
        <f t="shared" si="1"/>
        <v>0</v>
      </c>
      <c r="J21" s="33"/>
      <c r="K21" s="61">
        <f>I21/درآمد!$F$12*100</f>
        <v>0</v>
      </c>
      <c r="L21" s="33"/>
      <c r="M21" s="33">
        <v>0</v>
      </c>
      <c r="N21" s="33"/>
      <c r="O21" s="33">
        <v>0</v>
      </c>
      <c r="P21" s="33"/>
      <c r="Q21" s="33">
        <f>VLOOKUP(A21,'درآمد اعمال اختیار'!A:O,15,0)</f>
        <v>-2862444083</v>
      </c>
      <c r="R21" s="33"/>
      <c r="S21" s="33">
        <f t="shared" si="0"/>
        <v>-2862444083</v>
      </c>
      <c r="T21" s="60"/>
      <c r="U21" s="61">
        <f>S21/درآمد!$F$12*100</f>
        <v>0.40110071981088241</v>
      </c>
    </row>
    <row r="22" spans="1:21" ht="18.75">
      <c r="A22" s="58" t="s">
        <v>256</v>
      </c>
      <c r="C22" s="33">
        <v>0</v>
      </c>
      <c r="D22" s="33"/>
      <c r="E22" s="33">
        <v>0</v>
      </c>
      <c r="F22" s="33"/>
      <c r="G22" s="33">
        <f>VLOOKUP(A22,'درآمد اعمال اختیار'!A:O,13,0)</f>
        <v>0</v>
      </c>
      <c r="H22" s="33"/>
      <c r="I22" s="33">
        <f t="shared" si="1"/>
        <v>0</v>
      </c>
      <c r="J22" s="33"/>
      <c r="K22" s="61">
        <f>I22/درآمد!$F$12*100</f>
        <v>0</v>
      </c>
      <c r="L22" s="33"/>
      <c r="M22" s="33">
        <v>0</v>
      </c>
      <c r="N22" s="33"/>
      <c r="O22" s="33">
        <v>0</v>
      </c>
      <c r="P22" s="33"/>
      <c r="Q22" s="33">
        <f>VLOOKUP(A22,'درآمد اعمال اختیار'!A:O,15,0)</f>
        <v>-11020887990</v>
      </c>
      <c r="R22" s="33"/>
      <c r="S22" s="33">
        <f t="shared" si="0"/>
        <v>-11020887990</v>
      </c>
      <c r="T22" s="60"/>
      <c r="U22" s="61">
        <f>S22/درآمد!$F$12*100</f>
        <v>1.5443047890427941</v>
      </c>
    </row>
    <row r="23" spans="1:21" ht="18.75">
      <c r="A23" s="58" t="s">
        <v>257</v>
      </c>
      <c r="C23" s="33">
        <v>0</v>
      </c>
      <c r="D23" s="33"/>
      <c r="E23" s="33">
        <v>0</v>
      </c>
      <c r="F23" s="33"/>
      <c r="G23" s="33">
        <f>VLOOKUP(A23,'درآمد اعمال اختیار'!A:O,13,0)</f>
        <v>0</v>
      </c>
      <c r="H23" s="33"/>
      <c r="I23" s="33">
        <f t="shared" si="1"/>
        <v>0</v>
      </c>
      <c r="J23" s="33"/>
      <c r="K23" s="61">
        <f>I23/درآمد!$F$12*100</f>
        <v>0</v>
      </c>
      <c r="L23" s="33"/>
      <c r="M23" s="33">
        <v>0</v>
      </c>
      <c r="N23" s="33"/>
      <c r="O23" s="33">
        <v>0</v>
      </c>
      <c r="P23" s="33"/>
      <c r="Q23" s="33">
        <f>VLOOKUP(A23,'درآمد اعمال اختیار'!A:O,15,0)</f>
        <v>-152377745</v>
      </c>
      <c r="R23" s="33"/>
      <c r="S23" s="33">
        <f t="shared" si="0"/>
        <v>-152377745</v>
      </c>
      <c r="T23" s="60"/>
      <c r="U23" s="61">
        <f>S23/درآمد!$F$12*100</f>
        <v>2.1351971053563141E-2</v>
      </c>
    </row>
    <row r="24" spans="1:21" ht="18.75">
      <c r="A24" s="58" t="s">
        <v>258</v>
      </c>
      <c r="C24" s="33">
        <v>0</v>
      </c>
      <c r="D24" s="33"/>
      <c r="E24" s="33">
        <v>0</v>
      </c>
      <c r="F24" s="33"/>
      <c r="G24" s="33">
        <f>VLOOKUP(A24,'درآمد اعمال اختیار'!A:O,13,0)</f>
        <v>0</v>
      </c>
      <c r="H24" s="33"/>
      <c r="I24" s="33">
        <f t="shared" si="1"/>
        <v>0</v>
      </c>
      <c r="J24" s="33"/>
      <c r="K24" s="61">
        <f>I24/درآمد!$F$12*100</f>
        <v>0</v>
      </c>
      <c r="L24" s="33"/>
      <c r="M24" s="33">
        <v>0</v>
      </c>
      <c r="N24" s="33"/>
      <c r="O24" s="33">
        <v>0</v>
      </c>
      <c r="P24" s="33"/>
      <c r="Q24" s="33">
        <f>VLOOKUP(A24,'درآمد اعمال اختیار'!A:O,15,0)</f>
        <v>-907558772</v>
      </c>
      <c r="R24" s="33"/>
      <c r="S24" s="33">
        <f t="shared" si="0"/>
        <v>-907558772</v>
      </c>
      <c r="T24" s="60"/>
      <c r="U24" s="61">
        <f>S24/درآمد!$F$12*100</f>
        <v>0.12717190839877116</v>
      </c>
    </row>
    <row r="25" spans="1:21" ht="18.75">
      <c r="A25" s="58" t="s">
        <v>259</v>
      </c>
      <c r="C25" s="33">
        <v>0</v>
      </c>
      <c r="D25" s="33"/>
      <c r="E25" s="33">
        <v>0</v>
      </c>
      <c r="F25" s="33"/>
      <c r="G25" s="33">
        <f>VLOOKUP(A25,'درآمد اعمال اختیار'!A:O,13,0)</f>
        <v>0</v>
      </c>
      <c r="H25" s="33"/>
      <c r="I25" s="33">
        <f t="shared" si="1"/>
        <v>0</v>
      </c>
      <c r="J25" s="33"/>
      <c r="K25" s="61">
        <f>I25/درآمد!$F$12*100</f>
        <v>0</v>
      </c>
      <c r="L25" s="33"/>
      <c r="M25" s="33">
        <v>0</v>
      </c>
      <c r="N25" s="33"/>
      <c r="O25" s="33">
        <v>0</v>
      </c>
      <c r="P25" s="33"/>
      <c r="Q25" s="33">
        <f>VLOOKUP(A25,'درآمد اعمال اختیار'!A:O,15,0)</f>
        <v>2040585771</v>
      </c>
      <c r="R25" s="33"/>
      <c r="S25" s="33">
        <f t="shared" si="0"/>
        <v>2040585771</v>
      </c>
      <c r="T25" s="60"/>
      <c r="U25" s="61">
        <f>S25/درآمد!$F$12*100</f>
        <v>-0.28593761060517614</v>
      </c>
    </row>
    <row r="26" spans="1:21" ht="18.75">
      <c r="A26" s="58" t="s">
        <v>260</v>
      </c>
      <c r="C26" s="33">
        <v>0</v>
      </c>
      <c r="D26" s="33"/>
      <c r="E26" s="33">
        <v>0</v>
      </c>
      <c r="F26" s="33"/>
      <c r="G26" s="33">
        <f>VLOOKUP(A26,'درآمد اعمال اختیار'!A:O,13,0)</f>
        <v>0</v>
      </c>
      <c r="H26" s="33"/>
      <c r="I26" s="33">
        <f t="shared" si="1"/>
        <v>0</v>
      </c>
      <c r="J26" s="33"/>
      <c r="K26" s="61">
        <f>I26/درآمد!$F$12*100</f>
        <v>0</v>
      </c>
      <c r="L26" s="33"/>
      <c r="M26" s="33">
        <v>0</v>
      </c>
      <c r="N26" s="33"/>
      <c r="O26" s="33">
        <v>0</v>
      </c>
      <c r="P26" s="33"/>
      <c r="Q26" s="33">
        <f>VLOOKUP(A26,'درآمد اعمال اختیار'!A:O,15,0)</f>
        <v>1233665205</v>
      </c>
      <c r="R26" s="33"/>
      <c r="S26" s="33">
        <f t="shared" si="0"/>
        <v>1233665205</v>
      </c>
      <c r="T26" s="60"/>
      <c r="U26" s="61">
        <f>S26/درآمد!$F$12*100</f>
        <v>-0.17286765693341924</v>
      </c>
    </row>
    <row r="27" spans="1:21" ht="18.75">
      <c r="A27" s="58" t="s">
        <v>261</v>
      </c>
      <c r="C27" s="33">
        <v>0</v>
      </c>
      <c r="D27" s="33"/>
      <c r="E27" s="33">
        <v>0</v>
      </c>
      <c r="F27" s="33"/>
      <c r="G27" s="33">
        <f>VLOOKUP(A27,'درآمد اعمال اختیار'!A:O,13,0)</f>
        <v>0</v>
      </c>
      <c r="H27" s="33"/>
      <c r="I27" s="33">
        <f t="shared" si="1"/>
        <v>0</v>
      </c>
      <c r="J27" s="33"/>
      <c r="K27" s="61">
        <f>I27/درآمد!$F$12*100</f>
        <v>0</v>
      </c>
      <c r="L27" s="33"/>
      <c r="M27" s="33">
        <v>0</v>
      </c>
      <c r="N27" s="33"/>
      <c r="O27" s="33">
        <v>0</v>
      </c>
      <c r="P27" s="33"/>
      <c r="Q27" s="33">
        <f>VLOOKUP(A27,'درآمد اعمال اختیار'!A:O,15,0)</f>
        <v>4498842</v>
      </c>
      <c r="R27" s="33"/>
      <c r="S27" s="33">
        <f t="shared" si="0"/>
        <v>4498842</v>
      </c>
      <c r="T27" s="60"/>
      <c r="U27" s="61">
        <f>S27/درآمد!$F$12*100</f>
        <v>-6.3040140250503196E-4</v>
      </c>
    </row>
    <row r="28" spans="1:21" ht="18.75">
      <c r="A28" s="58" t="s">
        <v>262</v>
      </c>
      <c r="C28" s="33">
        <v>0</v>
      </c>
      <c r="D28" s="33"/>
      <c r="E28" s="33">
        <v>0</v>
      </c>
      <c r="F28" s="33"/>
      <c r="G28" s="33">
        <f>VLOOKUP(A28,'درآمد اعمال اختیار'!A:O,13,0)</f>
        <v>0</v>
      </c>
      <c r="H28" s="33"/>
      <c r="I28" s="33">
        <f t="shared" si="1"/>
        <v>0</v>
      </c>
      <c r="J28" s="33"/>
      <c r="K28" s="61">
        <f>I28/درآمد!$F$12*100</f>
        <v>0</v>
      </c>
      <c r="L28" s="33"/>
      <c r="M28" s="33">
        <v>0</v>
      </c>
      <c r="N28" s="33"/>
      <c r="O28" s="33">
        <v>0</v>
      </c>
      <c r="P28" s="33"/>
      <c r="Q28" s="33">
        <f>VLOOKUP(A28,'درآمد اعمال اختیار'!A:O,15,0)</f>
        <v>2013469473</v>
      </c>
      <c r="R28" s="33"/>
      <c r="S28" s="33">
        <f t="shared" si="0"/>
        <v>2013469473</v>
      </c>
      <c r="T28" s="60"/>
      <c r="U28" s="61">
        <f>S28/درآمد!$F$12*100</f>
        <v>-0.28213793231241896</v>
      </c>
    </row>
    <row r="29" spans="1:21" ht="18.75">
      <c r="A29" s="58" t="s">
        <v>263</v>
      </c>
      <c r="C29" s="33">
        <v>0</v>
      </c>
      <c r="D29" s="33"/>
      <c r="E29" s="33">
        <v>0</v>
      </c>
      <c r="F29" s="33"/>
      <c r="G29" s="33">
        <f>VLOOKUP(A29,'درآمد اعمال اختیار'!A:O,13,0)</f>
        <v>0</v>
      </c>
      <c r="H29" s="33"/>
      <c r="I29" s="33">
        <f t="shared" si="1"/>
        <v>0</v>
      </c>
      <c r="J29" s="33"/>
      <c r="K29" s="61">
        <f>I29/درآمد!$F$12*100</f>
        <v>0</v>
      </c>
      <c r="L29" s="33"/>
      <c r="M29" s="33">
        <v>0</v>
      </c>
      <c r="N29" s="33"/>
      <c r="O29" s="33">
        <v>0</v>
      </c>
      <c r="P29" s="33"/>
      <c r="Q29" s="33">
        <f>VLOOKUP(A29,'درآمد اعمال اختیار'!A:O,15,0)</f>
        <v>37250519</v>
      </c>
      <c r="R29" s="33"/>
      <c r="S29" s="33">
        <f t="shared" si="0"/>
        <v>37250519</v>
      </c>
      <c r="T29" s="60"/>
      <c r="U29" s="61">
        <f>S29/درآمد!$F$12*100</f>
        <v>-5.2197386397744884E-3</v>
      </c>
    </row>
    <row r="30" spans="1:21" ht="18.75">
      <c r="A30" s="58" t="s">
        <v>264</v>
      </c>
      <c r="C30" s="33">
        <v>0</v>
      </c>
      <c r="D30" s="33"/>
      <c r="E30" s="33">
        <v>0</v>
      </c>
      <c r="F30" s="33"/>
      <c r="G30" s="33">
        <f>VLOOKUP(A30,'درآمد اعمال اختیار'!A:O,13,0)</f>
        <v>0</v>
      </c>
      <c r="H30" s="33"/>
      <c r="I30" s="33">
        <f t="shared" si="1"/>
        <v>0</v>
      </c>
      <c r="J30" s="33"/>
      <c r="K30" s="61">
        <f>I30/درآمد!$F$12*100</f>
        <v>0</v>
      </c>
      <c r="L30" s="33"/>
      <c r="M30" s="33">
        <v>0</v>
      </c>
      <c r="N30" s="33"/>
      <c r="O30" s="33">
        <v>0</v>
      </c>
      <c r="P30" s="33"/>
      <c r="Q30" s="33">
        <f>VLOOKUP(A30,'درآمد اعمال اختیار'!A:O,15,0)</f>
        <v>377748882</v>
      </c>
      <c r="R30" s="33"/>
      <c r="S30" s="33">
        <f t="shared" si="0"/>
        <v>377748882</v>
      </c>
      <c r="T30" s="60"/>
      <c r="U30" s="61">
        <f>S30/درآمد!$F$12*100</f>
        <v>-5.2932160099756292E-2</v>
      </c>
    </row>
    <row r="31" spans="1:21" ht="18.75">
      <c r="A31" s="58" t="s">
        <v>265</v>
      </c>
      <c r="C31" s="33">
        <v>0</v>
      </c>
      <c r="D31" s="33"/>
      <c r="E31" s="33">
        <v>0</v>
      </c>
      <c r="F31" s="33"/>
      <c r="G31" s="33">
        <f>VLOOKUP(A31,'درآمد اعمال اختیار'!A:O,13,0)</f>
        <v>0</v>
      </c>
      <c r="H31" s="33"/>
      <c r="I31" s="33">
        <f t="shared" si="1"/>
        <v>0</v>
      </c>
      <c r="J31" s="33"/>
      <c r="K31" s="61">
        <f>I31/درآمد!$F$12*100</f>
        <v>0</v>
      </c>
      <c r="L31" s="33"/>
      <c r="M31" s="33">
        <v>0</v>
      </c>
      <c r="N31" s="33"/>
      <c r="O31" s="33">
        <v>0</v>
      </c>
      <c r="P31" s="33"/>
      <c r="Q31" s="33">
        <f>VLOOKUP(A31,'درآمد اعمال اختیار'!A:O,15,0)</f>
        <v>380497906</v>
      </c>
      <c r="R31" s="33"/>
      <c r="S31" s="33">
        <f t="shared" si="0"/>
        <v>380497906</v>
      </c>
      <c r="T31" s="60"/>
      <c r="U31" s="61">
        <f>S31/درآمد!$F$12*100</f>
        <v>-5.3317367801009194E-2</v>
      </c>
    </row>
    <row r="32" spans="1:21" ht="18.75">
      <c r="A32" s="58" t="s">
        <v>266</v>
      </c>
      <c r="C32" s="33">
        <v>0</v>
      </c>
      <c r="D32" s="33"/>
      <c r="E32" s="33">
        <v>0</v>
      </c>
      <c r="F32" s="33"/>
      <c r="G32" s="33">
        <f>VLOOKUP(A32,'درآمد اعمال اختیار'!A:O,13,0)</f>
        <v>0</v>
      </c>
      <c r="H32" s="33"/>
      <c r="I32" s="33">
        <f t="shared" si="1"/>
        <v>0</v>
      </c>
      <c r="J32" s="33"/>
      <c r="K32" s="61">
        <f>I32/درآمد!$F$12*100</f>
        <v>0</v>
      </c>
      <c r="L32" s="33"/>
      <c r="M32" s="33">
        <v>0</v>
      </c>
      <c r="N32" s="33"/>
      <c r="O32" s="33">
        <v>0</v>
      </c>
      <c r="P32" s="33"/>
      <c r="Q32" s="33">
        <f>VLOOKUP(A32,'درآمد اعمال اختیار'!A:O,15,0)</f>
        <v>4909214122</v>
      </c>
      <c r="R32" s="33"/>
      <c r="S32" s="33">
        <f t="shared" si="0"/>
        <v>4909214122</v>
      </c>
      <c r="T32" s="60"/>
      <c r="U32" s="61">
        <f>S32/درآمد!$F$12*100</f>
        <v>-0.68790490257410886</v>
      </c>
    </row>
    <row r="33" spans="1:21" ht="18.75">
      <c r="A33" s="58" t="s">
        <v>267</v>
      </c>
      <c r="C33" s="33">
        <v>0</v>
      </c>
      <c r="D33" s="33"/>
      <c r="E33" s="33">
        <v>0</v>
      </c>
      <c r="F33" s="33"/>
      <c r="G33" s="33">
        <f>VLOOKUP(A33,'درآمد اعمال اختیار'!A:O,13,0)</f>
        <v>0</v>
      </c>
      <c r="H33" s="33"/>
      <c r="I33" s="33">
        <f t="shared" si="1"/>
        <v>0</v>
      </c>
      <c r="J33" s="33"/>
      <c r="K33" s="61">
        <f>I33/درآمد!$F$12*100</f>
        <v>0</v>
      </c>
      <c r="L33" s="33"/>
      <c r="M33" s="33">
        <v>0</v>
      </c>
      <c r="N33" s="33"/>
      <c r="O33" s="33">
        <v>0</v>
      </c>
      <c r="P33" s="33"/>
      <c r="Q33" s="33">
        <f>VLOOKUP(A33,'درآمد اعمال اختیار'!A:O,15,0)</f>
        <v>1149458553</v>
      </c>
      <c r="R33" s="33"/>
      <c r="S33" s="33">
        <f t="shared" si="0"/>
        <v>1149458553</v>
      </c>
      <c r="T33" s="60"/>
      <c r="U33" s="61">
        <f>S33/درآمد!$F$12*100</f>
        <v>-0.16106817797393297</v>
      </c>
    </row>
    <row r="34" spans="1:21" ht="18.75">
      <c r="A34" s="58" t="s">
        <v>268</v>
      </c>
      <c r="C34" s="33">
        <v>0</v>
      </c>
      <c r="D34" s="33"/>
      <c r="E34" s="33">
        <v>0</v>
      </c>
      <c r="F34" s="33"/>
      <c r="G34" s="33">
        <f>VLOOKUP(A34,'درآمد اعمال اختیار'!A:O,13,0)</f>
        <v>0</v>
      </c>
      <c r="H34" s="33"/>
      <c r="I34" s="33">
        <f t="shared" si="1"/>
        <v>0</v>
      </c>
      <c r="J34" s="33"/>
      <c r="K34" s="61">
        <f>I34/درآمد!$F$12*100</f>
        <v>0</v>
      </c>
      <c r="L34" s="33"/>
      <c r="M34" s="33">
        <v>0</v>
      </c>
      <c r="N34" s="33"/>
      <c r="O34" s="33">
        <v>0</v>
      </c>
      <c r="P34" s="33"/>
      <c r="Q34" s="33">
        <f>VLOOKUP(A34,'درآمد اعمال اختیار'!A:O,15,0)</f>
        <v>1854122</v>
      </c>
      <c r="R34" s="33"/>
      <c r="S34" s="33">
        <f t="shared" si="0"/>
        <v>1854122</v>
      </c>
      <c r="T34" s="60"/>
      <c r="U34" s="61">
        <f>S34/درآمد!$F$12*100</f>
        <v>-2.5980932631451263E-4</v>
      </c>
    </row>
    <row r="35" spans="1:21" ht="18.75">
      <c r="A35" s="58" t="s">
        <v>269</v>
      </c>
      <c r="C35" s="33">
        <v>0</v>
      </c>
      <c r="D35" s="33"/>
      <c r="E35" s="33">
        <v>0</v>
      </c>
      <c r="F35" s="33"/>
      <c r="G35" s="33">
        <f>VLOOKUP(A35,'درآمد اعمال اختیار'!A:O,13,0)</f>
        <v>0</v>
      </c>
      <c r="H35" s="33"/>
      <c r="I35" s="33">
        <f t="shared" si="1"/>
        <v>0</v>
      </c>
      <c r="J35" s="33"/>
      <c r="K35" s="61">
        <f>I35/درآمد!$F$12*100</f>
        <v>0</v>
      </c>
      <c r="L35" s="33"/>
      <c r="M35" s="33">
        <v>0</v>
      </c>
      <c r="N35" s="33"/>
      <c r="O35" s="33">
        <v>0</v>
      </c>
      <c r="P35" s="33"/>
      <c r="Q35" s="33">
        <f>VLOOKUP(A35,'درآمد اعمال اختیار'!A:O,15,0)</f>
        <v>9070235704</v>
      </c>
      <c r="R35" s="33"/>
      <c r="S35" s="33">
        <f t="shared" si="0"/>
        <v>9070235704</v>
      </c>
      <c r="T35" s="60"/>
      <c r="U35" s="61">
        <f>S35/درآمد!$F$12*100</f>
        <v>-1.270969131357095</v>
      </c>
    </row>
    <row r="36" spans="1:21" ht="18.75">
      <c r="A36" s="58" t="s">
        <v>270</v>
      </c>
      <c r="C36" s="33">
        <v>0</v>
      </c>
      <c r="D36" s="33"/>
      <c r="E36" s="33">
        <v>0</v>
      </c>
      <c r="F36" s="33"/>
      <c r="G36" s="33">
        <f>VLOOKUP(A36,'درآمد اعمال اختیار'!A:O,13,0)</f>
        <v>0</v>
      </c>
      <c r="H36" s="33"/>
      <c r="I36" s="33">
        <f t="shared" si="1"/>
        <v>0</v>
      </c>
      <c r="J36" s="33"/>
      <c r="K36" s="61">
        <f>I36/درآمد!$F$12*100</f>
        <v>0</v>
      </c>
      <c r="L36" s="33"/>
      <c r="M36" s="33">
        <v>0</v>
      </c>
      <c r="N36" s="33"/>
      <c r="O36" s="33">
        <v>0</v>
      </c>
      <c r="P36" s="33"/>
      <c r="Q36" s="33">
        <f>VLOOKUP(A36,'درآمد اعمال اختیار'!A:O,15,0)</f>
        <v>5105614928</v>
      </c>
      <c r="R36" s="33"/>
      <c r="S36" s="33">
        <f t="shared" si="0"/>
        <v>5105614928</v>
      </c>
      <c r="T36" s="60"/>
      <c r="U36" s="61">
        <f>S36/درآمد!$F$12*100</f>
        <v>-0.71542561647237835</v>
      </c>
    </row>
    <row r="37" spans="1:21" ht="18.75">
      <c r="A37" s="58" t="s">
        <v>271</v>
      </c>
      <c r="C37" s="33">
        <v>0</v>
      </c>
      <c r="D37" s="33"/>
      <c r="E37" s="33">
        <v>0</v>
      </c>
      <c r="F37" s="33"/>
      <c r="G37" s="33">
        <f>VLOOKUP(A37,'درآمد اعمال اختیار'!A:O,13,0)</f>
        <v>0</v>
      </c>
      <c r="H37" s="33"/>
      <c r="I37" s="33">
        <f t="shared" si="1"/>
        <v>0</v>
      </c>
      <c r="J37" s="33"/>
      <c r="K37" s="61">
        <f>I37/درآمد!$F$12*100</f>
        <v>0</v>
      </c>
      <c r="L37" s="33"/>
      <c r="M37" s="33">
        <v>0</v>
      </c>
      <c r="N37" s="33"/>
      <c r="O37" s="33">
        <v>0</v>
      </c>
      <c r="P37" s="33"/>
      <c r="Q37" s="33">
        <f>VLOOKUP(A37,'درآمد اعمال اختیار'!A:O,15,0)</f>
        <v>650832368</v>
      </c>
      <c r="R37" s="33"/>
      <c r="S37" s="33">
        <f t="shared" si="0"/>
        <v>650832368</v>
      </c>
      <c r="T37" s="60"/>
      <c r="U37" s="61">
        <f>S37/درآمد!$F$12*100</f>
        <v>-9.1198054428866596E-2</v>
      </c>
    </row>
    <row r="38" spans="1:21" ht="18.75">
      <c r="A38" s="58" t="s">
        <v>272</v>
      </c>
      <c r="C38" s="33">
        <v>0</v>
      </c>
      <c r="D38" s="33"/>
      <c r="E38" s="33">
        <v>0</v>
      </c>
      <c r="F38" s="33"/>
      <c r="G38" s="33">
        <f>VLOOKUP(A38,'درآمد اعمال اختیار'!A:O,13,0)</f>
        <v>0</v>
      </c>
      <c r="H38" s="33"/>
      <c r="I38" s="33">
        <f t="shared" si="1"/>
        <v>0</v>
      </c>
      <c r="J38" s="33"/>
      <c r="K38" s="61">
        <f>I38/درآمد!$F$12*100</f>
        <v>0</v>
      </c>
      <c r="L38" s="33"/>
      <c r="M38" s="33">
        <v>0</v>
      </c>
      <c r="N38" s="33"/>
      <c r="O38" s="33">
        <v>0</v>
      </c>
      <c r="P38" s="33"/>
      <c r="Q38" s="33">
        <f>VLOOKUP(A38,'درآمد اعمال اختیار'!A:O,15,0)</f>
        <v>15618090011</v>
      </c>
      <c r="R38" s="33"/>
      <c r="S38" s="33">
        <f t="shared" si="0"/>
        <v>15618090011</v>
      </c>
      <c r="T38" s="60"/>
      <c r="U38" s="61">
        <f>S38/درآمد!$F$12*100</f>
        <v>-2.1884889150106246</v>
      </c>
    </row>
    <row r="39" spans="1:21" ht="18.75">
      <c r="A39" s="58" t="s">
        <v>273</v>
      </c>
      <c r="C39" s="33">
        <v>0</v>
      </c>
      <c r="D39" s="33"/>
      <c r="E39" s="33">
        <v>0</v>
      </c>
      <c r="F39" s="33"/>
      <c r="G39" s="33">
        <f>VLOOKUP(A39,'درآمد اعمال اختیار'!A:O,13,0)</f>
        <v>0</v>
      </c>
      <c r="H39" s="33"/>
      <c r="I39" s="33">
        <f t="shared" si="1"/>
        <v>0</v>
      </c>
      <c r="J39" s="33"/>
      <c r="K39" s="61">
        <f>I39/درآمد!$F$12*100</f>
        <v>0</v>
      </c>
      <c r="L39" s="33"/>
      <c r="M39" s="33">
        <v>0</v>
      </c>
      <c r="N39" s="33"/>
      <c r="O39" s="33">
        <v>0</v>
      </c>
      <c r="P39" s="33"/>
      <c r="Q39" s="33">
        <f>VLOOKUP(A39,'درآمد اعمال اختیار'!A:O,15,0)</f>
        <v>-3725960341</v>
      </c>
      <c r="R39" s="33"/>
      <c r="S39" s="33">
        <f t="shared" si="0"/>
        <v>-3725960341</v>
      </c>
      <c r="T39" s="60"/>
      <c r="U39" s="61">
        <f>S39/درآمد!$F$12*100</f>
        <v>0.52210115950827496</v>
      </c>
    </row>
    <row r="40" spans="1:21" ht="18.75">
      <c r="A40" s="58" t="s">
        <v>274</v>
      </c>
      <c r="C40" s="33">
        <v>0</v>
      </c>
      <c r="D40" s="33"/>
      <c r="E40" s="33">
        <v>0</v>
      </c>
      <c r="F40" s="33"/>
      <c r="G40" s="33">
        <f>VLOOKUP(A40,'درآمد اعمال اختیار'!A:O,13,0)</f>
        <v>0</v>
      </c>
      <c r="H40" s="33"/>
      <c r="I40" s="33">
        <f t="shared" si="1"/>
        <v>0</v>
      </c>
      <c r="J40" s="33"/>
      <c r="K40" s="61">
        <f>I40/درآمد!$F$12*100</f>
        <v>0</v>
      </c>
      <c r="L40" s="33"/>
      <c r="M40" s="33">
        <v>0</v>
      </c>
      <c r="N40" s="33"/>
      <c r="O40" s="33">
        <v>0</v>
      </c>
      <c r="P40" s="33"/>
      <c r="Q40" s="33">
        <f>VLOOKUP(A40,'درآمد اعمال اختیار'!A:O,15,0)</f>
        <v>5772262622</v>
      </c>
      <c r="R40" s="33"/>
      <c r="S40" s="33">
        <f t="shared" si="0"/>
        <v>5772262622</v>
      </c>
      <c r="T40" s="60"/>
      <c r="U40" s="61">
        <f>S40/درآمد!$F$12*100</f>
        <v>-0.80883979756038826</v>
      </c>
    </row>
    <row r="41" spans="1:21" ht="18.75">
      <c r="A41" s="58" t="s">
        <v>275</v>
      </c>
      <c r="C41" s="33">
        <v>0</v>
      </c>
      <c r="D41" s="33"/>
      <c r="E41" s="33">
        <v>0</v>
      </c>
      <c r="F41" s="33"/>
      <c r="G41" s="33">
        <f>VLOOKUP(A41,'درآمد اعمال اختیار'!A:O,13,0)</f>
        <v>0</v>
      </c>
      <c r="H41" s="33"/>
      <c r="I41" s="33">
        <f t="shared" si="1"/>
        <v>0</v>
      </c>
      <c r="J41" s="33"/>
      <c r="K41" s="61">
        <f>I41/درآمد!$F$12*100</f>
        <v>0</v>
      </c>
      <c r="L41" s="33"/>
      <c r="M41" s="33">
        <v>0</v>
      </c>
      <c r="N41" s="33"/>
      <c r="O41" s="33">
        <v>0</v>
      </c>
      <c r="P41" s="33"/>
      <c r="Q41" s="33">
        <f>VLOOKUP(A41,'درآمد اعمال اختیار'!A:O,15,0)</f>
        <v>1310772435</v>
      </c>
      <c r="R41" s="33"/>
      <c r="S41" s="33">
        <f t="shared" si="0"/>
        <v>1310772435</v>
      </c>
      <c r="T41" s="60"/>
      <c r="U41" s="61">
        <f>S41/درآمد!$F$12*100</f>
        <v>-0.18367232754316237</v>
      </c>
    </row>
    <row r="42" spans="1:21" ht="18.75">
      <c r="A42" s="58" t="s">
        <v>276</v>
      </c>
      <c r="C42" s="33">
        <v>0</v>
      </c>
      <c r="D42" s="33"/>
      <c r="E42" s="33">
        <v>0</v>
      </c>
      <c r="F42" s="33"/>
      <c r="G42" s="33">
        <f>VLOOKUP(A42,'درآمد اعمال اختیار'!A:O,13,0)</f>
        <v>0</v>
      </c>
      <c r="H42" s="33"/>
      <c r="I42" s="33">
        <f t="shared" si="1"/>
        <v>0</v>
      </c>
      <c r="J42" s="33"/>
      <c r="K42" s="61">
        <f>I42/درآمد!$F$12*100</f>
        <v>0</v>
      </c>
      <c r="L42" s="33"/>
      <c r="M42" s="33">
        <v>0</v>
      </c>
      <c r="N42" s="33"/>
      <c r="O42" s="33">
        <v>0</v>
      </c>
      <c r="P42" s="33"/>
      <c r="Q42" s="33">
        <f>VLOOKUP(A42,'درآمد اعمال اختیار'!A:O,15,0)</f>
        <v>1155093458</v>
      </c>
      <c r="R42" s="33"/>
      <c r="S42" s="33">
        <f t="shared" si="0"/>
        <v>1155093458</v>
      </c>
      <c r="T42" s="60"/>
      <c r="U42" s="61">
        <f>S42/درآمد!$F$12*100</f>
        <v>-0.16185777049907224</v>
      </c>
    </row>
    <row r="43" spans="1:21" ht="18.75">
      <c r="A43" s="58" t="s">
        <v>277</v>
      </c>
      <c r="C43" s="33">
        <v>0</v>
      </c>
      <c r="D43" s="33"/>
      <c r="E43" s="33">
        <v>0</v>
      </c>
      <c r="F43" s="33"/>
      <c r="G43" s="33">
        <f>VLOOKUP(A43,'درآمد اعمال اختیار'!A:O,13,0)</f>
        <v>0</v>
      </c>
      <c r="H43" s="33"/>
      <c r="I43" s="33">
        <f t="shared" si="1"/>
        <v>0</v>
      </c>
      <c r="J43" s="33"/>
      <c r="K43" s="61">
        <f>I43/درآمد!$F$12*100</f>
        <v>0</v>
      </c>
      <c r="L43" s="33"/>
      <c r="M43" s="33">
        <v>0</v>
      </c>
      <c r="N43" s="33"/>
      <c r="O43" s="33">
        <v>0</v>
      </c>
      <c r="P43" s="33"/>
      <c r="Q43" s="33">
        <f>VLOOKUP(A43,'درآمد اعمال اختیار'!A:O,15,0)</f>
        <v>44985935</v>
      </c>
      <c r="R43" s="33"/>
      <c r="S43" s="33">
        <f t="shared" si="0"/>
        <v>44985935</v>
      </c>
      <c r="T43" s="60"/>
      <c r="U43" s="61">
        <f>S43/درآمد!$F$12*100</f>
        <v>-6.3036658137805689E-3</v>
      </c>
    </row>
    <row r="44" spans="1:21" ht="18.75">
      <c r="A44" s="58" t="s">
        <v>278</v>
      </c>
      <c r="C44" s="33">
        <v>0</v>
      </c>
      <c r="D44" s="33"/>
      <c r="E44" s="33">
        <v>0</v>
      </c>
      <c r="F44" s="33"/>
      <c r="G44" s="33">
        <f>VLOOKUP(A44,'درآمد اعمال اختیار'!A:O,13,0)</f>
        <v>0</v>
      </c>
      <c r="H44" s="33"/>
      <c r="I44" s="33">
        <f t="shared" si="1"/>
        <v>0</v>
      </c>
      <c r="J44" s="33"/>
      <c r="K44" s="61">
        <f>I44/درآمد!$F$12*100</f>
        <v>0</v>
      </c>
      <c r="L44" s="33"/>
      <c r="M44" s="33">
        <v>0</v>
      </c>
      <c r="N44" s="33"/>
      <c r="O44" s="33">
        <v>0</v>
      </c>
      <c r="P44" s="33"/>
      <c r="Q44" s="33">
        <f>VLOOKUP(A44,'درآمد اعمال اختیار'!A:O,15,0)</f>
        <v>7973607616</v>
      </c>
      <c r="R44" s="33"/>
      <c r="S44" s="33">
        <f t="shared" si="0"/>
        <v>7973607616</v>
      </c>
      <c r="T44" s="60"/>
      <c r="U44" s="61">
        <f>S44/درآمد!$F$12*100</f>
        <v>-1.1173038359985088</v>
      </c>
    </row>
    <row r="45" spans="1:21" ht="18.75">
      <c r="A45" s="58" t="s">
        <v>279</v>
      </c>
      <c r="C45" s="33">
        <v>0</v>
      </c>
      <c r="D45" s="33"/>
      <c r="E45" s="33">
        <v>0</v>
      </c>
      <c r="F45" s="33"/>
      <c r="G45" s="33">
        <f>VLOOKUP(A45,'درآمد اعمال اختیار'!A:O,13,0)</f>
        <v>0</v>
      </c>
      <c r="H45" s="33"/>
      <c r="I45" s="33">
        <f t="shared" si="1"/>
        <v>0</v>
      </c>
      <c r="J45" s="33"/>
      <c r="K45" s="61">
        <f>I45/درآمد!$F$12*100</f>
        <v>0</v>
      </c>
      <c r="L45" s="33"/>
      <c r="M45" s="33">
        <v>0</v>
      </c>
      <c r="N45" s="33"/>
      <c r="O45" s="33">
        <v>0</v>
      </c>
      <c r="P45" s="33"/>
      <c r="Q45" s="33">
        <f>VLOOKUP(A45,'درآمد اعمال اختیار'!A:O,15,0)</f>
        <v>77600036</v>
      </c>
      <c r="R45" s="33"/>
      <c r="S45" s="33">
        <f t="shared" si="0"/>
        <v>77600036</v>
      </c>
      <c r="T45" s="60"/>
      <c r="U45" s="61">
        <f>S45/درآمد!$F$12*100</f>
        <v>-1.0873725178355E-2</v>
      </c>
    </row>
    <row r="46" spans="1:21" ht="18.75">
      <c r="A46" s="58" t="s">
        <v>280</v>
      </c>
      <c r="C46" s="33">
        <v>0</v>
      </c>
      <c r="D46" s="33"/>
      <c r="E46" s="33">
        <v>0</v>
      </c>
      <c r="F46" s="33"/>
      <c r="G46" s="33">
        <f>VLOOKUP(A46,'درآمد اعمال اختیار'!A:O,13,0)</f>
        <v>0</v>
      </c>
      <c r="H46" s="33"/>
      <c r="I46" s="33">
        <f t="shared" si="1"/>
        <v>0</v>
      </c>
      <c r="J46" s="33"/>
      <c r="K46" s="61">
        <f>I46/درآمد!$F$12*100</f>
        <v>0</v>
      </c>
      <c r="L46" s="33"/>
      <c r="M46" s="33">
        <v>0</v>
      </c>
      <c r="N46" s="33"/>
      <c r="O46" s="33">
        <v>0</v>
      </c>
      <c r="P46" s="33"/>
      <c r="Q46" s="33">
        <f>VLOOKUP(A46,'درآمد اعمال اختیار'!A:O,15,0)</f>
        <v>-59205077</v>
      </c>
      <c r="R46" s="33"/>
      <c r="S46" s="33">
        <f t="shared" si="0"/>
        <v>-59205077</v>
      </c>
      <c r="T46" s="60"/>
      <c r="U46" s="61">
        <f>S46/درآمد!$F$12*100</f>
        <v>8.2961267757832805E-3</v>
      </c>
    </row>
    <row r="47" spans="1:21" ht="18.75">
      <c r="A47" s="58" t="s">
        <v>281</v>
      </c>
      <c r="C47" s="33">
        <v>0</v>
      </c>
      <c r="D47" s="33"/>
      <c r="E47" s="33">
        <v>0</v>
      </c>
      <c r="F47" s="33"/>
      <c r="G47" s="33">
        <f>VLOOKUP(A47,'درآمد اعمال اختیار'!A:O,13,0)</f>
        <v>0</v>
      </c>
      <c r="H47" s="33"/>
      <c r="I47" s="33">
        <f t="shared" si="1"/>
        <v>0</v>
      </c>
      <c r="J47" s="33"/>
      <c r="K47" s="61">
        <f>I47/درآمد!$F$12*100</f>
        <v>0</v>
      </c>
      <c r="L47" s="33"/>
      <c r="M47" s="33">
        <v>0</v>
      </c>
      <c r="N47" s="33"/>
      <c r="O47" s="33">
        <v>0</v>
      </c>
      <c r="P47" s="33"/>
      <c r="Q47" s="33">
        <f>VLOOKUP(A47,'درآمد اعمال اختیار'!A:O,15,0)</f>
        <v>91269441</v>
      </c>
      <c r="R47" s="33"/>
      <c r="S47" s="33">
        <f t="shared" si="0"/>
        <v>91269441</v>
      </c>
      <c r="T47" s="60"/>
      <c r="U47" s="61">
        <f>S47/درآمد!$F$12*100</f>
        <v>-1.2789154100599723E-2</v>
      </c>
    </row>
    <row r="48" spans="1:21" ht="18.75">
      <c r="A48" s="58" t="s">
        <v>282</v>
      </c>
      <c r="C48" s="33">
        <v>0</v>
      </c>
      <c r="D48" s="33"/>
      <c r="E48" s="33">
        <v>0</v>
      </c>
      <c r="F48" s="33"/>
      <c r="G48" s="33">
        <f>VLOOKUP(A48,'درآمد اعمال اختیار'!A:O,13,0)</f>
        <v>0</v>
      </c>
      <c r="H48" s="33"/>
      <c r="I48" s="33">
        <f t="shared" si="1"/>
        <v>0</v>
      </c>
      <c r="J48" s="33"/>
      <c r="K48" s="61">
        <f>I48/درآمد!$F$12*100</f>
        <v>0</v>
      </c>
      <c r="L48" s="33"/>
      <c r="M48" s="33">
        <v>0</v>
      </c>
      <c r="N48" s="33"/>
      <c r="O48" s="33">
        <v>0</v>
      </c>
      <c r="P48" s="33"/>
      <c r="Q48" s="33">
        <f>VLOOKUP(A48,'درآمد اعمال اختیار'!A:O,15,0)</f>
        <v>2881308401</v>
      </c>
      <c r="R48" s="33"/>
      <c r="S48" s="33">
        <f t="shared" si="0"/>
        <v>2881308401</v>
      </c>
      <c r="T48" s="60"/>
      <c r="U48" s="61">
        <f>S48/درآمد!$F$12*100</f>
        <v>-0.40374408726510752</v>
      </c>
    </row>
    <row r="49" spans="1:21" ht="18.75">
      <c r="A49" s="58" t="s">
        <v>283</v>
      </c>
      <c r="C49" s="33">
        <v>0</v>
      </c>
      <c r="D49" s="33"/>
      <c r="E49" s="33">
        <v>0</v>
      </c>
      <c r="F49" s="33"/>
      <c r="G49" s="33">
        <f>VLOOKUP(A49,'درآمد اعمال اختیار'!A:O,13,0)</f>
        <v>0</v>
      </c>
      <c r="H49" s="33"/>
      <c r="I49" s="33">
        <f t="shared" si="1"/>
        <v>0</v>
      </c>
      <c r="J49" s="33"/>
      <c r="K49" s="61">
        <f>I49/درآمد!$F$12*100</f>
        <v>0</v>
      </c>
      <c r="L49" s="33"/>
      <c r="M49" s="33">
        <v>0</v>
      </c>
      <c r="N49" s="33"/>
      <c r="O49" s="33">
        <v>0</v>
      </c>
      <c r="P49" s="33"/>
      <c r="Q49" s="33">
        <f>VLOOKUP(A49,'درآمد اعمال اختیار'!A:O,15,0)</f>
        <v>5415096038</v>
      </c>
      <c r="R49" s="33"/>
      <c r="S49" s="33">
        <f t="shared" si="0"/>
        <v>5415096038</v>
      </c>
      <c r="T49" s="60"/>
      <c r="U49" s="61">
        <f>S49/درآمد!$F$12*100</f>
        <v>-0.75879173730809879</v>
      </c>
    </row>
    <row r="50" spans="1:21" ht="18.75">
      <c r="A50" s="58" t="s">
        <v>284</v>
      </c>
      <c r="C50" s="33">
        <v>0</v>
      </c>
      <c r="D50" s="33"/>
      <c r="E50" s="33">
        <v>0</v>
      </c>
      <c r="F50" s="33"/>
      <c r="G50" s="33">
        <f>VLOOKUP(A50,'درآمد اعمال اختیار'!A:O,13,0)</f>
        <v>0</v>
      </c>
      <c r="H50" s="33"/>
      <c r="I50" s="33">
        <f t="shared" si="1"/>
        <v>0</v>
      </c>
      <c r="J50" s="33"/>
      <c r="K50" s="61">
        <f>I50/درآمد!$F$12*100</f>
        <v>0</v>
      </c>
      <c r="L50" s="33"/>
      <c r="M50" s="33">
        <v>0</v>
      </c>
      <c r="N50" s="33"/>
      <c r="O50" s="33">
        <v>0</v>
      </c>
      <c r="P50" s="33"/>
      <c r="Q50" s="33">
        <f>VLOOKUP(A50,'درآمد اعمال اختیار'!A:O,15,0)</f>
        <v>12068999730</v>
      </c>
      <c r="R50" s="33"/>
      <c r="S50" s="33">
        <f t="shared" si="0"/>
        <v>12068999730</v>
      </c>
      <c r="T50" s="60"/>
      <c r="U50" s="61">
        <f>S50/درآمد!$F$12*100</f>
        <v>-1.6911717185499848</v>
      </c>
    </row>
    <row r="51" spans="1:21" ht="18.75">
      <c r="A51" s="58" t="s">
        <v>285</v>
      </c>
      <c r="C51" s="33">
        <v>0</v>
      </c>
      <c r="D51" s="33"/>
      <c r="E51" s="33">
        <v>0</v>
      </c>
      <c r="F51" s="33"/>
      <c r="G51" s="33">
        <f>VLOOKUP(A51,'درآمد اعمال اختیار'!A:O,13,0)</f>
        <v>0</v>
      </c>
      <c r="H51" s="33"/>
      <c r="I51" s="33">
        <f t="shared" si="1"/>
        <v>0</v>
      </c>
      <c r="J51" s="33"/>
      <c r="K51" s="61">
        <f>I51/درآمد!$F$12*100</f>
        <v>0</v>
      </c>
      <c r="L51" s="33"/>
      <c r="M51" s="33">
        <v>0</v>
      </c>
      <c r="N51" s="33"/>
      <c r="O51" s="33">
        <v>0</v>
      </c>
      <c r="P51" s="33"/>
      <c r="Q51" s="33">
        <f>VLOOKUP(A51,'درآمد اعمال اختیار'!A:O,15,0)</f>
        <v>10768247692</v>
      </c>
      <c r="R51" s="33"/>
      <c r="S51" s="33">
        <f t="shared" si="0"/>
        <v>10768247692</v>
      </c>
      <c r="T51" s="60"/>
      <c r="U51" s="61">
        <f>S51/درآمد!$F$12*100</f>
        <v>-1.5089035017363073</v>
      </c>
    </row>
    <row r="52" spans="1:21" ht="18.75">
      <c r="A52" s="58" t="s">
        <v>286</v>
      </c>
      <c r="C52" s="33">
        <v>0</v>
      </c>
      <c r="D52" s="33"/>
      <c r="E52" s="33">
        <v>0</v>
      </c>
      <c r="F52" s="33"/>
      <c r="G52" s="33">
        <f>VLOOKUP(A52,'درآمد اعمال اختیار'!A:O,13,0)</f>
        <v>0</v>
      </c>
      <c r="H52" s="33"/>
      <c r="I52" s="33">
        <f t="shared" si="1"/>
        <v>0</v>
      </c>
      <c r="J52" s="33"/>
      <c r="K52" s="61">
        <f>I52/درآمد!$F$12*100</f>
        <v>0</v>
      </c>
      <c r="L52" s="33"/>
      <c r="M52" s="33">
        <v>0</v>
      </c>
      <c r="N52" s="33"/>
      <c r="O52" s="33">
        <v>0</v>
      </c>
      <c r="P52" s="33"/>
      <c r="Q52" s="33">
        <f>VLOOKUP(A52,'درآمد اعمال اختیار'!A:O,15,0)</f>
        <v>985917917</v>
      </c>
      <c r="R52" s="33"/>
      <c r="S52" s="33">
        <f t="shared" si="0"/>
        <v>985917917</v>
      </c>
      <c r="T52" s="60"/>
      <c r="U52" s="61">
        <f>S52/درآمد!$F$12*100</f>
        <v>-0.13815200392270716</v>
      </c>
    </row>
    <row r="53" spans="1:21" ht="18.75">
      <c r="A53" s="58" t="s">
        <v>287</v>
      </c>
      <c r="C53" s="33">
        <v>0</v>
      </c>
      <c r="D53" s="33"/>
      <c r="E53" s="33">
        <v>0</v>
      </c>
      <c r="F53" s="33"/>
      <c r="G53" s="33">
        <f>VLOOKUP(A53,'درآمد اعمال اختیار'!A:O,13,0)</f>
        <v>0</v>
      </c>
      <c r="H53" s="33"/>
      <c r="I53" s="33">
        <f t="shared" si="1"/>
        <v>0</v>
      </c>
      <c r="J53" s="33"/>
      <c r="K53" s="61">
        <f>I53/درآمد!$F$12*100</f>
        <v>0</v>
      </c>
      <c r="L53" s="33"/>
      <c r="M53" s="33">
        <v>0</v>
      </c>
      <c r="N53" s="33"/>
      <c r="O53" s="33">
        <v>0</v>
      </c>
      <c r="P53" s="33"/>
      <c r="Q53" s="33">
        <f>VLOOKUP(A53,'درآمد اعمال اختیار'!A:O,15,0)</f>
        <v>1586600253</v>
      </c>
      <c r="R53" s="33"/>
      <c r="S53" s="33">
        <f t="shared" si="0"/>
        <v>1586600253</v>
      </c>
      <c r="T53" s="60"/>
      <c r="U53" s="61">
        <f>S53/درآمد!$F$12*100</f>
        <v>-0.2223227721058082</v>
      </c>
    </row>
    <row r="54" spans="1:21" ht="18.75">
      <c r="A54" s="58" t="s">
        <v>288</v>
      </c>
      <c r="C54" s="33">
        <v>0</v>
      </c>
      <c r="D54" s="33"/>
      <c r="E54" s="33">
        <v>0</v>
      </c>
      <c r="F54" s="33"/>
      <c r="G54" s="33">
        <f>VLOOKUP(A54,'درآمد اعمال اختیار'!A:O,13,0)</f>
        <v>0</v>
      </c>
      <c r="H54" s="33"/>
      <c r="I54" s="33">
        <f t="shared" si="1"/>
        <v>0</v>
      </c>
      <c r="J54" s="33"/>
      <c r="K54" s="61">
        <f>I54/درآمد!$F$12*100</f>
        <v>0</v>
      </c>
      <c r="L54" s="33"/>
      <c r="M54" s="33">
        <v>0</v>
      </c>
      <c r="N54" s="33"/>
      <c r="O54" s="33">
        <v>0</v>
      </c>
      <c r="P54" s="33"/>
      <c r="Q54" s="33">
        <f>VLOOKUP(A54,'درآمد اعمال اختیار'!A:O,15,0)</f>
        <v>8559114460</v>
      </c>
      <c r="R54" s="33"/>
      <c r="S54" s="33">
        <f t="shared" si="0"/>
        <v>8559114460</v>
      </c>
      <c r="T54" s="60"/>
      <c r="U54" s="61">
        <f>S54/درآمد!$F$12*100</f>
        <v>-1.1993481344277257</v>
      </c>
    </row>
    <row r="55" spans="1:21" ht="18.75">
      <c r="A55" s="58" t="s">
        <v>289</v>
      </c>
      <c r="C55" s="33">
        <v>0</v>
      </c>
      <c r="D55" s="33"/>
      <c r="E55" s="33">
        <v>0</v>
      </c>
      <c r="F55" s="33"/>
      <c r="G55" s="33">
        <f>VLOOKUP(A55,'درآمد اعمال اختیار'!A:O,13,0)</f>
        <v>0</v>
      </c>
      <c r="H55" s="33"/>
      <c r="I55" s="33">
        <f t="shared" si="1"/>
        <v>0</v>
      </c>
      <c r="J55" s="33"/>
      <c r="K55" s="61">
        <f>I55/درآمد!$F$12*100</f>
        <v>0</v>
      </c>
      <c r="L55" s="33"/>
      <c r="M55" s="33">
        <v>0</v>
      </c>
      <c r="N55" s="33"/>
      <c r="O55" s="33">
        <v>0</v>
      </c>
      <c r="P55" s="33"/>
      <c r="Q55" s="33">
        <f>VLOOKUP(A55,'درآمد اعمال اختیار'!A:O,15,0)</f>
        <v>39976842</v>
      </c>
      <c r="R55" s="33"/>
      <c r="S55" s="33">
        <f t="shared" si="0"/>
        <v>39976842</v>
      </c>
      <c r="T55" s="60"/>
      <c r="U55" s="61">
        <f>S55/درآمد!$F$12*100</f>
        <v>-5.6017653575124587E-3</v>
      </c>
    </row>
    <row r="56" spans="1:21" ht="18.75">
      <c r="A56" s="58" t="s">
        <v>290</v>
      </c>
      <c r="C56" s="33">
        <v>0</v>
      </c>
      <c r="D56" s="33"/>
      <c r="E56" s="33">
        <v>0</v>
      </c>
      <c r="F56" s="33"/>
      <c r="G56" s="33">
        <f>VLOOKUP(A56,'درآمد اعمال اختیار'!A:O,13,0)</f>
        <v>0</v>
      </c>
      <c r="H56" s="33"/>
      <c r="I56" s="33">
        <f t="shared" si="1"/>
        <v>0</v>
      </c>
      <c r="J56" s="33"/>
      <c r="K56" s="61">
        <f>I56/درآمد!$F$12*100</f>
        <v>0</v>
      </c>
      <c r="L56" s="33"/>
      <c r="M56" s="33">
        <v>0</v>
      </c>
      <c r="N56" s="33"/>
      <c r="O56" s="33">
        <v>0</v>
      </c>
      <c r="P56" s="33"/>
      <c r="Q56" s="33">
        <f>VLOOKUP(A56,'درآمد اعمال اختیار'!A:O,15,0)</f>
        <v>1237447923</v>
      </c>
      <c r="R56" s="33"/>
      <c r="S56" s="33">
        <f t="shared" si="0"/>
        <v>1237447923</v>
      </c>
      <c r="T56" s="60"/>
      <c r="U56" s="61">
        <f>S56/درآمد!$F$12*100</f>
        <v>-0.17339771127462103</v>
      </c>
    </row>
    <row r="57" spans="1:21" ht="18.75">
      <c r="A57" s="58" t="s">
        <v>38</v>
      </c>
      <c r="C57" s="33">
        <v>0</v>
      </c>
      <c r="D57" s="33"/>
      <c r="E57" s="33">
        <v>0</v>
      </c>
      <c r="F57" s="33"/>
      <c r="G57" s="33">
        <f>VLOOKUP(A57,'درآمد ناشی از فروش'!A:Q,9,0)</f>
        <v>-25299637748</v>
      </c>
      <c r="H57" s="33"/>
      <c r="I57" s="33">
        <f t="shared" si="1"/>
        <v>-25299637748</v>
      </c>
      <c r="J57" s="33"/>
      <c r="K57" s="61">
        <f>I57/درآمد!$F$12*100</f>
        <v>3.5451183036008924</v>
      </c>
      <c r="L57" s="33"/>
      <c r="M57" s="33">
        <f>VLOOKUP(A57,'درآمد سود سهام'!A:S,15,0)</f>
        <v>3772000000</v>
      </c>
      <c r="N57" s="33"/>
      <c r="O57" s="33">
        <v>0</v>
      </c>
      <c r="P57" s="33"/>
      <c r="Q57" s="33">
        <f>VLOOKUP(A57,'درآمد ناشی از فروش'!A:Q,17,0)</f>
        <v>-28579020564</v>
      </c>
      <c r="R57" s="33"/>
      <c r="S57" s="33">
        <f t="shared" si="0"/>
        <v>-24807020564</v>
      </c>
      <c r="T57" s="60"/>
      <c r="U57" s="61">
        <f>S57/درآمد!$F$12*100</f>
        <v>3.4760901928800267</v>
      </c>
    </row>
    <row r="58" spans="1:21" ht="18.75">
      <c r="A58" s="58" t="s">
        <v>218</v>
      </c>
      <c r="C58" s="33">
        <v>0</v>
      </c>
      <c r="D58" s="33"/>
      <c r="E58" s="33">
        <v>0</v>
      </c>
      <c r="F58" s="33"/>
      <c r="G58" s="33">
        <f>VLOOKUP(A58,'درآمد ناشی از فروش'!A:Q,9,0)</f>
        <v>0</v>
      </c>
      <c r="H58" s="33"/>
      <c r="I58" s="33">
        <f t="shared" si="1"/>
        <v>0</v>
      </c>
      <c r="J58" s="33"/>
      <c r="K58" s="61">
        <f>I58/درآمد!$F$12*100</f>
        <v>0</v>
      </c>
      <c r="L58" s="33"/>
      <c r="M58" s="33">
        <v>0</v>
      </c>
      <c r="N58" s="33"/>
      <c r="O58" s="33">
        <v>0</v>
      </c>
      <c r="P58" s="33"/>
      <c r="Q58" s="33">
        <f>VLOOKUP(A58,'درآمد ناشی از فروش'!A:Q,17,0)</f>
        <v>0</v>
      </c>
      <c r="R58" s="33"/>
      <c r="S58" s="33">
        <f t="shared" si="0"/>
        <v>0</v>
      </c>
      <c r="T58" s="60"/>
      <c r="U58" s="61">
        <f>S58/درآمد!$F$12*100</f>
        <v>0</v>
      </c>
    </row>
    <row r="59" spans="1:21" ht="18.75">
      <c r="A59" s="58" t="s">
        <v>159</v>
      </c>
      <c r="C59" s="33">
        <v>0</v>
      </c>
      <c r="D59" s="33"/>
      <c r="E59" s="33">
        <v>0</v>
      </c>
      <c r="F59" s="33"/>
      <c r="G59" s="33">
        <f>VLOOKUP(A59,'درآمد ناشی از فروش'!A:Q,9,0)</f>
        <v>0</v>
      </c>
      <c r="H59" s="33"/>
      <c r="I59" s="33">
        <f t="shared" si="1"/>
        <v>0</v>
      </c>
      <c r="J59" s="33"/>
      <c r="K59" s="61">
        <f>I59/درآمد!$F$12*100</f>
        <v>0</v>
      </c>
      <c r="L59" s="33"/>
      <c r="M59" s="33">
        <f>VLOOKUP(A59,'درآمد سود سهام'!A:S,15,0)</f>
        <v>277998000</v>
      </c>
      <c r="N59" s="33"/>
      <c r="O59" s="33">
        <v>0</v>
      </c>
      <c r="P59" s="33"/>
      <c r="Q59" s="33">
        <f>VLOOKUP(A59,'درآمد ناشی از فروش'!A:Q,17,0)</f>
        <v>-92522817792</v>
      </c>
      <c r="R59" s="33"/>
      <c r="S59" s="33">
        <f t="shared" si="0"/>
        <v>-92244819792</v>
      </c>
      <c r="T59" s="60"/>
      <c r="U59" s="61">
        <f>S59/درآمد!$F$12*100</f>
        <v>12.925829306897358</v>
      </c>
    </row>
    <row r="60" spans="1:21" ht="18.75">
      <c r="A60" s="58" t="s">
        <v>160</v>
      </c>
      <c r="C60" s="33">
        <v>0</v>
      </c>
      <c r="D60" s="33"/>
      <c r="E60" s="33">
        <v>0</v>
      </c>
      <c r="F60" s="33"/>
      <c r="G60" s="33">
        <f>VLOOKUP(A60,'درآمد ناشی از فروش'!A:Q,9,0)</f>
        <v>0</v>
      </c>
      <c r="H60" s="33"/>
      <c r="I60" s="33">
        <f t="shared" si="1"/>
        <v>0</v>
      </c>
      <c r="J60" s="33"/>
      <c r="K60" s="61">
        <f>I60/درآمد!$F$12*100</f>
        <v>0</v>
      </c>
      <c r="L60" s="33"/>
      <c r="M60" s="33">
        <v>0</v>
      </c>
      <c r="N60" s="33"/>
      <c r="O60" s="33">
        <v>0</v>
      </c>
      <c r="P60" s="33"/>
      <c r="Q60" s="33">
        <f>VLOOKUP(A60,'درآمد ناشی از فروش'!A:Q,17,0)</f>
        <v>568109168</v>
      </c>
      <c r="R60" s="33"/>
      <c r="S60" s="33">
        <f t="shared" si="0"/>
        <v>568109168</v>
      </c>
      <c r="T60" s="60"/>
      <c r="U60" s="61">
        <f>S60/درآمد!$F$12*100</f>
        <v>-7.9606444565771983E-2</v>
      </c>
    </row>
    <row r="61" spans="1:21" ht="18.75">
      <c r="A61" s="58" t="s">
        <v>28</v>
      </c>
      <c r="C61" s="33">
        <v>0</v>
      </c>
      <c r="D61" s="33"/>
      <c r="E61" s="33">
        <f>VLOOKUP(A61,'درآمد ناشی از تغییر قیمت اوراق'!A:Q,9,0)</f>
        <v>98889749259</v>
      </c>
      <c r="F61" s="33"/>
      <c r="G61" s="33">
        <f>VLOOKUP(A61,'درآمد ناشی از فروش'!A:Q,9,0)</f>
        <v>-92997509944</v>
      </c>
      <c r="H61" s="33"/>
      <c r="I61" s="33">
        <f t="shared" si="1"/>
        <v>5892239315</v>
      </c>
      <c r="J61" s="33"/>
      <c r="K61" s="61">
        <f>I61/درآمد!$F$12*100</f>
        <v>-0.82565156279577911</v>
      </c>
      <c r="L61" s="33"/>
      <c r="M61" s="33">
        <v>0</v>
      </c>
      <c r="N61" s="33"/>
      <c r="O61" s="33">
        <f>VLOOKUP(A61,'درآمد ناشی از تغییر قیمت اوراق'!A:Q,17,0)</f>
        <v>-41577312959</v>
      </c>
      <c r="P61" s="33"/>
      <c r="Q61" s="33">
        <f>VLOOKUP(A61,'درآمد ناشی از فروش'!A:Q,17,0)</f>
        <v>-158860215984</v>
      </c>
      <c r="R61" s="33"/>
      <c r="S61" s="33">
        <f t="shared" si="0"/>
        <v>-200437528943</v>
      </c>
      <c r="T61" s="60"/>
      <c r="U61" s="61">
        <f>S61/درآمد!$F$12*100</f>
        <v>28.086360748012517</v>
      </c>
    </row>
    <row r="62" spans="1:21" ht="18.75">
      <c r="A62" s="58" t="s">
        <v>39</v>
      </c>
      <c r="C62" s="33">
        <v>0</v>
      </c>
      <c r="D62" s="33"/>
      <c r="E62" s="33">
        <f>VLOOKUP(A62,'درآمد ناشی از تغییر قیمت اوراق'!A:Q,9,0)</f>
        <v>77115137703</v>
      </c>
      <c r="F62" s="33"/>
      <c r="G62" s="33">
        <f>VLOOKUP(A62,'درآمد ناشی از فروش'!A:Q,9,0)</f>
        <v>-78575311328</v>
      </c>
      <c r="H62" s="33"/>
      <c r="I62" s="33">
        <f t="shared" si="1"/>
        <v>-1460173625</v>
      </c>
      <c r="J62" s="33"/>
      <c r="K62" s="61">
        <f>I62/درآمد!$F$12*100</f>
        <v>0.20460720805506316</v>
      </c>
      <c r="L62" s="33"/>
      <c r="M62" s="33">
        <f>VLOOKUP(A62,'درآمد سود سهام'!A:S,15,0)</f>
        <v>21198503960</v>
      </c>
      <c r="N62" s="33"/>
      <c r="O62" s="33">
        <f>VLOOKUP(A62,'درآمد ناشی از تغییر قیمت اوراق'!A:Q,17,0)</f>
        <v>-30765514402</v>
      </c>
      <c r="P62" s="33"/>
      <c r="Q62" s="33">
        <f>VLOOKUP(A62,'درآمد ناشی از فروش'!A:Q,17,0)</f>
        <v>-117762835044</v>
      </c>
      <c r="R62" s="33"/>
      <c r="S62" s="33">
        <f t="shared" si="0"/>
        <v>-127329845486</v>
      </c>
      <c r="T62" s="60"/>
      <c r="U62" s="61">
        <f>S62/درآمد!$F$12*100</f>
        <v>17.84212763531669</v>
      </c>
    </row>
    <row r="63" spans="1:21" ht="18.75">
      <c r="A63" s="58" t="s">
        <v>30</v>
      </c>
      <c r="C63" s="33">
        <v>0</v>
      </c>
      <c r="D63" s="33"/>
      <c r="E63" s="33">
        <f>VLOOKUP(A63,'درآمد ناشی از تغییر قیمت اوراق'!A:Q,9,0)</f>
        <v>25774674131</v>
      </c>
      <c r="F63" s="33"/>
      <c r="G63" s="33">
        <f>VLOOKUP(A63,'درآمد ناشی از فروش'!A:Q,9,0)</f>
        <v>-24267688236</v>
      </c>
      <c r="H63" s="33"/>
      <c r="I63" s="33">
        <f t="shared" si="1"/>
        <v>1506985895</v>
      </c>
      <c r="J63" s="33"/>
      <c r="K63" s="61">
        <f>I63/درآمد!$F$12*100</f>
        <v>-0.21116678953457374</v>
      </c>
      <c r="L63" s="33"/>
      <c r="M63" s="33">
        <f>VLOOKUP(A63,'درآمد سود سهام'!A:S,15,0)</f>
        <v>6333937485</v>
      </c>
      <c r="N63" s="33"/>
      <c r="O63" s="33">
        <f>VLOOKUP(A63,'درآمد ناشی از تغییر قیمت اوراق'!A:Q,17,0)</f>
        <v>-20375017856</v>
      </c>
      <c r="P63" s="33"/>
      <c r="Q63" s="33">
        <f>VLOOKUP(A63,'درآمد ناشی از فروش'!A:Q,17,0)</f>
        <v>-63758110238</v>
      </c>
      <c r="R63" s="33"/>
      <c r="S63" s="33">
        <f t="shared" si="0"/>
        <v>-77799190609</v>
      </c>
      <c r="T63" s="60"/>
      <c r="U63" s="61">
        <f>S63/درآمد!$F$12*100</f>
        <v>10.901631769613138</v>
      </c>
    </row>
    <row r="64" spans="1:21" ht="18.75">
      <c r="A64" s="58" t="s">
        <v>33</v>
      </c>
      <c r="C64" s="33">
        <v>0</v>
      </c>
      <c r="D64" s="33"/>
      <c r="E64" s="33">
        <f>VLOOKUP(A64,'درآمد ناشی از تغییر قیمت اوراق'!A:Q,9,0)</f>
        <v>41462317288</v>
      </c>
      <c r="F64" s="33"/>
      <c r="G64" s="33">
        <f>VLOOKUP(A64,'درآمد ناشی از فروش'!A:Q,9,0)</f>
        <v>-39511107116</v>
      </c>
      <c r="H64" s="33"/>
      <c r="I64" s="33">
        <f t="shared" si="1"/>
        <v>1951210172</v>
      </c>
      <c r="J64" s="33"/>
      <c r="K64" s="61">
        <f>I64/درآمد!$F$12*100</f>
        <v>-0.27341383160619653</v>
      </c>
      <c r="L64" s="33"/>
      <c r="M64" s="33">
        <v>0</v>
      </c>
      <c r="N64" s="33"/>
      <c r="O64" s="33">
        <f>VLOOKUP(A64,'درآمد ناشی از تغییر قیمت اوراق'!A:Q,17,0)</f>
        <v>-6275955599</v>
      </c>
      <c r="P64" s="33"/>
      <c r="Q64" s="33">
        <f>VLOOKUP(A64,'درآمد ناشی از فروش'!A:Q,17,0)</f>
        <v>-146722657466</v>
      </c>
      <c r="R64" s="33"/>
      <c r="S64" s="33">
        <f t="shared" si="0"/>
        <v>-152998613065</v>
      </c>
      <c r="T64" s="60"/>
      <c r="U64" s="61">
        <f>S64/درآمد!$F$12*100</f>
        <v>21.438970352259691</v>
      </c>
    </row>
    <row r="65" spans="1:21" ht="18.75">
      <c r="A65" s="58" t="s">
        <v>29</v>
      </c>
      <c r="C65" s="33">
        <v>0</v>
      </c>
      <c r="D65" s="33"/>
      <c r="E65" s="33">
        <f>VLOOKUP(A65,'درآمد ناشی از تغییر قیمت اوراق'!A:Q,9,0)</f>
        <v>37648680774</v>
      </c>
      <c r="F65" s="33"/>
      <c r="G65" s="33">
        <f>VLOOKUP(A65,'درآمد ناشی از فروش'!A:Q,9,0)</f>
        <v>-33247967338</v>
      </c>
      <c r="H65" s="33"/>
      <c r="I65" s="33">
        <f t="shared" si="1"/>
        <v>4400713436</v>
      </c>
      <c r="J65" s="33"/>
      <c r="K65" s="61">
        <f>I65/درآمد!$F$12*100</f>
        <v>-0.61665111201441125</v>
      </c>
      <c r="L65" s="33"/>
      <c r="M65" s="33">
        <f>VLOOKUP(A65,'درآمد سود سهام'!A:S,15,0)</f>
        <v>2130375951</v>
      </c>
      <c r="N65" s="33"/>
      <c r="O65" s="33">
        <f>VLOOKUP(A65,'درآمد ناشی از تغییر قیمت اوراق'!A:Q,17,0)</f>
        <v>-3626838211</v>
      </c>
      <c r="P65" s="33"/>
      <c r="Q65" s="33">
        <f>VLOOKUP(A65,'درآمد ناشی از فروش'!A:Q,17,0)</f>
        <v>-50005300160</v>
      </c>
      <c r="R65" s="33"/>
      <c r="S65" s="33">
        <f t="shared" si="0"/>
        <v>-51501762420</v>
      </c>
      <c r="T65" s="60"/>
      <c r="U65" s="61">
        <f>S65/درآمد!$F$12*100</f>
        <v>7.2166978215836313</v>
      </c>
    </row>
    <row r="66" spans="1:21" ht="18.75">
      <c r="A66" s="58" t="s">
        <v>35</v>
      </c>
      <c r="C66" s="33">
        <v>0</v>
      </c>
      <c r="D66" s="33"/>
      <c r="E66" s="33">
        <f>VLOOKUP(A66,'درآمد ناشی از تغییر قیمت اوراق'!A:Q,9,0)</f>
        <v>-355372875</v>
      </c>
      <c r="F66" s="33"/>
      <c r="G66" s="33">
        <v>0</v>
      </c>
      <c r="H66" s="33"/>
      <c r="I66" s="33">
        <f t="shared" si="1"/>
        <v>-355372875</v>
      </c>
      <c r="J66" s="33"/>
      <c r="K66" s="61">
        <f>I66/درآمد!$F$12*100</f>
        <v>4.9796716313274696E-2</v>
      </c>
      <c r="L66" s="33"/>
      <c r="M66" s="33">
        <v>0</v>
      </c>
      <c r="N66" s="33"/>
      <c r="O66" s="33">
        <f>VLOOKUP(A66,'درآمد ناشی از تغییر قیمت اوراق'!A:Q,17,0)</f>
        <v>-1208267775</v>
      </c>
      <c r="P66" s="33"/>
      <c r="Q66" s="33">
        <v>0</v>
      </c>
      <c r="R66" s="33"/>
      <c r="S66" s="33">
        <f t="shared" si="0"/>
        <v>-1208267775</v>
      </c>
      <c r="T66" s="60"/>
      <c r="U66" s="61">
        <f>S66/درآمد!$F$12*100</f>
        <v>0.16930883546513398</v>
      </c>
    </row>
    <row r="67" spans="1:21" ht="18.75">
      <c r="A67" s="58" t="s">
        <v>42</v>
      </c>
      <c r="C67" s="33">
        <v>0</v>
      </c>
      <c r="D67" s="33"/>
      <c r="E67" s="33">
        <f>VLOOKUP(A67,'درآمد ناشی از تغییر قیمت اوراق'!A:Q,9,0)</f>
        <v>-612584025</v>
      </c>
      <c r="F67" s="33"/>
      <c r="G67" s="33">
        <f>VLOOKUP(A67,'درآمد ناشی از فروش'!A:Q,9,0)</f>
        <v>0</v>
      </c>
      <c r="H67" s="33"/>
      <c r="I67" s="33">
        <f t="shared" si="1"/>
        <v>-612584025</v>
      </c>
      <c r="J67" s="33"/>
      <c r="K67" s="61">
        <f>I67/درآمد!$F$12*100</f>
        <v>8.5838495442199916E-2</v>
      </c>
      <c r="L67" s="33"/>
      <c r="M67" s="33">
        <v>0</v>
      </c>
      <c r="N67" s="33"/>
      <c r="O67" s="33">
        <f>VLOOKUP(A67,'درآمد ناشی از تغییر قیمت اوراق'!A:Q,17,0)</f>
        <v>-612584025</v>
      </c>
      <c r="P67" s="33"/>
      <c r="Q67" s="33">
        <f>VLOOKUP(A67,'درآمد ناشی از فروش'!A:Q,17,0)</f>
        <v>-40786752851</v>
      </c>
      <c r="R67" s="33"/>
      <c r="S67" s="33">
        <f t="shared" si="0"/>
        <v>-41399336876</v>
      </c>
      <c r="T67" s="60"/>
      <c r="U67" s="61">
        <f>S67/درآمد!$F$12*100</f>
        <v>5.8010928210878898</v>
      </c>
    </row>
    <row r="68" spans="1:21" ht="18.75">
      <c r="A68" s="58" t="s">
        <v>36</v>
      </c>
      <c r="C68" s="33">
        <v>0</v>
      </c>
      <c r="D68" s="33"/>
      <c r="E68" s="33">
        <f>VLOOKUP(A68,'درآمد ناشی از تغییر قیمت اوراق'!A:Q,9,0)</f>
        <v>-150125268</v>
      </c>
      <c r="F68" s="33"/>
      <c r="G68" s="33">
        <v>0</v>
      </c>
      <c r="H68" s="33"/>
      <c r="I68" s="33">
        <f t="shared" si="1"/>
        <v>-150125268</v>
      </c>
      <c r="J68" s="33"/>
      <c r="K68" s="61">
        <f>I68/درآمد!$F$12*100</f>
        <v>2.1036342129517726E-2</v>
      </c>
      <c r="L68" s="33"/>
      <c r="M68" s="33">
        <f>VLOOKUP(A68,'درآمد سود سهام'!A:S,15,0)</f>
        <v>9930336</v>
      </c>
      <c r="N68" s="33"/>
      <c r="O68" s="33">
        <f>VLOOKUP(A68,'درآمد ناشی از تغییر قیمت اوراق'!A:Q,17,0)</f>
        <v>-296137514.99999988</v>
      </c>
      <c r="P68" s="33"/>
      <c r="Q68" s="33">
        <v>0</v>
      </c>
      <c r="R68" s="33"/>
      <c r="S68" s="33">
        <f t="shared" si="0"/>
        <v>-286207178.99999988</v>
      </c>
      <c r="T68" s="60"/>
      <c r="U68" s="61">
        <f>S68/درآمد!$F$12*100</f>
        <v>4.010485521576633E-2</v>
      </c>
    </row>
    <row r="69" spans="1:21" ht="18.75">
      <c r="A69" s="58" t="s">
        <v>32</v>
      </c>
      <c r="C69" s="33">
        <v>0</v>
      </c>
      <c r="D69" s="33"/>
      <c r="E69" s="33">
        <f>VLOOKUP(A69,'درآمد ناشی از تغییر قیمت اوراق'!A:Q,9,0)</f>
        <v>-48644102</v>
      </c>
      <c r="F69" s="33"/>
      <c r="G69" s="33">
        <v>0</v>
      </c>
      <c r="H69" s="33"/>
      <c r="I69" s="33">
        <f t="shared" si="1"/>
        <v>-48644102</v>
      </c>
      <c r="J69" s="33"/>
      <c r="K69" s="61">
        <f>I69/درآمد!$F$12*100</f>
        <v>6.8162674137917777E-3</v>
      </c>
      <c r="L69" s="33"/>
      <c r="M69" s="33">
        <v>0</v>
      </c>
      <c r="N69" s="33"/>
      <c r="O69" s="33">
        <f>VLOOKUP(A69,'درآمد ناشی از تغییر قیمت اوراق'!A:Q,17,0)</f>
        <v>-107087839</v>
      </c>
      <c r="P69" s="33"/>
      <c r="Q69" s="33">
        <v>0</v>
      </c>
      <c r="R69" s="33"/>
      <c r="S69" s="33">
        <f t="shared" si="0"/>
        <v>-107087839</v>
      </c>
      <c r="T69" s="60"/>
      <c r="U69" s="61">
        <f>S69/درآمد!$F$12*100</f>
        <v>1.5005711224540239E-2</v>
      </c>
    </row>
    <row r="70" spans="1:21" ht="18.75">
      <c r="A70" s="58" t="s">
        <v>41</v>
      </c>
      <c r="C70" s="33">
        <v>0</v>
      </c>
      <c r="D70" s="33"/>
      <c r="E70" s="33">
        <f>VLOOKUP(A70,'درآمد ناشی از تغییر قیمت اوراق'!A:Q,9,0)</f>
        <v>-97468528</v>
      </c>
      <c r="F70" s="33"/>
      <c r="G70" s="33">
        <f>VLOOKUP(A70,'درآمد ناشی از فروش'!A:Q,9,0)</f>
        <v>4653973308</v>
      </c>
      <c r="H70" s="33"/>
      <c r="I70" s="33">
        <f t="shared" si="1"/>
        <v>4556504780</v>
      </c>
      <c r="J70" s="33"/>
      <c r="K70" s="61">
        <f>I70/درآمد!$F$12*100</f>
        <v>-0.63848141451353069</v>
      </c>
      <c r="L70" s="33"/>
      <c r="M70" s="33">
        <v>0</v>
      </c>
      <c r="N70" s="33"/>
      <c r="O70" s="33">
        <f>VLOOKUP(A70,'درآمد ناشی از تغییر قیمت اوراق'!A:Q,17,0)</f>
        <v>-97468528</v>
      </c>
      <c r="P70" s="33"/>
      <c r="Q70" s="33">
        <f>VLOOKUP(A70,'درآمد ناشی از فروش'!A:Q,17,0)</f>
        <v>4653973308</v>
      </c>
      <c r="R70" s="33"/>
      <c r="S70" s="33">
        <f t="shared" si="0"/>
        <v>4556504780</v>
      </c>
      <c r="T70" s="60"/>
      <c r="U70" s="61">
        <f>S70/درآمد!$F$12*100</f>
        <v>-0.63848141451353069</v>
      </c>
    </row>
    <row r="71" spans="1:21" ht="18.75">
      <c r="A71" s="58" t="s">
        <v>40</v>
      </c>
      <c r="C71" s="33">
        <v>0</v>
      </c>
      <c r="D71" s="33"/>
      <c r="E71" s="33">
        <f>VLOOKUP(A71,'درآمد ناشی از تغییر قیمت اوراق'!A:Q,9,0)</f>
        <v>-95148410</v>
      </c>
      <c r="F71" s="33"/>
      <c r="G71" s="33">
        <v>0</v>
      </c>
      <c r="H71" s="33"/>
      <c r="I71" s="33">
        <f t="shared" si="1"/>
        <v>-95148410</v>
      </c>
      <c r="J71" s="33"/>
      <c r="K71" s="61">
        <f>I71/درآمد!$F$12*100</f>
        <v>1.3332695638149508E-2</v>
      </c>
      <c r="L71" s="33"/>
      <c r="M71" s="33">
        <v>0</v>
      </c>
      <c r="N71" s="33"/>
      <c r="O71" s="33">
        <f>VLOOKUP(A71,'درآمد ناشی از تغییر قیمت اوراق'!A:Q,17,0)</f>
        <v>-95148410</v>
      </c>
      <c r="P71" s="33"/>
      <c r="Q71" s="33">
        <v>0</v>
      </c>
      <c r="R71" s="33"/>
      <c r="S71" s="33">
        <f t="shared" si="0"/>
        <v>-95148410</v>
      </c>
      <c r="T71" s="60"/>
      <c r="U71" s="61">
        <f>S71/درآمد!$F$12*100</f>
        <v>1.3332695638149508E-2</v>
      </c>
    </row>
    <row r="72" spans="1:21" ht="18.75">
      <c r="A72" s="58" t="s">
        <v>31</v>
      </c>
      <c r="C72" s="33">
        <v>0</v>
      </c>
      <c r="D72" s="33"/>
      <c r="E72" s="33">
        <f>VLOOKUP(A72,'درآمد ناشی از تغییر قیمت اوراق'!A:Q,9,0)</f>
        <v>-278334000</v>
      </c>
      <c r="F72" s="33"/>
      <c r="G72" s="33">
        <f>VLOOKUP(A72,'درآمد ناشی از فروش'!A:Q,9,0)</f>
        <v>0</v>
      </c>
      <c r="H72" s="33"/>
      <c r="I72" s="33">
        <f t="shared" si="1"/>
        <v>-278334000</v>
      </c>
      <c r="J72" s="33"/>
      <c r="K72" s="61">
        <f>I72/درآمد!$F$12*100</f>
        <v>3.9001623965641725E-2</v>
      </c>
      <c r="L72" s="33"/>
      <c r="M72" s="33">
        <f>VLOOKUP(A72,'درآمد سود سهام'!A:S,15,0)</f>
        <v>235000000</v>
      </c>
      <c r="N72" s="33"/>
      <c r="O72" s="33">
        <f>VLOOKUP(A72,'درآمد ناشی از تغییر قیمت اوراق'!A:Q,17,0)</f>
        <v>328799416</v>
      </c>
      <c r="P72" s="33"/>
      <c r="Q72" s="33">
        <f>VLOOKUP(A72,'درآمد ناشی از فروش'!A:Q,17,0)</f>
        <v>610905666</v>
      </c>
      <c r="R72" s="33"/>
      <c r="S72" s="33">
        <f t="shared" si="0"/>
        <v>1174705082</v>
      </c>
      <c r="T72" s="60"/>
      <c r="U72" s="61">
        <f>S72/درآمد!$F$12*100</f>
        <v>-0.16460585440044093</v>
      </c>
    </row>
    <row r="73" spans="1:21" ht="18.75">
      <c r="A73" s="58" t="s">
        <v>34</v>
      </c>
      <c r="C73" s="33">
        <v>0</v>
      </c>
      <c r="D73" s="33"/>
      <c r="E73" s="33">
        <f>VLOOKUP(A73,'درآمد ناشی از تغییر قیمت اوراق'!A:Q,9,0)</f>
        <v>377985211</v>
      </c>
      <c r="F73" s="33"/>
      <c r="G73" s="33">
        <f>VLOOKUP(A73,'درآمد ناشی از فروش'!A:Q,9,0)</f>
        <v>0</v>
      </c>
      <c r="H73" s="33"/>
      <c r="I73" s="33">
        <f t="shared" si="1"/>
        <v>377985211</v>
      </c>
      <c r="J73" s="33"/>
      <c r="K73" s="61">
        <f>I73/درآمد!$F$12*100</f>
        <v>-5.2965275762198449E-2</v>
      </c>
      <c r="L73" s="33"/>
      <c r="M73" s="33">
        <v>0</v>
      </c>
      <c r="N73" s="33"/>
      <c r="O73" s="33">
        <f>VLOOKUP(A73,'درآمد ناشی از تغییر قیمت اوراق'!A:Q,17,0)</f>
        <v>377933843</v>
      </c>
      <c r="P73" s="33"/>
      <c r="Q73" s="33">
        <f>VLOOKUP(A73,'درآمد ناشی از فروش'!A:Q,17,0)</f>
        <v>-72557963759</v>
      </c>
      <c r="R73" s="33"/>
      <c r="S73" s="33">
        <f t="shared" si="0"/>
        <v>-72180029916</v>
      </c>
      <c r="T73" s="60"/>
      <c r="U73" s="61">
        <f>S73/درآمد!$F$12*100</f>
        <v>10.114245419577207</v>
      </c>
    </row>
    <row r="74" spans="1:21" ht="18.75">
      <c r="A74" s="58" t="s">
        <v>48</v>
      </c>
      <c r="C74" s="33">
        <v>0</v>
      </c>
      <c r="D74" s="33"/>
      <c r="E74" s="33">
        <f>VLOOKUP(A74,'درآمد ناشی از تغییر قیمت اوراق'!A:Q,9,0)</f>
        <v>456044448</v>
      </c>
      <c r="F74" s="33"/>
      <c r="G74" s="33">
        <f>VLOOKUP(A74,'درآمد ناشی از فروش'!A:Q,9,0)</f>
        <v>0</v>
      </c>
      <c r="H74" s="33"/>
      <c r="I74" s="33">
        <f t="shared" ref="I74:I120" si="2">C74+E74+G74</f>
        <v>456044448</v>
      </c>
      <c r="J74" s="33"/>
      <c r="K74" s="61">
        <f>I74/درآمد!$F$12*100</f>
        <v>-6.3903346599821262E-2</v>
      </c>
      <c r="L74" s="33"/>
      <c r="M74" s="33">
        <v>0</v>
      </c>
      <c r="N74" s="33"/>
      <c r="O74" s="33">
        <f>VLOOKUP(A74,'درآمد ناشی از تغییر قیمت اوراق'!A:Q,17,0)</f>
        <v>456044448</v>
      </c>
      <c r="P74" s="33"/>
      <c r="Q74" s="33">
        <f>VLOOKUP(A74,'درآمد ناشی از فروش'!A:Q,17,0)</f>
        <v>-11256424976</v>
      </c>
      <c r="R74" s="33"/>
      <c r="S74" s="33">
        <f t="shared" ref="S74:S120" si="3">M74+O74+Q74</f>
        <v>-10800380528</v>
      </c>
      <c r="T74" s="60"/>
      <c r="U74" s="61">
        <f>S74/درآمد!$F$12*100</f>
        <v>1.5134061237178893</v>
      </c>
    </row>
    <row r="75" spans="1:21" ht="18.75">
      <c r="A75" s="58" t="s">
        <v>27</v>
      </c>
      <c r="C75" s="33">
        <v>0</v>
      </c>
      <c r="D75" s="33"/>
      <c r="E75" s="33">
        <f>VLOOKUP(A75,'درآمد ناشی از تغییر قیمت اوراق'!A:Q,9,0)</f>
        <v>16738123932</v>
      </c>
      <c r="F75" s="33"/>
      <c r="G75" s="33">
        <f>VLOOKUP(A75,'درآمد ناشی از فروش'!A:Q,9,0)</f>
        <v>-17229460267</v>
      </c>
      <c r="H75" s="33"/>
      <c r="I75" s="33">
        <f t="shared" si="2"/>
        <v>-491336335</v>
      </c>
      <c r="J75" s="33"/>
      <c r="K75" s="61">
        <f>I75/درآمد!$F$12*100</f>
        <v>6.8848631422415402E-2</v>
      </c>
      <c r="L75" s="33"/>
      <c r="M75" s="33">
        <f>VLOOKUP(A75,'درآمد سود سهام'!A:S,15,0)</f>
        <v>558265988</v>
      </c>
      <c r="N75" s="33"/>
      <c r="O75" s="33">
        <f>VLOOKUP(A75,'درآمد ناشی از تغییر قیمت اوراق'!A:Q,17,0)</f>
        <v>0</v>
      </c>
      <c r="P75" s="33"/>
      <c r="Q75" s="33">
        <f>VLOOKUP(A75,'درآمد ناشی از فروش'!A:Q,17,0)</f>
        <v>-75900753883</v>
      </c>
      <c r="R75" s="33"/>
      <c r="S75" s="33">
        <f t="shared" si="3"/>
        <v>-75342487895</v>
      </c>
      <c r="T75" s="60"/>
      <c r="U75" s="61">
        <f>S75/درآمد!$F$12*100</f>
        <v>10.557385664405727</v>
      </c>
    </row>
    <row r="76" spans="1:21" ht="18.75">
      <c r="A76" s="58" t="s">
        <v>222</v>
      </c>
      <c r="C76" s="33">
        <v>0</v>
      </c>
      <c r="D76" s="33"/>
      <c r="E76" s="33">
        <f>VLOOKUP(A76,'درآمد ناشی از تغییر قیمت اوراق'!A:Q,9,0)</f>
        <v>24245969129</v>
      </c>
      <c r="F76" s="33"/>
      <c r="G76" s="33">
        <v>0</v>
      </c>
      <c r="H76" s="33"/>
      <c r="I76" s="33">
        <f t="shared" si="2"/>
        <v>24245969129</v>
      </c>
      <c r="J76" s="33"/>
      <c r="K76" s="61">
        <f>I76/درآمد!$F$12*100</f>
        <v>-3.3974727149820567</v>
      </c>
      <c r="L76" s="33"/>
      <c r="M76" s="33">
        <v>0</v>
      </c>
      <c r="N76" s="33"/>
      <c r="O76" s="33">
        <f>VLOOKUP(A76,'درآمد ناشی از تغییر قیمت اوراق'!A:Q,17,0)</f>
        <v>0</v>
      </c>
      <c r="P76" s="33"/>
      <c r="Q76" s="33">
        <v>0</v>
      </c>
      <c r="R76" s="33"/>
      <c r="S76" s="33">
        <f t="shared" si="3"/>
        <v>0</v>
      </c>
      <c r="T76" s="60"/>
      <c r="U76" s="61">
        <f>S76/درآمد!$F$12*100</f>
        <v>0</v>
      </c>
    </row>
    <row r="77" spans="1:21" ht="18.75">
      <c r="A77" s="58" t="s">
        <v>37</v>
      </c>
      <c r="C77" s="33">
        <v>0</v>
      </c>
      <c r="D77" s="33"/>
      <c r="E77" s="33">
        <f>VLOOKUP(A77,'درآمد ناشی از تغییر قیمت اوراق'!A:Q,9,0)</f>
        <v>47213332903</v>
      </c>
      <c r="F77" s="33"/>
      <c r="G77" s="33">
        <v>0</v>
      </c>
      <c r="H77" s="33"/>
      <c r="I77" s="33">
        <f t="shared" si="2"/>
        <v>47213332903</v>
      </c>
      <c r="J77" s="33"/>
      <c r="K77" s="61">
        <f>I77/درآمد!$F$12*100</f>
        <v>-6.6157805228519173</v>
      </c>
      <c r="L77" s="33"/>
      <c r="M77" s="33">
        <v>0</v>
      </c>
      <c r="N77" s="33"/>
      <c r="O77" s="33">
        <f>VLOOKUP(A77,'درآمد ناشی از تغییر قیمت اوراق'!A:Q,17,0)</f>
        <v>47652942510</v>
      </c>
      <c r="P77" s="33"/>
      <c r="Q77" s="33">
        <v>0</v>
      </c>
      <c r="R77" s="33"/>
      <c r="S77" s="33">
        <f t="shared" si="3"/>
        <v>47652942510</v>
      </c>
      <c r="T77" s="60"/>
      <c r="U77" s="61">
        <f>S77/درآمد!$F$12*100</f>
        <v>-6.6773809330924836</v>
      </c>
    </row>
    <row r="78" spans="1:21" ht="18.75">
      <c r="A78" s="58" t="s">
        <v>47</v>
      </c>
      <c r="C78" s="33">
        <v>0</v>
      </c>
      <c r="D78" s="33"/>
      <c r="E78" s="33">
        <f>VLOOKUP(A78,'درآمد ناشی از تغییر قیمت اوراق'!A:Q,9,0)</f>
        <v>-111547112</v>
      </c>
      <c r="F78" s="33"/>
      <c r="G78" s="33">
        <v>0</v>
      </c>
      <c r="H78" s="33"/>
      <c r="I78" s="33">
        <f t="shared" si="2"/>
        <v>-111547112</v>
      </c>
      <c r="J78" s="33"/>
      <c r="K78" s="61">
        <f>I78/درآمد!$F$12*100</f>
        <v>1.5630568010653826E-2</v>
      </c>
      <c r="L78" s="33"/>
      <c r="M78" s="33">
        <v>0</v>
      </c>
      <c r="N78" s="33"/>
      <c r="O78" s="33">
        <f>VLOOKUP(A78,'درآمد ناشی از تغییر قیمت اوراق'!A:Q,17,0)</f>
        <v>-111547112</v>
      </c>
      <c r="P78" s="33"/>
      <c r="Q78" s="33">
        <v>0</v>
      </c>
      <c r="R78" s="33"/>
      <c r="S78" s="33">
        <f t="shared" si="3"/>
        <v>-111547112</v>
      </c>
      <c r="T78" s="60"/>
      <c r="U78" s="61">
        <f>S78/درآمد!$F$12*100</f>
        <v>1.5630568010653826E-2</v>
      </c>
    </row>
    <row r="79" spans="1:21" ht="18.75">
      <c r="A79" s="58" t="s">
        <v>16</v>
      </c>
      <c r="C79" s="33">
        <v>0</v>
      </c>
      <c r="D79" s="33"/>
      <c r="E79" s="33">
        <f>VLOOKUP(A79,'درآمد ناشی از تغییر قیمت اوراق'!A:Q,9,0)</f>
        <v>300789172</v>
      </c>
      <c r="F79" s="33"/>
      <c r="G79" s="33">
        <f>VLOOKUP(A79,'درآمد اعمال اختیار'!A:O,13,0)</f>
        <v>-323583301</v>
      </c>
      <c r="H79" s="33"/>
      <c r="I79" s="33">
        <f t="shared" si="2"/>
        <v>-22794129</v>
      </c>
      <c r="J79" s="33"/>
      <c r="K79" s="61">
        <f>I79/درآمد!$F$12*100</f>
        <v>3.1940332402161753E-3</v>
      </c>
      <c r="L79" s="33"/>
      <c r="M79" s="33">
        <v>0</v>
      </c>
      <c r="N79" s="33"/>
      <c r="O79" s="33">
        <f>VLOOKUP(A79,'درآمد ناشی از تغییر قیمت اوراق'!A:Q,17,0)</f>
        <v>0</v>
      </c>
      <c r="P79" s="33"/>
      <c r="Q79" s="33">
        <f>VLOOKUP(A79,'درآمد اعمال اختیار'!A:O,15,0)</f>
        <v>-323583301</v>
      </c>
      <c r="R79" s="33"/>
      <c r="S79" s="33">
        <f t="shared" si="3"/>
        <v>-323583301</v>
      </c>
      <c r="T79" s="60"/>
      <c r="U79" s="61">
        <f>S79/درآمد!$F$12*100</f>
        <v>4.5342194008504387E-2</v>
      </c>
    </row>
    <row r="80" spans="1:21" ht="18.75">
      <c r="A80" s="58" t="s">
        <v>17</v>
      </c>
      <c r="C80" s="33">
        <v>0</v>
      </c>
      <c r="D80" s="33"/>
      <c r="E80" s="33">
        <f>VLOOKUP(A80,'درآمد ناشی از تغییر قیمت اوراق'!A:Q,9,0)</f>
        <v>0</v>
      </c>
      <c r="F80" s="33"/>
      <c r="G80" s="33">
        <v>0</v>
      </c>
      <c r="H80" s="33"/>
      <c r="I80" s="33">
        <f t="shared" si="2"/>
        <v>0</v>
      </c>
      <c r="J80" s="33"/>
      <c r="K80" s="61">
        <f>I80/درآمد!$F$12*100</f>
        <v>0</v>
      </c>
      <c r="L80" s="33"/>
      <c r="M80" s="33">
        <v>0</v>
      </c>
      <c r="N80" s="33"/>
      <c r="O80" s="33">
        <f>VLOOKUP(A80,'درآمد ناشی از تغییر قیمت اوراق'!A:Q,17,0)</f>
        <v>99613750</v>
      </c>
      <c r="P80" s="33"/>
      <c r="Q80" s="33">
        <v>0</v>
      </c>
      <c r="R80" s="33"/>
      <c r="S80" s="33">
        <f t="shared" si="3"/>
        <v>99613750</v>
      </c>
      <c r="T80" s="60"/>
      <c r="U80" s="61">
        <f>S80/درآمد!$F$12*100</f>
        <v>-1.3958402564212219E-2</v>
      </c>
    </row>
    <row r="81" spans="1:21" ht="18.75">
      <c r="A81" s="58" t="s">
        <v>220</v>
      </c>
      <c r="C81" s="33">
        <v>0</v>
      </c>
      <c r="D81" s="33"/>
      <c r="E81" s="33">
        <f>VLOOKUP(A81,'درآمد ناشی از تغییر قیمت اوراق'!A:Q,9,0)</f>
        <v>-35</v>
      </c>
      <c r="F81" s="33"/>
      <c r="G81" s="33">
        <f>VLOOKUP(A81,'درآمد اعمال اختیار'!A:O,13,0)</f>
        <v>5941322850</v>
      </c>
      <c r="H81" s="33"/>
      <c r="I81" s="33">
        <f t="shared" si="2"/>
        <v>5941322815</v>
      </c>
      <c r="J81" s="33"/>
      <c r="K81" s="61">
        <f>I81/درآمد!$F$12*100</f>
        <v>-0.83252940096832562</v>
      </c>
      <c r="L81" s="33"/>
      <c r="M81" s="33">
        <v>0</v>
      </c>
      <c r="N81" s="33"/>
      <c r="O81" s="33">
        <f>VLOOKUP(A81,'درآمد ناشی از تغییر قیمت اوراق'!A:Q,17,0)</f>
        <v>-35</v>
      </c>
      <c r="P81" s="33"/>
      <c r="Q81" s="33">
        <f>VLOOKUP(A81,'درآمد اعمال اختیار'!A:O,15,0)</f>
        <v>5941322850</v>
      </c>
      <c r="R81" s="33"/>
      <c r="S81" s="33">
        <f t="shared" si="3"/>
        <v>5941322815</v>
      </c>
      <c r="T81" s="60"/>
      <c r="U81" s="61">
        <f>S81/درآمد!$F$12*100</f>
        <v>-0.83252940096832562</v>
      </c>
    </row>
    <row r="82" spans="1:21" ht="18.75">
      <c r="A82" s="58" t="s">
        <v>51</v>
      </c>
      <c r="C82" s="33">
        <v>0</v>
      </c>
      <c r="D82" s="33"/>
      <c r="E82" s="33">
        <f>VLOOKUP(A82,'درآمد ناشی از تغییر قیمت اوراق'!A:Q,9,0)</f>
        <v>2993544</v>
      </c>
      <c r="F82" s="33"/>
      <c r="G82" s="33">
        <v>0</v>
      </c>
      <c r="H82" s="33"/>
      <c r="I82" s="33">
        <f t="shared" si="2"/>
        <v>2993544</v>
      </c>
      <c r="J82" s="33"/>
      <c r="K82" s="61">
        <f>I82/درآمد!$F$12*100</f>
        <v>-4.1947112969526894E-4</v>
      </c>
      <c r="L82" s="33"/>
      <c r="M82" s="33">
        <v>0</v>
      </c>
      <c r="N82" s="33"/>
      <c r="O82" s="33">
        <f>VLOOKUP(A82,'درآمد ناشی از تغییر قیمت اوراق'!A:Q,17,0)</f>
        <v>2993544</v>
      </c>
      <c r="P82" s="33"/>
      <c r="Q82" s="33">
        <v>0</v>
      </c>
      <c r="R82" s="33"/>
      <c r="S82" s="33">
        <f t="shared" si="3"/>
        <v>2993544</v>
      </c>
      <c r="T82" s="60"/>
      <c r="U82" s="61">
        <f>S82/درآمد!$F$12*100</f>
        <v>-4.1947112969526894E-4</v>
      </c>
    </row>
    <row r="83" spans="1:21" ht="18.75">
      <c r="A83" s="58" t="s">
        <v>221</v>
      </c>
      <c r="C83" s="33">
        <v>0</v>
      </c>
      <c r="D83" s="33"/>
      <c r="E83" s="33">
        <f>VLOOKUP(A83,'درآمد ناشی از تغییر قیمت اوراق'!A:Q,9,0)</f>
        <v>3</v>
      </c>
      <c r="F83" s="33"/>
      <c r="G83" s="33">
        <f>VLOOKUP(A83,'درآمد اعمال اختیار'!A:O,13,0)</f>
        <v>2151514610</v>
      </c>
      <c r="H83" s="33"/>
      <c r="I83" s="33">
        <f t="shared" si="2"/>
        <v>2151514613</v>
      </c>
      <c r="J83" s="33"/>
      <c r="K83" s="61">
        <f>I83/درآمد!$F$12*100</f>
        <v>-0.30148154337166566</v>
      </c>
      <c r="L83" s="33"/>
      <c r="M83" s="33">
        <v>0</v>
      </c>
      <c r="N83" s="33"/>
      <c r="O83" s="33">
        <f>VLOOKUP(A83,'درآمد ناشی از تغییر قیمت اوراق'!A:Q,17,0)</f>
        <v>3</v>
      </c>
      <c r="P83" s="33"/>
      <c r="Q83" s="33">
        <f>VLOOKUP(A83,'درآمد اعمال اختیار'!A:O,15,0)</f>
        <v>2151514610</v>
      </c>
      <c r="R83" s="33"/>
      <c r="S83" s="33">
        <f t="shared" si="3"/>
        <v>2151514613</v>
      </c>
      <c r="T83" s="60"/>
      <c r="U83" s="61">
        <f>S83/درآمد!$F$12*100</f>
        <v>-0.30148154337166566</v>
      </c>
    </row>
    <row r="84" spans="1:21" ht="18.75">
      <c r="A84" s="58" t="s">
        <v>61</v>
      </c>
      <c r="C84" s="33">
        <v>0</v>
      </c>
      <c r="D84" s="33"/>
      <c r="E84" s="33">
        <f>VLOOKUP(A84,'درآمد ناشی از تغییر قیمت اوراق'!A:Q,9,0)</f>
        <v>22486052</v>
      </c>
      <c r="F84" s="33"/>
      <c r="G84" s="33">
        <v>0</v>
      </c>
      <c r="H84" s="33"/>
      <c r="I84" s="33">
        <f t="shared" si="2"/>
        <v>22486052</v>
      </c>
      <c r="J84" s="33"/>
      <c r="K84" s="61">
        <f>I84/درآمد!$F$12*100</f>
        <v>-3.1508638706585108E-3</v>
      </c>
      <c r="L84" s="33"/>
      <c r="M84" s="33">
        <v>0</v>
      </c>
      <c r="N84" s="33"/>
      <c r="O84" s="33">
        <f>VLOOKUP(A84,'درآمد ناشی از تغییر قیمت اوراق'!A:Q,17,0)</f>
        <v>22486052</v>
      </c>
      <c r="P84" s="33"/>
      <c r="Q84" s="33">
        <v>0</v>
      </c>
      <c r="R84" s="33"/>
      <c r="S84" s="33">
        <f t="shared" si="3"/>
        <v>22486052</v>
      </c>
      <c r="T84" s="60"/>
      <c r="U84" s="61">
        <f>S84/درآمد!$F$12*100</f>
        <v>-3.1508638706585108E-3</v>
      </c>
    </row>
    <row r="85" spans="1:21" ht="18.75">
      <c r="A85" s="58" t="s">
        <v>49</v>
      </c>
      <c r="C85" s="33">
        <v>0</v>
      </c>
      <c r="D85" s="33"/>
      <c r="E85" s="33">
        <f>VLOOKUP(A85,'درآمد ناشی از تغییر قیمت اوراق'!A:Q,9,0)</f>
        <v>315317102</v>
      </c>
      <c r="F85" s="33"/>
      <c r="G85" s="33">
        <v>0</v>
      </c>
      <c r="H85" s="33"/>
      <c r="I85" s="33">
        <f t="shared" si="2"/>
        <v>315317102</v>
      </c>
      <c r="J85" s="33"/>
      <c r="K85" s="61">
        <f>I85/درآمد!$F$12*100</f>
        <v>-4.4183890728908062E-2</v>
      </c>
      <c r="L85" s="33"/>
      <c r="M85" s="33">
        <v>0</v>
      </c>
      <c r="N85" s="33"/>
      <c r="O85" s="33">
        <f>VLOOKUP(A85,'درآمد ناشی از تغییر قیمت اوراق'!A:Q,17,0)</f>
        <v>315317102</v>
      </c>
      <c r="P85" s="33"/>
      <c r="Q85" s="33">
        <v>0</v>
      </c>
      <c r="R85" s="33"/>
      <c r="S85" s="33">
        <f t="shared" si="3"/>
        <v>315317102</v>
      </c>
      <c r="T85" s="60"/>
      <c r="U85" s="61">
        <f>S85/درآمد!$F$12*100</f>
        <v>-4.4183890728908062E-2</v>
      </c>
    </row>
    <row r="86" spans="1:21" ht="18.75">
      <c r="A86" s="58" t="s">
        <v>53</v>
      </c>
      <c r="C86" s="33">
        <v>0</v>
      </c>
      <c r="D86" s="33"/>
      <c r="E86" s="33">
        <f>VLOOKUP(A86,'درآمد ناشی از تغییر قیمت اوراق'!A:Q,9,0)</f>
        <v>2714883915</v>
      </c>
      <c r="F86" s="33"/>
      <c r="G86" s="33">
        <f>VLOOKUP(A86,'درآمد اعمال اختیار'!A:O,13,0)</f>
        <v>745572888</v>
      </c>
      <c r="H86" s="33"/>
      <c r="I86" s="33">
        <f t="shared" si="2"/>
        <v>3460456803</v>
      </c>
      <c r="J86" s="33"/>
      <c r="K86" s="61">
        <f>I86/درآمد!$F$12*100</f>
        <v>-0.48489740735933351</v>
      </c>
      <c r="L86" s="33"/>
      <c r="M86" s="33">
        <v>0</v>
      </c>
      <c r="N86" s="33"/>
      <c r="O86" s="33">
        <f>VLOOKUP(A86,'درآمد ناشی از تغییر قیمت اوراق'!A:Q,17,0)</f>
        <v>2714883915</v>
      </c>
      <c r="P86" s="33"/>
      <c r="Q86" s="33">
        <f>VLOOKUP(A86,'درآمد اعمال اختیار'!A:O,15,0)</f>
        <v>745572888</v>
      </c>
      <c r="R86" s="33"/>
      <c r="S86" s="33">
        <f t="shared" si="3"/>
        <v>3460456803</v>
      </c>
      <c r="T86" s="60"/>
      <c r="U86" s="61">
        <f>S86/درآمد!$F$12*100</f>
        <v>-0.48489740735933351</v>
      </c>
    </row>
    <row r="87" spans="1:21" ht="18.75">
      <c r="A87" s="58" t="s">
        <v>18</v>
      </c>
      <c r="C87" s="33">
        <v>0</v>
      </c>
      <c r="D87" s="33"/>
      <c r="E87" s="33">
        <f>VLOOKUP(A87,'درآمد ناشی از تغییر قیمت اوراق'!A:Q,9,0)</f>
        <v>-236517120</v>
      </c>
      <c r="F87" s="33"/>
      <c r="G87" s="33">
        <v>0</v>
      </c>
      <c r="H87" s="33"/>
      <c r="I87" s="33">
        <f t="shared" si="2"/>
        <v>-236517120</v>
      </c>
      <c r="J87" s="33"/>
      <c r="K87" s="61">
        <f>I87/درآمد!$F$12*100</f>
        <v>3.3142022805968945E-2</v>
      </c>
      <c r="L87" s="33"/>
      <c r="M87" s="33">
        <v>0</v>
      </c>
      <c r="N87" s="33"/>
      <c r="O87" s="33">
        <f>VLOOKUP(A87,'درآمد ناشی از تغییر قیمت اوراق'!A:Q,17,0)</f>
        <v>-470837353.00000024</v>
      </c>
      <c r="P87" s="33"/>
      <c r="Q87" s="33">
        <v>0</v>
      </c>
      <c r="R87" s="33"/>
      <c r="S87" s="33">
        <f t="shared" si="3"/>
        <v>-470837353.00000024</v>
      </c>
      <c r="T87" s="60"/>
      <c r="U87" s="61">
        <f>S87/درآمد!$F$12*100</f>
        <v>6.5976206251065705E-2</v>
      </c>
    </row>
    <row r="88" spans="1:21" ht="18.75">
      <c r="A88" s="58" t="s">
        <v>19</v>
      </c>
      <c r="C88" s="33">
        <v>0</v>
      </c>
      <c r="D88" s="33"/>
      <c r="E88" s="33">
        <f>VLOOKUP(A88,'درآمد ناشی از تغییر قیمت اوراق'!A:Q,9,0)</f>
        <v>27449930</v>
      </c>
      <c r="F88" s="33"/>
      <c r="G88" s="33">
        <v>0</v>
      </c>
      <c r="H88" s="33"/>
      <c r="I88" s="33">
        <f t="shared" si="2"/>
        <v>27449930</v>
      </c>
      <c r="J88" s="33"/>
      <c r="K88" s="61">
        <f>I88/درآمد!$F$12*100</f>
        <v>-3.8464285633202835E-3</v>
      </c>
      <c r="L88" s="33"/>
      <c r="M88" s="33">
        <v>0</v>
      </c>
      <c r="N88" s="33"/>
      <c r="O88" s="33">
        <f>VLOOKUP(A88,'درآمد ناشی از تغییر قیمت اوراق'!A:Q,17,0)</f>
        <v>-23945842</v>
      </c>
      <c r="P88" s="33"/>
      <c r="Q88" s="33">
        <v>0</v>
      </c>
      <c r="R88" s="33"/>
      <c r="S88" s="33">
        <f t="shared" si="3"/>
        <v>-23945842</v>
      </c>
      <c r="T88" s="60"/>
      <c r="U88" s="61">
        <f>S88/درآمد!$F$12*100</f>
        <v>3.355417323160915E-3</v>
      </c>
    </row>
    <row r="89" spans="1:21" ht="18.75">
      <c r="A89" s="58" t="s">
        <v>20</v>
      </c>
      <c r="C89" s="33">
        <v>0</v>
      </c>
      <c r="D89" s="33"/>
      <c r="E89" s="33">
        <f>VLOOKUP(A89,'درآمد ناشی از تغییر قیمت اوراق'!A:Q,9,0)</f>
        <v>46417045</v>
      </c>
      <c r="F89" s="33"/>
      <c r="G89" s="33">
        <v>0</v>
      </c>
      <c r="H89" s="33"/>
      <c r="I89" s="33">
        <f t="shared" si="2"/>
        <v>46417045</v>
      </c>
      <c r="J89" s="33"/>
      <c r="K89" s="61">
        <f>I89/درآمد!$F$12*100</f>
        <v>-6.5042004738417522E-3</v>
      </c>
      <c r="L89" s="33"/>
      <c r="M89" s="33">
        <v>0</v>
      </c>
      <c r="N89" s="33"/>
      <c r="O89" s="33">
        <f>VLOOKUP(A89,'درآمد ناشی از تغییر قیمت اوراق'!A:Q,17,0)</f>
        <v>203408259</v>
      </c>
      <c r="P89" s="33"/>
      <c r="Q89" s="33">
        <v>0</v>
      </c>
      <c r="R89" s="33"/>
      <c r="S89" s="33">
        <f t="shared" si="3"/>
        <v>203408259</v>
      </c>
      <c r="T89" s="60"/>
      <c r="U89" s="61">
        <f>S89/درآمد!$F$12*100</f>
        <v>-2.8502635068025677E-2</v>
      </c>
    </row>
    <row r="90" spans="1:21" ht="18.75">
      <c r="A90" s="58" t="s">
        <v>21</v>
      </c>
      <c r="C90" s="33">
        <v>0</v>
      </c>
      <c r="D90" s="33"/>
      <c r="E90" s="33">
        <f>VLOOKUP(A90,'درآمد ناشی از تغییر قیمت اوراق'!A:Q,9,0)</f>
        <v>-546918158</v>
      </c>
      <c r="F90" s="33"/>
      <c r="G90" s="33">
        <f>VLOOKUP(A90,'درآمد اعمال اختیار'!A:O,13,0)</f>
        <v>0</v>
      </c>
      <c r="H90" s="33"/>
      <c r="I90" s="33">
        <f t="shared" si="2"/>
        <v>-546918158</v>
      </c>
      <c r="J90" s="33"/>
      <c r="K90" s="61">
        <f>I90/درآمد!$F$12*100</f>
        <v>7.6637048791370899E-2</v>
      </c>
      <c r="L90" s="33"/>
      <c r="M90" s="33">
        <v>0</v>
      </c>
      <c r="N90" s="33"/>
      <c r="O90" s="33">
        <f>VLOOKUP(A90,'درآمد ناشی از تغییر قیمت اوراق'!A:Q,17,0)</f>
        <v>388277921</v>
      </c>
      <c r="P90" s="33"/>
      <c r="Q90" s="33">
        <f>VLOOKUP(A90,'درآمد اعمال اختیار'!A:O,15,0)</f>
        <v>3176774</v>
      </c>
      <c r="R90" s="33"/>
      <c r="S90" s="33">
        <f t="shared" si="3"/>
        <v>391454695</v>
      </c>
      <c r="T90" s="60"/>
      <c r="U90" s="61">
        <f>S90/درآمد!$F$12*100</f>
        <v>-5.4852690702447311E-2</v>
      </c>
    </row>
    <row r="91" spans="1:21" ht="18.75">
      <c r="A91" s="58" t="s">
        <v>22</v>
      </c>
      <c r="C91" s="33">
        <v>0</v>
      </c>
      <c r="D91" s="33"/>
      <c r="E91" s="33">
        <f>VLOOKUP(A91,'درآمد ناشی از تغییر قیمت اوراق'!A:Q,9,0)</f>
        <v>-344927224</v>
      </c>
      <c r="F91" s="33"/>
      <c r="G91" s="33">
        <v>0</v>
      </c>
      <c r="H91" s="33"/>
      <c r="I91" s="33">
        <f t="shared" si="2"/>
        <v>-344927224</v>
      </c>
      <c r="J91" s="33"/>
      <c r="K91" s="61">
        <f>I91/درآمد!$F$12*100</f>
        <v>4.8333016756704796E-2</v>
      </c>
      <c r="L91" s="33"/>
      <c r="M91" s="33">
        <v>0</v>
      </c>
      <c r="N91" s="33"/>
      <c r="O91" s="33">
        <f>VLOOKUP(A91,'درآمد ناشی از تغییر قیمت اوراق'!A:Q,17,0)</f>
        <v>-645567750</v>
      </c>
      <c r="P91" s="33"/>
      <c r="Q91" s="33">
        <v>0</v>
      </c>
      <c r="R91" s="33"/>
      <c r="S91" s="33">
        <f t="shared" si="3"/>
        <v>-645567750</v>
      </c>
      <c r="T91" s="60"/>
      <c r="U91" s="61">
        <f>S91/درآمد!$F$12*100</f>
        <v>9.0460348465675786E-2</v>
      </c>
    </row>
    <row r="92" spans="1:21" ht="18.75">
      <c r="A92" s="58" t="s">
        <v>23</v>
      </c>
      <c r="C92" s="33">
        <v>0</v>
      </c>
      <c r="D92" s="33"/>
      <c r="E92" s="33">
        <f>VLOOKUP(A92,'درآمد ناشی از تغییر قیمت اوراق'!A:Q,9,0)</f>
        <v>-329949124</v>
      </c>
      <c r="F92" s="33"/>
      <c r="G92" s="33">
        <v>0</v>
      </c>
      <c r="H92" s="33"/>
      <c r="I92" s="33">
        <f t="shared" si="2"/>
        <v>-329949124</v>
      </c>
      <c r="J92" s="33"/>
      <c r="K92" s="61">
        <f>I92/درآمد!$F$12*100</f>
        <v>4.6234206608035289E-2</v>
      </c>
      <c r="L92" s="33"/>
      <c r="M92" s="33">
        <v>0</v>
      </c>
      <c r="N92" s="33"/>
      <c r="O92" s="33">
        <f>VLOOKUP(A92,'درآمد ناشی از تغییر قیمت اوراق'!A:Q,17,0)</f>
        <v>-440487299.00000012</v>
      </c>
      <c r="P92" s="33"/>
      <c r="Q92" s="33">
        <v>0</v>
      </c>
      <c r="R92" s="33"/>
      <c r="S92" s="33">
        <f t="shared" si="3"/>
        <v>-440487299.00000012</v>
      </c>
      <c r="T92" s="60"/>
      <c r="U92" s="61">
        <f>S92/درآمد!$F$12*100</f>
        <v>6.1723397059788583E-2</v>
      </c>
    </row>
    <row r="93" spans="1:21" ht="18.75">
      <c r="A93" s="58" t="s">
        <v>24</v>
      </c>
      <c r="C93" s="33">
        <v>0</v>
      </c>
      <c r="D93" s="33"/>
      <c r="E93" s="33">
        <f>VLOOKUP(A93,'درآمد ناشی از تغییر قیمت اوراق'!A:Q,9,0)</f>
        <v>-64062577</v>
      </c>
      <c r="F93" s="33"/>
      <c r="G93" s="33">
        <f>VLOOKUP(A93,'درآمد اعمال اختیار'!A:O,13,0)</f>
        <v>0</v>
      </c>
      <c r="H93" s="33"/>
      <c r="I93" s="33">
        <f t="shared" si="2"/>
        <v>-64062577</v>
      </c>
      <c r="J93" s="33"/>
      <c r="K93" s="61">
        <f>I93/درآمد!$F$12*100</f>
        <v>8.9767852235945605E-3</v>
      </c>
      <c r="L93" s="33"/>
      <c r="M93" s="33">
        <v>0</v>
      </c>
      <c r="N93" s="33"/>
      <c r="O93" s="33">
        <f>VLOOKUP(A93,'درآمد ناشی از تغییر قیمت اوراق'!A:Q,17,0)</f>
        <v>-208967250.00000003</v>
      </c>
      <c r="P93" s="33"/>
      <c r="Q93" s="33">
        <f>VLOOKUP(A93,'درآمد اعمال اختیار'!A:O,15,0)</f>
        <v>1529115</v>
      </c>
      <c r="R93" s="33"/>
      <c r="S93" s="33">
        <f t="shared" si="3"/>
        <v>-207438135.00000003</v>
      </c>
      <c r="T93" s="60"/>
      <c r="U93" s="61">
        <f>S93/درآمد!$F$12*100</f>
        <v>2.9067322488104307E-2</v>
      </c>
    </row>
    <row r="94" spans="1:21" ht="18.75">
      <c r="A94" s="58" t="s">
        <v>25</v>
      </c>
      <c r="C94" s="33">
        <v>0</v>
      </c>
      <c r="D94" s="33"/>
      <c r="E94" s="33">
        <f>VLOOKUP(A94,'درآمد ناشی از تغییر قیمت اوراق'!A:Q,9,0)</f>
        <v>-149971387</v>
      </c>
      <c r="F94" s="33"/>
      <c r="G94" s="33">
        <v>0</v>
      </c>
      <c r="H94" s="33"/>
      <c r="I94" s="33">
        <f t="shared" si="2"/>
        <v>-149971387</v>
      </c>
      <c r="J94" s="33"/>
      <c r="K94" s="61">
        <f>I94/درآمد!$F$12*100</f>
        <v>2.1014779514467258E-2</v>
      </c>
      <c r="L94" s="33"/>
      <c r="M94" s="33">
        <v>0</v>
      </c>
      <c r="N94" s="33"/>
      <c r="O94" s="33">
        <f>VLOOKUP(A94,'درآمد ناشی از تغییر قیمت اوراق'!A:Q,17,0)</f>
        <v>-150151632.00000003</v>
      </c>
      <c r="P94" s="33"/>
      <c r="Q94" s="33">
        <v>0</v>
      </c>
      <c r="R94" s="33"/>
      <c r="S94" s="33">
        <f t="shared" si="3"/>
        <v>-150151632.00000003</v>
      </c>
      <c r="T94" s="60"/>
      <c r="U94" s="61">
        <f>S94/درآمد!$F$12*100</f>
        <v>2.1040036391858048E-2</v>
      </c>
    </row>
    <row r="95" spans="1:21" ht="18.75">
      <c r="A95" s="58" t="s">
        <v>26</v>
      </c>
      <c r="C95" s="33">
        <v>0</v>
      </c>
      <c r="D95" s="33"/>
      <c r="E95" s="33">
        <f>VLOOKUP(A95,'درآمد ناشی از تغییر قیمت اوراق'!A:Q,9,0)</f>
        <v>886725</v>
      </c>
      <c r="F95" s="33"/>
      <c r="G95" s="33">
        <v>0</v>
      </c>
      <c r="H95" s="33"/>
      <c r="I95" s="33">
        <f t="shared" si="2"/>
        <v>886725</v>
      </c>
      <c r="J95" s="33"/>
      <c r="K95" s="61">
        <f>I95/درآمد!$F$12*100</f>
        <v>-1.242525706918079E-4</v>
      </c>
      <c r="L95" s="33"/>
      <c r="M95" s="33">
        <v>0</v>
      </c>
      <c r="N95" s="33"/>
      <c r="O95" s="33">
        <f>VLOOKUP(A95,'درآمد ناشی از تغییر قیمت اوراق'!A:Q,17,0)</f>
        <v>-12715386</v>
      </c>
      <c r="P95" s="33"/>
      <c r="Q95" s="33">
        <v>0</v>
      </c>
      <c r="R95" s="33"/>
      <c r="S95" s="33">
        <f t="shared" si="3"/>
        <v>-12715386</v>
      </c>
      <c r="T95" s="60"/>
      <c r="U95" s="61">
        <f>S95/درآمد!$F$12*100</f>
        <v>1.7817467623430312E-3</v>
      </c>
    </row>
    <row r="96" spans="1:21" ht="18.75">
      <c r="A96" s="58" t="s">
        <v>45</v>
      </c>
      <c r="C96" s="33">
        <v>0</v>
      </c>
      <c r="D96" s="33"/>
      <c r="E96" s="33">
        <f>VLOOKUP(A96,'درآمد ناشی از تغییر قیمت اوراق'!A:Q,9,0)</f>
        <v>83281350</v>
      </c>
      <c r="F96" s="33"/>
      <c r="G96" s="33">
        <f>VLOOKUP(A96,'درآمد اعمال اختیار'!A:O,13,0)</f>
        <v>2517971881</v>
      </c>
      <c r="H96" s="33"/>
      <c r="I96" s="33">
        <f t="shared" si="2"/>
        <v>2601253231</v>
      </c>
      <c r="J96" s="33"/>
      <c r="K96" s="61">
        <f>I96/درآمد!$F$12*100</f>
        <v>-0.36450128390664654</v>
      </c>
      <c r="L96" s="33"/>
      <c r="M96" s="33">
        <v>0</v>
      </c>
      <c r="N96" s="33"/>
      <c r="O96" s="33">
        <f>VLOOKUP(A96,'درآمد ناشی از تغییر قیمت اوراق'!A:Q,17,0)</f>
        <v>83281350</v>
      </c>
      <c r="P96" s="33"/>
      <c r="Q96" s="33">
        <f>VLOOKUP(A96,'درآمد اعمال اختیار'!A:O,15,0)</f>
        <v>2517971881</v>
      </c>
      <c r="R96" s="33"/>
      <c r="S96" s="33">
        <f t="shared" si="3"/>
        <v>2601253231</v>
      </c>
      <c r="T96" s="60"/>
      <c r="U96" s="61">
        <f>S96/درآمد!$F$12*100</f>
        <v>-0.36450128390664654</v>
      </c>
    </row>
    <row r="97" spans="1:21" ht="18.75">
      <c r="A97" s="58" t="s">
        <v>95</v>
      </c>
      <c r="C97" s="33">
        <v>0</v>
      </c>
      <c r="D97" s="33"/>
      <c r="E97" s="33">
        <f>VLOOKUP(A97,'درآمد ناشی از تغییر قیمت اوراق'!A:Q,9,0)</f>
        <v>-16342989</v>
      </c>
      <c r="F97" s="33"/>
      <c r="G97" s="33">
        <v>0</v>
      </c>
      <c r="H97" s="33"/>
      <c r="I97" s="33">
        <f t="shared" si="2"/>
        <v>-16342989</v>
      </c>
      <c r="J97" s="33"/>
      <c r="K97" s="61">
        <f>I97/درآمد!$F$12*100</f>
        <v>2.2900655739242028E-3</v>
      </c>
      <c r="L97" s="33"/>
      <c r="M97" s="33">
        <v>0</v>
      </c>
      <c r="N97" s="33"/>
      <c r="O97" s="33">
        <f>VLOOKUP(A97,'درآمد ناشی از تغییر قیمت اوراق'!A:Q,17,0)</f>
        <v>-16342989</v>
      </c>
      <c r="P97" s="33"/>
      <c r="Q97" s="33">
        <v>0</v>
      </c>
      <c r="R97" s="33"/>
      <c r="S97" s="33">
        <f t="shared" si="3"/>
        <v>-16342989</v>
      </c>
      <c r="T97" s="60"/>
      <c r="U97" s="61">
        <f>S97/درآمد!$F$12*100</f>
        <v>2.2900655739242028E-3</v>
      </c>
    </row>
    <row r="98" spans="1:21" ht="18.75">
      <c r="A98" s="58" t="s">
        <v>98</v>
      </c>
      <c r="C98" s="33">
        <v>0</v>
      </c>
      <c r="D98" s="33"/>
      <c r="E98" s="33">
        <f>VLOOKUP(A98,'درآمد ناشی از تغییر قیمت اوراق'!A:Q,9,0)</f>
        <v>56390819</v>
      </c>
      <c r="F98" s="33"/>
      <c r="G98" s="33">
        <v>0</v>
      </c>
      <c r="H98" s="33"/>
      <c r="I98" s="33">
        <f t="shared" si="2"/>
        <v>56390819</v>
      </c>
      <c r="J98" s="33"/>
      <c r="K98" s="61">
        <f>I98/درآمد!$F$12*100</f>
        <v>-7.9017781433549789E-3</v>
      </c>
      <c r="L98" s="33"/>
      <c r="M98" s="33">
        <v>0</v>
      </c>
      <c r="N98" s="33"/>
      <c r="O98" s="33">
        <f>VLOOKUP(A98,'درآمد ناشی از تغییر قیمت اوراق'!A:Q,17,0)</f>
        <v>56390819</v>
      </c>
      <c r="P98" s="33"/>
      <c r="Q98" s="33">
        <v>0</v>
      </c>
      <c r="R98" s="33"/>
      <c r="S98" s="33">
        <f t="shared" si="3"/>
        <v>56390819</v>
      </c>
      <c r="T98" s="60"/>
      <c r="U98" s="61">
        <f>S98/درآمد!$F$12*100</f>
        <v>-7.9017781433549789E-3</v>
      </c>
    </row>
    <row r="99" spans="1:21" ht="18.75">
      <c r="A99" s="58" t="s">
        <v>46</v>
      </c>
      <c r="B99" s="10"/>
      <c r="C99" s="33">
        <v>0</v>
      </c>
      <c r="D99" s="33"/>
      <c r="E99" s="33">
        <f>VLOOKUP(A99,'درآمد ناشی از تغییر قیمت اوراق'!A:Q,9,0)</f>
        <v>1113624</v>
      </c>
      <c r="F99" s="33"/>
      <c r="G99" s="33">
        <f>VLOOKUP(A99,'درآمد اعمال اختیار'!A:O,13,0)</f>
        <v>240222017</v>
      </c>
      <c r="H99" s="33"/>
      <c r="I99" s="33">
        <f t="shared" si="2"/>
        <v>241335641</v>
      </c>
      <c r="J99" s="33"/>
      <c r="K99" s="61">
        <f>I99/درآمد!$F$12*100</f>
        <v>-3.3817219311291856E-2</v>
      </c>
      <c r="L99" s="33"/>
      <c r="M99" s="33">
        <v>0</v>
      </c>
      <c r="N99" s="33"/>
      <c r="O99" s="33">
        <f>VLOOKUP(A99,'درآمد ناشی از تغییر قیمت اوراق'!A:Q,17,0)</f>
        <v>1113624</v>
      </c>
      <c r="P99" s="33"/>
      <c r="Q99" s="33">
        <f>VLOOKUP(A99,'درآمد اعمال اختیار'!A:O,15,0)</f>
        <v>240222017</v>
      </c>
      <c r="R99" s="33"/>
      <c r="S99" s="33">
        <f t="shared" si="3"/>
        <v>241335641</v>
      </c>
      <c r="T99" s="60"/>
      <c r="U99" s="61">
        <f>S99/درآمد!$F$12*100</f>
        <v>-3.3817219311291856E-2</v>
      </c>
    </row>
    <row r="100" spans="1:21" ht="18.75">
      <c r="A100" s="58" t="s">
        <v>50</v>
      </c>
      <c r="B100" s="10"/>
      <c r="C100" s="33">
        <v>0</v>
      </c>
      <c r="D100" s="33"/>
      <c r="E100" s="33">
        <f>VLOOKUP(A100,'درآمد ناشی از تغییر قیمت اوراق'!A:Q,9,0)</f>
        <v>-702073210</v>
      </c>
      <c r="F100" s="33"/>
      <c r="G100" s="33">
        <f>VLOOKUP(A100,'درآمد اعمال اختیار'!A:O,13,0)</f>
        <v>714583688</v>
      </c>
      <c r="H100" s="33"/>
      <c r="I100" s="33">
        <f t="shared" si="2"/>
        <v>12510478</v>
      </c>
      <c r="J100" s="33"/>
      <c r="K100" s="61">
        <f>I100/درآمد!$F$12*100</f>
        <v>-1.7530339756782628E-3</v>
      </c>
      <c r="L100" s="33"/>
      <c r="M100" s="33">
        <v>0</v>
      </c>
      <c r="N100" s="33"/>
      <c r="O100" s="33">
        <f>VLOOKUP(A100,'درآمد ناشی از تغییر قیمت اوراق'!A:Q,17,0)</f>
        <v>-702073210</v>
      </c>
      <c r="P100" s="33"/>
      <c r="Q100" s="33">
        <f>VLOOKUP(A100,'درآمد اعمال اختیار'!A:O,15,0)</f>
        <v>714583688</v>
      </c>
      <c r="R100" s="33"/>
      <c r="S100" s="33">
        <f t="shared" si="3"/>
        <v>12510478</v>
      </c>
      <c r="T100" s="60"/>
      <c r="U100" s="61">
        <f>S100/درآمد!$F$12*100</f>
        <v>-1.7530339756782628E-3</v>
      </c>
    </row>
    <row r="101" spans="1:21" ht="18.75">
      <c r="A101" s="58" t="s">
        <v>97</v>
      </c>
      <c r="B101" s="10"/>
      <c r="C101" s="33">
        <v>0</v>
      </c>
      <c r="D101" s="33"/>
      <c r="E101" s="33">
        <f>VLOOKUP(A101,'درآمد ناشی از تغییر قیمت اوراق'!A:Q,9,0)</f>
        <v>28196988</v>
      </c>
      <c r="F101" s="33"/>
      <c r="G101" s="33">
        <v>0</v>
      </c>
      <c r="H101" s="33"/>
      <c r="I101" s="33">
        <f t="shared" si="2"/>
        <v>28196988</v>
      </c>
      <c r="J101" s="33"/>
      <c r="K101" s="61">
        <f>I101/درآمد!$F$12*100</f>
        <v>-3.9511102593995425E-3</v>
      </c>
      <c r="L101" s="33"/>
      <c r="M101" s="33">
        <v>0</v>
      </c>
      <c r="N101" s="33"/>
      <c r="O101" s="33">
        <f>VLOOKUP(A101,'درآمد ناشی از تغییر قیمت اوراق'!A:Q,17,0)</f>
        <v>28196988</v>
      </c>
      <c r="P101" s="33"/>
      <c r="Q101" s="33">
        <v>0</v>
      </c>
      <c r="R101" s="33"/>
      <c r="S101" s="33">
        <f t="shared" si="3"/>
        <v>28196988</v>
      </c>
      <c r="T101" s="60"/>
      <c r="U101" s="61">
        <f>S101/درآمد!$F$12*100</f>
        <v>-3.9511102593995425E-3</v>
      </c>
    </row>
    <row r="102" spans="1:21" ht="18.75">
      <c r="A102" s="58" t="s">
        <v>100</v>
      </c>
      <c r="B102" s="10"/>
      <c r="C102" s="33">
        <v>0</v>
      </c>
      <c r="D102" s="33"/>
      <c r="E102" s="33">
        <f>VLOOKUP(A102,'درآمد ناشی از تغییر قیمت اوراق'!A:Q,9,0)</f>
        <v>38308</v>
      </c>
      <c r="F102" s="33"/>
      <c r="G102" s="33">
        <f>VLOOKUP(A102,'درآمد اعمال اختیار'!A:O,13,0)</f>
        <v>189217538</v>
      </c>
      <c r="H102" s="33"/>
      <c r="I102" s="33">
        <f t="shared" si="2"/>
        <v>189255846</v>
      </c>
      <c r="J102" s="33"/>
      <c r="K102" s="61">
        <f>I102/درآمد!$F$12*100</f>
        <v>-2.6519524524461255E-2</v>
      </c>
      <c r="L102" s="33"/>
      <c r="M102" s="33">
        <v>0</v>
      </c>
      <c r="N102" s="33"/>
      <c r="O102" s="33">
        <f>VLOOKUP(A102,'درآمد ناشی از تغییر قیمت اوراق'!A:Q,17,0)</f>
        <v>38308</v>
      </c>
      <c r="P102" s="33"/>
      <c r="Q102" s="33">
        <f>VLOOKUP(A102,'درآمد اعمال اختیار'!A:O,15,0)</f>
        <v>189217538</v>
      </c>
      <c r="R102" s="33"/>
      <c r="S102" s="33">
        <f t="shared" si="3"/>
        <v>189255846</v>
      </c>
      <c r="T102" s="60"/>
      <c r="U102" s="61">
        <f>S102/درآمد!$F$12*100</f>
        <v>-2.6519524524461255E-2</v>
      </c>
    </row>
    <row r="103" spans="1:21" ht="18.75">
      <c r="A103" s="58" t="s">
        <v>52</v>
      </c>
      <c r="B103" s="10"/>
      <c r="C103" s="33">
        <v>0</v>
      </c>
      <c r="D103" s="33"/>
      <c r="E103" s="33">
        <v>-476609650</v>
      </c>
      <c r="F103" s="33"/>
      <c r="G103" s="33">
        <v>791191</v>
      </c>
      <c r="H103" s="33"/>
      <c r="I103" s="33">
        <f>C103+E103+G103</f>
        <v>-475818459</v>
      </c>
      <c r="J103" s="33"/>
      <c r="K103" s="61">
        <f>I103/درآمد!$F$12*100</f>
        <v>6.6674185021697363E-2</v>
      </c>
      <c r="L103" s="33"/>
      <c r="M103" s="33">
        <v>0</v>
      </c>
      <c r="N103" s="33"/>
      <c r="O103" s="33">
        <v>-476167680</v>
      </c>
      <c r="P103" s="33"/>
      <c r="Q103" s="33">
        <v>791191</v>
      </c>
      <c r="R103" s="33"/>
      <c r="S103" s="33">
        <f t="shared" si="3"/>
        <v>-475376489</v>
      </c>
      <c r="T103" s="60"/>
      <c r="U103" s="61">
        <f>S103/درآمد!$F$12*100</f>
        <v>6.6612253860775253E-2</v>
      </c>
    </row>
    <row r="104" spans="1:21" ht="18.75">
      <c r="A104" s="58" t="s">
        <v>88</v>
      </c>
      <c r="B104" s="10"/>
      <c r="C104" s="33">
        <v>0</v>
      </c>
      <c r="D104" s="33"/>
      <c r="E104" s="33">
        <v>-1670093768</v>
      </c>
      <c r="F104" s="33"/>
      <c r="G104" s="33">
        <v>-349085</v>
      </c>
      <c r="H104" s="33"/>
      <c r="I104" s="33">
        <f t="shared" si="2"/>
        <v>-1670442853</v>
      </c>
      <c r="J104" s="33"/>
      <c r="K104" s="61">
        <f>I104/درآمد!$F$12*100</f>
        <v>0.23407123818433873</v>
      </c>
      <c r="L104" s="33"/>
      <c r="M104" s="33">
        <v>0</v>
      </c>
      <c r="N104" s="33"/>
      <c r="O104" s="33">
        <v>-1669697558</v>
      </c>
      <c r="P104" s="33"/>
      <c r="Q104" s="33">
        <v>-349085</v>
      </c>
      <c r="R104" s="33"/>
      <c r="S104" s="33">
        <f t="shared" si="3"/>
        <v>-1670046643</v>
      </c>
      <c r="T104" s="60"/>
      <c r="U104" s="61">
        <f>S104/درآمد!$F$12*100</f>
        <v>0.23401571915528935</v>
      </c>
    </row>
    <row r="105" spans="1:21" ht="18.75">
      <c r="A105" s="58" t="s">
        <v>15</v>
      </c>
      <c r="B105" s="10"/>
      <c r="C105" s="33">
        <v>0</v>
      </c>
      <c r="D105" s="33"/>
      <c r="E105" s="33">
        <v>-10152075765</v>
      </c>
      <c r="F105" s="33"/>
      <c r="G105" s="33">
        <v>18825472</v>
      </c>
      <c r="H105" s="33"/>
      <c r="I105" s="33">
        <f t="shared" si="2"/>
        <v>-10133250293</v>
      </c>
      <c r="J105" s="33"/>
      <c r="K105" s="61">
        <f>I105/درآمد!$F$12*100</f>
        <v>1.4199243264470558</v>
      </c>
      <c r="L105" s="33"/>
      <c r="M105" s="33">
        <v>0</v>
      </c>
      <c r="N105" s="33"/>
      <c r="O105" s="33">
        <v>-10143933782</v>
      </c>
      <c r="P105" s="33"/>
      <c r="Q105" s="33">
        <v>19272952</v>
      </c>
      <c r="R105" s="33"/>
      <c r="S105" s="33">
        <f t="shared" si="3"/>
        <v>-10124660830</v>
      </c>
      <c r="T105" s="60"/>
      <c r="U105" s="61">
        <f>S105/درآمد!$F$12*100</f>
        <v>1.4187207257155865</v>
      </c>
    </row>
    <row r="106" spans="1:21" ht="18.75">
      <c r="A106" s="58" t="s">
        <v>90</v>
      </c>
      <c r="B106" s="10"/>
      <c r="C106" s="33">
        <v>0</v>
      </c>
      <c r="D106" s="33"/>
      <c r="E106" s="33">
        <v>142507</v>
      </c>
      <c r="F106" s="33"/>
      <c r="G106" s="33">
        <v>-141488</v>
      </c>
      <c r="H106" s="33"/>
      <c r="I106" s="33">
        <f t="shared" si="2"/>
        <v>1019</v>
      </c>
      <c r="J106" s="33"/>
      <c r="K106" s="61">
        <f>I106/درآمد!$F$12*100</f>
        <v>-1.4278763938645268E-7</v>
      </c>
      <c r="L106" s="33"/>
      <c r="M106" s="33">
        <v>0</v>
      </c>
      <c r="N106" s="33"/>
      <c r="O106" s="33">
        <v>0</v>
      </c>
      <c r="P106" s="33"/>
      <c r="Q106" s="33">
        <v>-141488</v>
      </c>
      <c r="R106" s="33"/>
      <c r="S106" s="33">
        <f t="shared" si="3"/>
        <v>-141488</v>
      </c>
      <c r="T106" s="60"/>
      <c r="U106" s="61">
        <f>S106/درآمد!$F$12*100</f>
        <v>1.9826042710020033E-5</v>
      </c>
    </row>
    <row r="107" spans="1:21" ht="18.75">
      <c r="A107" s="58" t="s">
        <v>91</v>
      </c>
      <c r="B107" s="10"/>
      <c r="C107" s="33">
        <v>0</v>
      </c>
      <c r="D107" s="33"/>
      <c r="E107" s="33">
        <v>99040</v>
      </c>
      <c r="F107" s="33"/>
      <c r="G107" s="33">
        <v>-10852</v>
      </c>
      <c r="H107" s="33"/>
      <c r="I107" s="33">
        <f t="shared" si="2"/>
        <v>88188</v>
      </c>
      <c r="J107" s="33"/>
      <c r="K107" s="61">
        <f>I107/درآمد!$F$12*100</f>
        <v>-1.2357366380973981E-5</v>
      </c>
      <c r="L107" s="33"/>
      <c r="M107" s="33">
        <v>0</v>
      </c>
      <c r="N107" s="33"/>
      <c r="O107" s="33">
        <v>0</v>
      </c>
      <c r="P107" s="33"/>
      <c r="Q107" s="33">
        <v>-10852</v>
      </c>
      <c r="R107" s="33"/>
      <c r="S107" s="33">
        <f t="shared" si="3"/>
        <v>-10852</v>
      </c>
      <c r="T107" s="60"/>
      <c r="U107" s="61">
        <f>S107/درآمد!$F$12*100</f>
        <v>1.5206393156249111E-6</v>
      </c>
    </row>
    <row r="108" spans="1:21" ht="18.75">
      <c r="A108" s="58" t="s">
        <v>55</v>
      </c>
      <c r="B108" s="10"/>
      <c r="C108" s="33">
        <v>0</v>
      </c>
      <c r="D108" s="33"/>
      <c r="E108" s="33">
        <v>258700</v>
      </c>
      <c r="F108" s="33"/>
      <c r="G108" s="33">
        <v>19808</v>
      </c>
      <c r="H108" s="33"/>
      <c r="I108" s="33">
        <f t="shared" si="2"/>
        <v>278508</v>
      </c>
      <c r="J108" s="33"/>
      <c r="K108" s="61">
        <f>I108/درآمد!$F$12*100</f>
        <v>-3.9026005760787201E-5</v>
      </c>
      <c r="L108" s="33"/>
      <c r="M108" s="33">
        <v>0</v>
      </c>
      <c r="N108" s="33"/>
      <c r="O108" s="33">
        <v>231949</v>
      </c>
      <c r="P108" s="33"/>
      <c r="Q108" s="33">
        <v>19808</v>
      </c>
      <c r="R108" s="33"/>
      <c r="S108" s="33">
        <f t="shared" si="3"/>
        <v>251757</v>
      </c>
      <c r="T108" s="60"/>
      <c r="U108" s="61">
        <f>S108/درآمد!$F$12*100</f>
        <v>-3.5277514945059048E-5</v>
      </c>
    </row>
    <row r="109" spans="1:21" ht="18.75">
      <c r="A109" s="58" t="s">
        <v>89</v>
      </c>
      <c r="B109" s="10"/>
      <c r="C109" s="33">
        <v>0</v>
      </c>
      <c r="D109" s="33"/>
      <c r="E109" s="33">
        <v>-78922436</v>
      </c>
      <c r="F109" s="33"/>
      <c r="G109" s="33">
        <v>-96075637</v>
      </c>
      <c r="H109" s="33"/>
      <c r="I109" s="33">
        <f t="shared" si="2"/>
        <v>-174998073</v>
      </c>
      <c r="J109" s="33"/>
      <c r="K109" s="61">
        <f>I109/درآمد!$F$12*100</f>
        <v>2.4521650383560474E-2</v>
      </c>
      <c r="L109" s="33"/>
      <c r="M109" s="33">
        <v>0</v>
      </c>
      <c r="N109" s="33"/>
      <c r="O109" s="33">
        <v>-100189130</v>
      </c>
      <c r="P109" s="33"/>
      <c r="Q109" s="33">
        <v>-96075637</v>
      </c>
      <c r="R109" s="33"/>
      <c r="S109" s="33">
        <f t="shared" si="3"/>
        <v>-196264767</v>
      </c>
      <c r="T109" s="60"/>
      <c r="U109" s="61">
        <f>S109/درآمد!$F$12*100</f>
        <v>2.7501651398098289E-2</v>
      </c>
    </row>
    <row r="110" spans="1:21" ht="18.75">
      <c r="A110" s="58" t="s">
        <v>83</v>
      </c>
      <c r="B110" s="10"/>
      <c r="C110" s="33">
        <v>0</v>
      </c>
      <c r="D110" s="33"/>
      <c r="E110" s="33">
        <v>-6150473498</v>
      </c>
      <c r="F110" s="33"/>
      <c r="G110" s="33">
        <v>-13864593</v>
      </c>
      <c r="H110" s="33"/>
      <c r="I110" s="33">
        <f t="shared" si="2"/>
        <v>-6164338091</v>
      </c>
      <c r="J110" s="33"/>
      <c r="K110" s="61">
        <f>I110/درآمد!$F$12*100</f>
        <v>0.86377947438064984</v>
      </c>
      <c r="L110" s="33"/>
      <c r="M110" s="33">
        <v>0</v>
      </c>
      <c r="N110" s="33"/>
      <c r="O110" s="33">
        <v>-6150067860</v>
      </c>
      <c r="P110" s="33"/>
      <c r="Q110" s="33">
        <v>-13864593</v>
      </c>
      <c r="R110" s="33"/>
      <c r="S110" s="33">
        <f t="shared" si="3"/>
        <v>-6163932453</v>
      </c>
      <c r="T110" s="60"/>
      <c r="U110" s="61">
        <f>S110/درآمد!$F$12*100</f>
        <v>0.86372263425065421</v>
      </c>
    </row>
    <row r="111" spans="1:21" ht="18.75">
      <c r="A111" s="58" t="s">
        <v>87</v>
      </c>
      <c r="B111" s="10"/>
      <c r="C111" s="33">
        <v>0</v>
      </c>
      <c r="D111" s="33"/>
      <c r="E111" s="33">
        <v>-10859951354</v>
      </c>
      <c r="F111" s="33"/>
      <c r="G111" s="33">
        <v>-5672052</v>
      </c>
      <c r="H111" s="33"/>
      <c r="I111" s="33">
        <f t="shared" si="2"/>
        <v>-10865623406</v>
      </c>
      <c r="J111" s="33"/>
      <c r="K111" s="61">
        <f>I111/درآمد!$F$12*100</f>
        <v>1.522548298925346</v>
      </c>
      <c r="L111" s="33"/>
      <c r="M111" s="33">
        <v>0</v>
      </c>
      <c r="N111" s="33"/>
      <c r="O111" s="33">
        <v>-10859465480</v>
      </c>
      <c r="P111" s="33"/>
      <c r="Q111" s="33">
        <v>-5672052</v>
      </c>
      <c r="R111" s="33"/>
      <c r="S111" s="33">
        <f t="shared" si="3"/>
        <v>-10865137532</v>
      </c>
      <c r="T111" s="60"/>
      <c r="U111" s="61">
        <f>S111/درآمد!$F$12*100</f>
        <v>1.5224802157050328</v>
      </c>
    </row>
    <row r="112" spans="1:21" ht="18.75">
      <c r="A112" s="58" t="s">
        <v>59</v>
      </c>
      <c r="B112" s="10"/>
      <c r="C112" s="33">
        <v>0</v>
      </c>
      <c r="D112" s="33"/>
      <c r="E112" s="33">
        <v>0</v>
      </c>
      <c r="F112" s="33"/>
      <c r="G112" s="33">
        <v>168258</v>
      </c>
      <c r="H112" s="33"/>
      <c r="I112" s="33">
        <f t="shared" si="2"/>
        <v>168258</v>
      </c>
      <c r="J112" s="33"/>
      <c r="K112" s="61">
        <f>I112/درآمد!$F$12*100</f>
        <v>-2.3577195905677875E-5</v>
      </c>
      <c r="L112" s="33"/>
      <c r="M112" s="33">
        <v>0</v>
      </c>
      <c r="N112" s="33"/>
      <c r="O112" s="33">
        <v>0</v>
      </c>
      <c r="P112" s="33"/>
      <c r="Q112" s="33">
        <v>168258</v>
      </c>
      <c r="R112" s="33"/>
      <c r="S112" s="33">
        <f t="shared" si="3"/>
        <v>168258</v>
      </c>
      <c r="T112" s="60"/>
      <c r="U112" s="61">
        <f>S112/درآمد!$F$12*100</f>
        <v>-2.3577195905677875E-5</v>
      </c>
    </row>
    <row r="113" spans="1:21" ht="18.75">
      <c r="A113" s="58" t="s">
        <v>56</v>
      </c>
      <c r="B113" s="10"/>
      <c r="C113" s="33">
        <v>0</v>
      </c>
      <c r="D113" s="33"/>
      <c r="E113" s="33">
        <v>7454486586</v>
      </c>
      <c r="F113" s="33"/>
      <c r="G113" s="33">
        <v>330742</v>
      </c>
      <c r="H113" s="33"/>
      <c r="I113" s="33">
        <f t="shared" si="2"/>
        <v>7454817328</v>
      </c>
      <c r="J113" s="33"/>
      <c r="K113" s="61">
        <f>I113/درآمد!$F$12*100</f>
        <v>-1.0446082122888545</v>
      </c>
      <c r="L113" s="33"/>
      <c r="M113" s="33">
        <v>0</v>
      </c>
      <c r="N113" s="33"/>
      <c r="O113" s="33">
        <v>7454486586</v>
      </c>
      <c r="P113" s="33"/>
      <c r="Q113" s="33">
        <v>330742</v>
      </c>
      <c r="R113" s="33"/>
      <c r="S113" s="33">
        <f t="shared" si="3"/>
        <v>7454817328</v>
      </c>
      <c r="T113" s="60"/>
      <c r="U113" s="61">
        <f>S113/درآمد!$F$12*100</f>
        <v>-1.0446082122888545</v>
      </c>
    </row>
    <row r="114" spans="1:21" ht="18.75">
      <c r="A114" s="58" t="s">
        <v>54</v>
      </c>
      <c r="B114" s="10"/>
      <c r="C114" s="33">
        <v>0</v>
      </c>
      <c r="D114" s="33"/>
      <c r="E114" s="33">
        <v>1829279186</v>
      </c>
      <c r="F114" s="33"/>
      <c r="G114" s="33">
        <v>85353750</v>
      </c>
      <c r="H114" s="33"/>
      <c r="I114" s="33">
        <f t="shared" si="2"/>
        <v>1914632936</v>
      </c>
      <c r="J114" s="33"/>
      <c r="K114" s="61">
        <f>I114/درآمد!$F$12*100</f>
        <v>-0.26828843692148491</v>
      </c>
      <c r="L114" s="33"/>
      <c r="M114" s="33">
        <v>0</v>
      </c>
      <c r="N114" s="33"/>
      <c r="O114" s="33">
        <v>1829279186</v>
      </c>
      <c r="P114" s="33"/>
      <c r="Q114" s="33">
        <v>85353750</v>
      </c>
      <c r="R114" s="33"/>
      <c r="S114" s="33">
        <f t="shared" si="3"/>
        <v>1914632936</v>
      </c>
      <c r="T114" s="60"/>
      <c r="U114" s="61">
        <f>S114/درآمد!$F$12*100</f>
        <v>-0.26828843692148491</v>
      </c>
    </row>
    <row r="115" spans="1:21" ht="18.75">
      <c r="A115" s="58" t="s">
        <v>62</v>
      </c>
      <c r="B115" s="10"/>
      <c r="C115" s="33">
        <v>0</v>
      </c>
      <c r="D115" s="33"/>
      <c r="E115" s="33">
        <v>-1495263240</v>
      </c>
      <c r="F115" s="33"/>
      <c r="G115" s="33">
        <v>-185454</v>
      </c>
      <c r="H115" s="33"/>
      <c r="I115" s="33">
        <f t="shared" si="2"/>
        <v>-1495448694</v>
      </c>
      <c r="J115" s="33"/>
      <c r="K115" s="61">
        <f>I115/درآمد!$F$12*100</f>
        <v>0.20955013625104379</v>
      </c>
      <c r="L115" s="33"/>
      <c r="M115" s="33">
        <v>0</v>
      </c>
      <c r="N115" s="33"/>
      <c r="O115" s="33">
        <v>-1495263240</v>
      </c>
      <c r="P115" s="33"/>
      <c r="Q115" s="33">
        <v>-185454</v>
      </c>
      <c r="R115" s="33"/>
      <c r="S115" s="33">
        <f t="shared" si="3"/>
        <v>-1495448694</v>
      </c>
      <c r="T115" s="60"/>
      <c r="U115" s="61">
        <f>S115/درآمد!$F$12*100</f>
        <v>0.20955013625104379</v>
      </c>
    </row>
    <row r="116" spans="1:21" ht="18.75">
      <c r="A116" s="58" t="s">
        <v>60</v>
      </c>
      <c r="B116" s="10"/>
      <c r="C116" s="33">
        <v>0</v>
      </c>
      <c r="D116" s="33"/>
      <c r="E116" s="33">
        <v>-987607294</v>
      </c>
      <c r="F116" s="33"/>
      <c r="G116" s="33">
        <v>-48571</v>
      </c>
      <c r="H116" s="33"/>
      <c r="I116" s="33">
        <f t="shared" si="2"/>
        <v>-987655865</v>
      </c>
      <c r="J116" s="33"/>
      <c r="K116" s="61">
        <f>I116/درآمد!$F$12*100</f>
        <v>0.13839553433712953</v>
      </c>
      <c r="L116" s="33"/>
      <c r="M116" s="33">
        <v>0</v>
      </c>
      <c r="N116" s="33"/>
      <c r="O116" s="33">
        <v>-987607294</v>
      </c>
      <c r="P116" s="33"/>
      <c r="Q116" s="33">
        <v>-48571</v>
      </c>
      <c r="R116" s="33"/>
      <c r="S116" s="33">
        <f t="shared" si="3"/>
        <v>-987655865</v>
      </c>
      <c r="T116" s="60"/>
      <c r="U116" s="61">
        <f>S116/درآمد!$F$12*100</f>
        <v>0.13839553433712953</v>
      </c>
    </row>
    <row r="117" spans="1:21" ht="18.75">
      <c r="A117" s="58" t="s">
        <v>63</v>
      </c>
      <c r="B117" s="10"/>
      <c r="C117" s="33">
        <v>0</v>
      </c>
      <c r="D117" s="33"/>
      <c r="E117" s="33">
        <v>-50391743</v>
      </c>
      <c r="F117" s="33"/>
      <c r="G117" s="33">
        <v>3115</v>
      </c>
      <c r="H117" s="33"/>
      <c r="I117" s="33">
        <f t="shared" si="2"/>
        <v>-50388628</v>
      </c>
      <c r="J117" s="33"/>
      <c r="K117" s="61">
        <f>I117/درآمد!$F$12*100</f>
        <v>7.0607195721708654E-3</v>
      </c>
      <c r="L117" s="33"/>
      <c r="M117" s="33">
        <v>0</v>
      </c>
      <c r="N117" s="33"/>
      <c r="O117" s="33">
        <v>-50391743</v>
      </c>
      <c r="P117" s="33"/>
      <c r="Q117" s="33">
        <v>3115</v>
      </c>
      <c r="R117" s="33"/>
      <c r="S117" s="33">
        <f t="shared" si="3"/>
        <v>-50388628</v>
      </c>
      <c r="T117" s="60"/>
      <c r="U117" s="61">
        <f>S117/درآمد!$F$12*100</f>
        <v>7.0607195721708654E-3</v>
      </c>
    </row>
    <row r="118" spans="1:21" ht="18.75">
      <c r="A118" s="58" t="s">
        <v>57</v>
      </c>
      <c r="B118" s="10"/>
      <c r="C118" s="33">
        <v>0</v>
      </c>
      <c r="D118" s="33"/>
      <c r="E118" s="33">
        <v>-445777308</v>
      </c>
      <c r="F118" s="33"/>
      <c r="G118" s="33">
        <v>926774</v>
      </c>
      <c r="H118" s="33"/>
      <c r="I118" s="33">
        <f t="shared" si="2"/>
        <v>-444850534</v>
      </c>
      <c r="J118" s="33"/>
      <c r="K118" s="61">
        <f>I118/درآمد!$F$12*100</f>
        <v>6.2334796496234454E-2</v>
      </c>
      <c r="L118" s="33"/>
      <c r="M118" s="33">
        <v>0</v>
      </c>
      <c r="N118" s="33"/>
      <c r="O118" s="33">
        <v>-445777308</v>
      </c>
      <c r="P118" s="33"/>
      <c r="Q118" s="33">
        <v>926774</v>
      </c>
      <c r="R118" s="33"/>
      <c r="S118" s="33">
        <f t="shared" si="3"/>
        <v>-444850534</v>
      </c>
      <c r="T118" s="60"/>
      <c r="U118" s="61">
        <f>S118/درآمد!$F$12*100</f>
        <v>6.2334796496234454E-2</v>
      </c>
    </row>
    <row r="119" spans="1:21" ht="18.75">
      <c r="A119" s="58" t="s">
        <v>58</v>
      </c>
      <c r="B119" s="10"/>
      <c r="C119" s="33">
        <v>0</v>
      </c>
      <c r="D119" s="33"/>
      <c r="E119" s="33">
        <v>7220990091</v>
      </c>
      <c r="F119" s="33"/>
      <c r="G119" s="33">
        <v>277609</v>
      </c>
      <c r="H119" s="33"/>
      <c r="I119" s="33">
        <f t="shared" si="2"/>
        <v>7221267700</v>
      </c>
      <c r="J119" s="33"/>
      <c r="K119" s="61">
        <f>I119/درآمد!$F$12*100</f>
        <v>-1.0118820100693213</v>
      </c>
      <c r="L119" s="33"/>
      <c r="M119" s="33">
        <v>0</v>
      </c>
      <c r="N119" s="33"/>
      <c r="O119" s="33">
        <v>7220990091</v>
      </c>
      <c r="P119" s="33"/>
      <c r="Q119" s="33">
        <v>277609</v>
      </c>
      <c r="R119" s="33"/>
      <c r="S119" s="33">
        <f t="shared" si="3"/>
        <v>7221267700</v>
      </c>
      <c r="T119" s="60"/>
      <c r="U119" s="61">
        <f>S119/درآمد!$F$12*100</f>
        <v>-1.0118820100693213</v>
      </c>
    </row>
    <row r="120" spans="1:21" ht="18.75">
      <c r="A120" s="58" t="s">
        <v>64</v>
      </c>
      <c r="B120" s="10"/>
      <c r="C120" s="33">
        <v>0</v>
      </c>
      <c r="D120" s="33"/>
      <c r="E120" s="33">
        <v>-1614600</v>
      </c>
      <c r="F120" s="33"/>
      <c r="G120" s="33">
        <v>158892</v>
      </c>
      <c r="H120" s="33"/>
      <c r="I120" s="33">
        <f t="shared" si="2"/>
        <v>-1455708</v>
      </c>
      <c r="J120" s="33"/>
      <c r="K120" s="61">
        <f>I120/درآمد!$F$12*100</f>
        <v>2.0398146119330148E-4</v>
      </c>
      <c r="L120" s="33"/>
      <c r="M120" s="33">
        <v>0</v>
      </c>
      <c r="N120" s="33"/>
      <c r="O120" s="33">
        <v>-1614600</v>
      </c>
      <c r="P120" s="33"/>
      <c r="Q120" s="33">
        <v>158892</v>
      </c>
      <c r="R120" s="33"/>
      <c r="S120" s="33">
        <f t="shared" si="3"/>
        <v>-1455708</v>
      </c>
      <c r="T120" s="60"/>
      <c r="U120" s="61">
        <f>S120/درآمد!$F$12*100</f>
        <v>2.0398146119330148E-4</v>
      </c>
    </row>
    <row r="121" spans="1:21" ht="19.5" thickBot="1">
      <c r="A121" s="6"/>
      <c r="C121" s="35">
        <f>SUM(C9:C120)</f>
        <v>0</v>
      </c>
      <c r="D121" s="33"/>
      <c r="E121" s="35">
        <f>SUM(E9:E120)</f>
        <v>353518748665</v>
      </c>
      <c r="F121" s="33"/>
      <c r="G121" s="35">
        <f>SUM(G9:G120)</f>
        <v>-289959847823</v>
      </c>
      <c r="H121" s="33"/>
      <c r="I121" s="35">
        <f>SUM(I9:I120)</f>
        <v>63558900842</v>
      </c>
      <c r="J121" s="33"/>
      <c r="K121" s="64">
        <f>SUM(K9:K120)</f>
        <v>-8.9062074712726211</v>
      </c>
      <c r="L121" s="33"/>
      <c r="M121" s="35">
        <f>SUM(M9:M120)</f>
        <v>34516011720</v>
      </c>
      <c r="N121" s="33"/>
      <c r="O121" s="35">
        <f>SUM(O9:O120)</f>
        <v>-70963434988</v>
      </c>
      <c r="P121" s="33"/>
      <c r="Q121" s="35">
        <f>SUM(Q9:Q120)</f>
        <v>-747686613874</v>
      </c>
      <c r="R121" s="33"/>
      <c r="S121" s="35">
        <f>SUM(S9:S120)</f>
        <v>-784134037142</v>
      </c>
      <c r="T121" s="33"/>
      <c r="U121" s="64">
        <f>SUM(U9:U120)</f>
        <v>109.87698540341046</v>
      </c>
    </row>
    <row r="122" spans="1:21" ht="19.5" thickTop="1">
      <c r="A122" s="6"/>
    </row>
    <row r="123" spans="1:21" ht="18.75">
      <c r="A123" s="6"/>
      <c r="E123" s="37"/>
      <c r="Q123" s="48"/>
    </row>
    <row r="124" spans="1:21" ht="18.75">
      <c r="A124" s="6"/>
      <c r="E124" s="37"/>
      <c r="G124" s="37"/>
      <c r="O124" s="48"/>
      <c r="Q124" s="37"/>
    </row>
    <row r="125" spans="1:21" ht="18.75">
      <c r="A125" s="6"/>
      <c r="E125" s="37"/>
      <c r="O125" s="37"/>
    </row>
    <row r="126" spans="1:21" ht="18.75">
      <c r="A126" s="6"/>
      <c r="G126" s="33"/>
    </row>
    <row r="127" spans="1:21" ht="18.75">
      <c r="A127" s="6"/>
      <c r="G127" s="48"/>
      <c r="O127" s="48"/>
    </row>
    <row r="128" spans="1:21">
      <c r="E128" s="48"/>
      <c r="G128" s="37"/>
      <c r="O128" s="48"/>
    </row>
    <row r="129" spans="5:17">
      <c r="E129" s="65"/>
      <c r="G129" s="37"/>
      <c r="O129" s="65"/>
      <c r="Q129" s="48"/>
    </row>
    <row r="130" spans="5:17">
      <c r="E130" s="48"/>
      <c r="O130" s="48"/>
      <c r="Q130" s="48"/>
    </row>
    <row r="131" spans="5:17">
      <c r="E131" s="48"/>
      <c r="O131" s="48"/>
      <c r="Q131" s="48"/>
    </row>
    <row r="132" spans="5:17">
      <c r="E132" s="48"/>
      <c r="Q132" s="48"/>
    </row>
  </sheetData>
  <sortState xmlns:xlrd2="http://schemas.microsoft.com/office/spreadsheetml/2017/richdata2" ref="A103:A120">
    <sortCondition ref="A103:A120"/>
  </sortState>
  <mergeCells count="7">
    <mergeCell ref="I7:K7"/>
    <mergeCell ref="S7:U7"/>
    <mergeCell ref="A1:U1"/>
    <mergeCell ref="A2:U2"/>
    <mergeCell ref="A3:U3"/>
    <mergeCell ref="C6:K6"/>
    <mergeCell ref="M6:U6"/>
  </mergeCells>
  <conditionalFormatting sqref="A9:A120">
    <cfRule type="duplicateValues" dxfId="1" priority="17"/>
  </conditionalFormatting>
  <pageMargins left="0.39" right="0.39" top="0.39" bottom="0.39" header="0" footer="0"/>
  <pageSetup scale="4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2"/>
  <sheetViews>
    <sheetView rightToLeft="1" view="pageBreakPreview" zoomScale="96" zoomScaleNormal="100" zoomScaleSheetLayoutView="96" workbookViewId="0">
      <selection activeCell="I17" sqref="I17:X18"/>
    </sheetView>
  </sheetViews>
  <sheetFormatPr defaultRowHeight="12.75"/>
  <cols>
    <col min="1" max="1" width="63.140625" bestFit="1" customWidth="1"/>
    <col min="2" max="2" width="1.28515625" customWidth="1"/>
    <col min="3" max="3" width="16.5703125" bestFit="1" customWidth="1"/>
    <col min="4" max="4" width="1.28515625" customWidth="1"/>
    <col min="5" max="5" width="16.85546875" bestFit="1" customWidth="1"/>
    <col min="6" max="6" width="1.28515625" customWidth="1"/>
    <col min="7" max="7" width="11.28515625" bestFit="1" customWidth="1"/>
    <col min="8" max="8" width="1.28515625" customWidth="1"/>
    <col min="9" max="9" width="16.85546875" bestFit="1" customWidth="1"/>
    <col min="10" max="10" width="1.28515625" customWidth="1"/>
    <col min="11" max="11" width="17.28515625" bestFit="1" customWidth="1"/>
    <col min="12" max="12" width="1.28515625" customWidth="1"/>
    <col min="13" max="13" width="16.85546875" bestFit="1" customWidth="1"/>
    <col min="14" max="14" width="1.28515625" customWidth="1"/>
    <col min="15" max="15" width="13.5703125" bestFit="1" customWidth="1"/>
    <col min="16" max="16" width="1.28515625" customWidth="1"/>
    <col min="17" max="17" width="16.85546875" bestFit="1" customWidth="1"/>
    <col min="18" max="18" width="0.28515625" customWidth="1"/>
  </cols>
  <sheetData>
    <row r="1" spans="1:17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21.75" customHeight="1">
      <c r="A2" s="85" t="s">
        <v>142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ht="14.45" customHeight="1"/>
    <row r="5" spans="1:17" ht="14.45" customHeight="1">
      <c r="A5" s="32" t="s">
        <v>240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7" ht="14.45" customHeight="1">
      <c r="C6" s="87" t="s">
        <v>153</v>
      </c>
      <c r="D6" s="87"/>
      <c r="E6" s="87"/>
      <c r="F6" s="87"/>
      <c r="G6" s="87"/>
      <c r="H6" s="87"/>
      <c r="I6" s="87"/>
      <c r="K6" s="87" t="s">
        <v>154</v>
      </c>
      <c r="L6" s="87"/>
      <c r="M6" s="87"/>
      <c r="N6" s="87"/>
      <c r="O6" s="87"/>
      <c r="P6" s="87"/>
      <c r="Q6" s="87"/>
    </row>
    <row r="7" spans="1:17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>
      <c r="A8" s="2" t="s">
        <v>161</v>
      </c>
      <c r="C8" s="2" t="s">
        <v>162</v>
      </c>
      <c r="E8" s="2" t="s">
        <v>157</v>
      </c>
      <c r="G8" s="2" t="s">
        <v>158</v>
      </c>
      <c r="I8" s="2" t="s">
        <v>65</v>
      </c>
      <c r="K8" s="2" t="s">
        <v>162</v>
      </c>
      <c r="M8" s="2" t="s">
        <v>157</v>
      </c>
      <c r="O8" s="2" t="s">
        <v>158</v>
      </c>
      <c r="Q8" s="2" t="s">
        <v>65</v>
      </c>
    </row>
    <row r="9" spans="1:17" ht="21.75" customHeight="1">
      <c r="A9" s="55" t="s">
        <v>163</v>
      </c>
      <c r="C9" s="33">
        <f>VLOOKUP(A9,'سود اوراق بهادار'!A:R,8,0)</f>
        <v>0</v>
      </c>
      <c r="D9" s="33"/>
      <c r="E9" s="33">
        <v>0</v>
      </c>
      <c r="F9" s="33"/>
      <c r="G9" s="33">
        <f>VLOOKUP(A9,'درآمد ناشی از فروش'!A:Q,9,0)</f>
        <v>0</v>
      </c>
      <c r="H9" s="33"/>
      <c r="I9" s="33">
        <f>C9+E9+G9</f>
        <v>0</v>
      </c>
      <c r="J9" s="33"/>
      <c r="K9" s="33">
        <f>VLOOKUP(A9,'سود اوراق بهادار'!A:R,14,0)</f>
        <v>16559789766</v>
      </c>
      <c r="L9" s="33"/>
      <c r="M9" s="33">
        <v>0</v>
      </c>
      <c r="N9" s="33"/>
      <c r="O9" s="33">
        <f>VLOOKUP(A9,'درآمد ناشی از فروش'!A:Q,17,0)</f>
        <v>45312500</v>
      </c>
      <c r="P9" s="33"/>
      <c r="Q9" s="33">
        <f t="shared" ref="Q9:Q15" si="0">K9+M9+O9</f>
        <v>16605102266</v>
      </c>
    </row>
    <row r="10" spans="1:17" ht="21.75" customHeight="1">
      <c r="A10" s="54" t="s">
        <v>119</v>
      </c>
      <c r="C10" s="33">
        <f>VLOOKUP(A10,'سود اوراق بهادار'!A:R,8,0)</f>
        <v>6469513365</v>
      </c>
      <c r="D10" s="33"/>
      <c r="E10" s="33">
        <f>VLOOKUP(A10,'درآمد ناشی از تغییر قیمت اوراق'!A:Q,9,0)</f>
        <v>-85625000</v>
      </c>
      <c r="F10" s="33"/>
      <c r="G10" s="33">
        <f>VLOOKUP(A10,'درآمد ناشی از فروش'!A:Q,9,0)</f>
        <v>0</v>
      </c>
      <c r="H10" s="33"/>
      <c r="I10" s="33">
        <f t="shared" ref="I10:I15" si="1">C10+E10+G10</f>
        <v>6383888365</v>
      </c>
      <c r="J10" s="33"/>
      <c r="K10" s="33">
        <f>VLOOKUP(A10,'سود اوراق بهادار'!A:R,14,0)</f>
        <v>17588530161</v>
      </c>
      <c r="L10" s="33"/>
      <c r="M10" s="33">
        <f>VLOOKUP(A10,'درآمد ناشی از تغییر قیمت اوراق'!A:Q,9,0)</f>
        <v>-85625000</v>
      </c>
      <c r="N10" s="33"/>
      <c r="O10" s="33">
        <f>VLOOKUP(A10,'درآمد ناشی از فروش'!A:Q,17,0)</f>
        <v>18125000</v>
      </c>
      <c r="P10" s="33"/>
      <c r="Q10" s="33">
        <f t="shared" si="0"/>
        <v>17521030161</v>
      </c>
    </row>
    <row r="11" spans="1:17" ht="21.75" customHeight="1">
      <c r="A11" s="54" t="s">
        <v>164</v>
      </c>
      <c r="C11" s="33">
        <f>VLOOKUP(A11,'سود اوراق بهادار'!A:R,8,0)</f>
        <v>0</v>
      </c>
      <c r="D11" s="33"/>
      <c r="E11" s="33">
        <v>0</v>
      </c>
      <c r="F11" s="33"/>
      <c r="G11" s="33">
        <f>VLOOKUP(A11,'درآمد ناشی از فروش'!A:Q,9,0)</f>
        <v>0</v>
      </c>
      <c r="H11" s="33"/>
      <c r="I11" s="33">
        <f t="shared" si="1"/>
        <v>0</v>
      </c>
      <c r="J11" s="33"/>
      <c r="K11" s="33">
        <f>VLOOKUP(A11,'سود اوراق بهادار'!A:R,14,0)</f>
        <v>4305270</v>
      </c>
      <c r="L11" s="33"/>
      <c r="M11" s="33">
        <v>0</v>
      </c>
      <c r="N11" s="33"/>
      <c r="O11" s="33">
        <f>VLOOKUP(A11,'درآمد ناشی از فروش'!A:Q,17,0)</f>
        <v>1002732</v>
      </c>
      <c r="P11" s="33"/>
      <c r="Q11" s="33">
        <f t="shared" si="0"/>
        <v>5308002</v>
      </c>
    </row>
    <row r="12" spans="1:17" ht="21.75" customHeight="1">
      <c r="A12" s="54" t="s">
        <v>165</v>
      </c>
      <c r="C12" s="33">
        <f>VLOOKUP(A12,'سود اوراق بهادار'!A:R,8,0)</f>
        <v>0</v>
      </c>
      <c r="D12" s="33"/>
      <c r="E12" s="33">
        <v>0</v>
      </c>
      <c r="F12" s="33"/>
      <c r="G12" s="33">
        <f>VLOOKUP(A12,'درآمد ناشی از فروش'!A:Q,9,0)</f>
        <v>0</v>
      </c>
      <c r="H12" s="33"/>
      <c r="I12" s="33">
        <f t="shared" si="1"/>
        <v>0</v>
      </c>
      <c r="J12" s="33"/>
      <c r="K12" s="33">
        <f>VLOOKUP(A12,'سود اوراق بهادار'!A:R,14,0)</f>
        <v>722028063</v>
      </c>
      <c r="L12" s="33"/>
      <c r="M12" s="33">
        <v>0</v>
      </c>
      <c r="N12" s="33"/>
      <c r="O12" s="33">
        <f>VLOOKUP(A12,'درآمد ناشی از فروش'!A:Q,17,0)</f>
        <v>1812500</v>
      </c>
      <c r="P12" s="33"/>
      <c r="Q12" s="33">
        <f t="shared" si="0"/>
        <v>723840563</v>
      </c>
    </row>
    <row r="13" spans="1:17" ht="21.75" customHeight="1">
      <c r="A13" s="54" t="s">
        <v>166</v>
      </c>
      <c r="C13" s="33">
        <f>VLOOKUP(A13,'سود اوراق بهادار'!A:R,8,0)</f>
        <v>0</v>
      </c>
      <c r="D13" s="33"/>
      <c r="E13" s="33">
        <v>0</v>
      </c>
      <c r="F13" s="33"/>
      <c r="G13" s="33">
        <f>VLOOKUP(A13,'درآمد ناشی از فروش'!A:Q,9,0)</f>
        <v>0</v>
      </c>
      <c r="H13" s="33"/>
      <c r="I13" s="33">
        <f t="shared" si="1"/>
        <v>0</v>
      </c>
      <c r="J13" s="33"/>
      <c r="K13" s="33">
        <f>VLOOKUP(A13,'سود اوراق بهادار'!A:R,14,0)</f>
        <v>900630588</v>
      </c>
      <c r="L13" s="33"/>
      <c r="M13" s="33">
        <v>0</v>
      </c>
      <c r="N13" s="33"/>
      <c r="O13" s="33">
        <f>VLOOKUP(A13,'درآمد ناشی از فروش'!A:Q,17,0)</f>
        <v>3806250</v>
      </c>
      <c r="P13" s="33"/>
      <c r="Q13" s="33">
        <f t="shared" si="0"/>
        <v>904436838</v>
      </c>
    </row>
    <row r="14" spans="1:17" ht="21.75" customHeight="1">
      <c r="A14" s="54" t="s">
        <v>122</v>
      </c>
      <c r="C14" s="33">
        <f>VLOOKUP(A14,'سود اوراق بهادار'!A:R,8,0)</f>
        <v>1712957374</v>
      </c>
      <c r="D14" s="33"/>
      <c r="E14" s="33">
        <f>VLOOKUP(A14,'درآمد ناشی از تغییر قیمت اوراق'!A:Q,9,0)</f>
        <v>-22040000</v>
      </c>
      <c r="F14" s="33"/>
      <c r="G14" s="33">
        <v>0</v>
      </c>
      <c r="H14" s="33"/>
      <c r="I14" s="33">
        <f t="shared" si="1"/>
        <v>1690917374</v>
      </c>
      <c r="J14" s="33"/>
      <c r="K14" s="33">
        <f>VLOOKUP(A14,'سود اوراق بهادار'!A:R,14,0)</f>
        <v>1712957374</v>
      </c>
      <c r="L14" s="33"/>
      <c r="M14" s="33">
        <f>VLOOKUP(A14,'درآمد ناشی از تغییر قیمت اوراق'!A:Q,9,0)</f>
        <v>-22040000</v>
      </c>
      <c r="N14" s="33"/>
      <c r="O14" s="33">
        <v>0</v>
      </c>
      <c r="P14" s="33"/>
      <c r="Q14" s="33">
        <f t="shared" si="0"/>
        <v>1690917374</v>
      </c>
    </row>
    <row r="15" spans="1:17" ht="21.75" customHeight="1">
      <c r="A15" s="54" t="s">
        <v>115</v>
      </c>
      <c r="C15" s="33">
        <f>VLOOKUP(A15,'سود اوراق بهادار'!A:R,8,0)</f>
        <v>3733149121</v>
      </c>
      <c r="D15" s="33"/>
      <c r="E15" s="33">
        <v>12182889496</v>
      </c>
      <c r="F15" s="33"/>
      <c r="G15" s="33">
        <v>0</v>
      </c>
      <c r="H15" s="33"/>
      <c r="I15" s="33">
        <f t="shared" si="1"/>
        <v>15916038617</v>
      </c>
      <c r="J15" s="33"/>
      <c r="K15" s="33">
        <f>VLOOKUP(A15,'سود اوراق بهادار'!A:R,14,0)</f>
        <v>3733149121</v>
      </c>
      <c r="L15" s="33"/>
      <c r="M15" s="33">
        <v>11761145744</v>
      </c>
      <c r="N15" s="33"/>
      <c r="O15" s="33">
        <v>0</v>
      </c>
      <c r="P15" s="33"/>
      <c r="Q15" s="33">
        <f t="shared" si="0"/>
        <v>15494294865</v>
      </c>
    </row>
    <row r="16" spans="1:17" ht="21.75" customHeight="1" thickBot="1">
      <c r="A16" s="31"/>
      <c r="C16" s="57">
        <f>SUM(C9:C15)</f>
        <v>11915619860</v>
      </c>
      <c r="D16" s="37"/>
      <c r="E16" s="36">
        <f>SUM(E9:E15)</f>
        <v>12075224496</v>
      </c>
      <c r="F16" s="37"/>
      <c r="G16" s="36">
        <f>SUM(G9:G15)</f>
        <v>0</v>
      </c>
      <c r="H16" s="37"/>
      <c r="I16" s="57">
        <f>SUM(I9:I15)</f>
        <v>23990844356</v>
      </c>
      <c r="J16" s="37"/>
      <c r="K16" s="57">
        <f>SUM(K9:K15)</f>
        <v>41221390343</v>
      </c>
      <c r="L16" s="37"/>
      <c r="M16" s="36">
        <f>SUM(M9:M15)</f>
        <v>11653480744</v>
      </c>
      <c r="N16" s="37"/>
      <c r="O16" s="57">
        <f>SUM(O9:O15)</f>
        <v>70058982</v>
      </c>
      <c r="P16" s="37"/>
      <c r="Q16" s="57">
        <f>SUM(Q9:Q15)</f>
        <v>52944930069</v>
      </c>
    </row>
    <row r="17" spans="5:13" ht="13.5" thickTop="1"/>
    <row r="19" spans="5:13">
      <c r="E19" s="48"/>
      <c r="M19" s="48"/>
    </row>
    <row r="20" spans="5:13">
      <c r="E20" s="48"/>
      <c r="K20" s="37"/>
      <c r="M20" s="48"/>
    </row>
    <row r="21" spans="5:13">
      <c r="E21" s="48"/>
    </row>
    <row r="22" spans="5:13">
      <c r="M22" s="48"/>
    </row>
  </sheetData>
  <mergeCells count="6">
    <mergeCell ref="A1:Q1"/>
    <mergeCell ref="A2:Q2"/>
    <mergeCell ref="A3:Q3"/>
    <mergeCell ref="B5:Q5"/>
    <mergeCell ref="C6:I6"/>
    <mergeCell ref="K6:Q6"/>
  </mergeCells>
  <pageMargins left="0.39" right="0.39" top="0.39" bottom="0.39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'1-2'!Print_Area</vt:lpstr>
      <vt:lpstr>'2-2'!Print_Area</vt:lpstr>
      <vt:lpstr>'3-2'!Print_Area</vt:lpstr>
      <vt:lpstr>'4-2'!Print_Area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2025-09-24T07:30:07Z</dcterms:created>
  <dcterms:modified xsi:type="dcterms:W3CDTF">2025-09-29T11:55:06Z</dcterms:modified>
</cp:coreProperties>
</file>