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4\14040730\"/>
    </mc:Choice>
  </mc:AlternateContent>
  <xr:revisionPtr revIDLastSave="0" documentId="13_ncr:1_{D3DF8DEE-AA74-4ABB-9E42-0DE2F9C2AA04}" xr6:coauthVersionLast="47" xr6:coauthVersionMax="47" xr10:uidLastSave="{00000000-0000-0000-0000-000000000000}"/>
  <bookViews>
    <workbookView xWindow="-120" yWindow="-120" windowWidth="29040" windowHeight="15840" tabRatio="960" firstSheet="4" activeTab="17" xr2:uid="{00000000-000D-0000-FFFF-FFFF00000000}"/>
  </bookViews>
  <sheets>
    <sheet name="0" sheetId="23" r:id="rId1"/>
    <sheet name="سهام" sheetId="2" r:id="rId2"/>
    <sheet name="اوراق مشتقه" sheetId="3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  <sheet name="سود ترجیحی" sheetId="24" r:id="rId18"/>
  </sheets>
  <externalReferences>
    <externalReference r:id="rId19"/>
    <externalReference r:id="rId20"/>
  </externalReferences>
  <definedNames>
    <definedName name="_xlnm.Print_Area" localSheetId="3">اوراق!$A$1:$AJ$12</definedName>
    <definedName name="_xlnm.Print_Area" localSheetId="2">'اوراق مشتقه'!$A$1:$AR$79</definedName>
    <definedName name="_xlnm.Print_Area" localSheetId="4">'تعدیل قیمت'!$A$1:$N$10</definedName>
    <definedName name="_xlnm.Print_Area" localSheetId="6">درآمد!$A$1:$K$12</definedName>
    <definedName name="_xlnm.Print_Area" localSheetId="15">'درآمد اعمال اختیار'!$A$1:$M$102</definedName>
    <definedName name="_xlnm.Print_Area" localSheetId="9">'درآمد سپرده بانکی'!$A$1:$J$14</definedName>
    <definedName name="_xlnm.Print_Area" localSheetId="8">'درآمد سرمایه گذاری در اوراق به'!$A$1:$R$16</definedName>
    <definedName name="_xlnm.Print_Area" localSheetId="7">'درآمد سرمایه گذاری در سهام'!$A$1:$V$146</definedName>
    <definedName name="_xlnm.Print_Area" localSheetId="11">'درآمد سود سهام'!$A$1:$T$17</definedName>
    <definedName name="_xlnm.Print_Area" localSheetId="16">'درآمد ناشی از تغییر قیمت اوراق'!$A$1:$Q$93</definedName>
    <definedName name="_xlnm.Print_Area" localSheetId="14">'درآمد ناشی از فروش'!$A$1:$Q$32</definedName>
    <definedName name="_xlnm.Print_Area" localSheetId="10">'سایر درآمدها'!$A$1:$G$11</definedName>
    <definedName name="_xlnm.Print_Area" localSheetId="5">سپرده!$A$1:$L$14</definedName>
    <definedName name="_xlnm.Print_Area" localSheetId="12">'سود اوراق بهادار'!$A$1:$R$15</definedName>
    <definedName name="_xlnm.Print_Area" localSheetId="17">'سود ترجیحی'!$A$1:$H$17</definedName>
    <definedName name="_xlnm.Print_Area" localSheetId="13">'سود سپرده بانکی'!$A$1:$M$14</definedName>
    <definedName name="_xlnm.Print_Area" localSheetId="1">سهام!$A$1:$Y$54</definedName>
  </definedNames>
  <calcPr calcId="191029"/>
</workbook>
</file>

<file path=xl/calcChain.xml><?xml version="1.0" encoding="utf-8"?>
<calcChain xmlns="http://schemas.openxmlformats.org/spreadsheetml/2006/main">
  <c r="S54" i="2" l="1"/>
  <c r="Q54" i="2"/>
  <c r="K54" i="2"/>
  <c r="I54" i="2"/>
  <c r="G54" i="2"/>
  <c r="E54" i="2"/>
  <c r="C54" i="2"/>
  <c r="A3" i="24"/>
  <c r="A1" i="24" l="1"/>
  <c r="E10" i="24"/>
  <c r="D10" i="24"/>
  <c r="F10" i="24"/>
  <c r="AG12" i="5" l="1"/>
  <c r="AE12" i="5"/>
  <c r="AA12" i="5"/>
  <c r="Y12" i="5"/>
  <c r="W12" i="5"/>
  <c r="U12" i="5"/>
  <c r="S12" i="5"/>
  <c r="O12" i="5"/>
  <c r="M12" i="5"/>
  <c r="K10" i="6"/>
  <c r="D11" i="14"/>
  <c r="F11" i="14"/>
  <c r="K93" i="21"/>
  <c r="M93" i="21"/>
  <c r="O93" i="21"/>
  <c r="K102" i="20"/>
  <c r="I102" i="20"/>
  <c r="G102" i="20"/>
  <c r="M102" i="20"/>
  <c r="O32" i="19"/>
  <c r="M32" i="19"/>
  <c r="K32" i="19"/>
  <c r="G32" i="19"/>
  <c r="E32" i="19"/>
  <c r="C32" i="19"/>
  <c r="K14" i="18"/>
  <c r="I14" i="18"/>
  <c r="E14" i="18"/>
  <c r="C14" i="18"/>
  <c r="O15" i="17"/>
  <c r="M15" i="17"/>
  <c r="G15" i="17"/>
  <c r="Q17" i="15"/>
  <c r="O17" i="15"/>
  <c r="M17" i="15"/>
  <c r="K17" i="15"/>
  <c r="I17" i="15"/>
  <c r="G14" i="13"/>
  <c r="C14" i="13"/>
  <c r="C146" i="9"/>
  <c r="G14" i="7"/>
  <c r="E14" i="7"/>
  <c r="C14" i="7"/>
  <c r="Y48" i="2" l="1"/>
  <c r="W54" i="2"/>
  <c r="U54" i="2"/>
  <c r="J79" i="3" l="1"/>
  <c r="AK79" i="3"/>
  <c r="E85" i="9"/>
  <c r="I85" i="9" s="1"/>
  <c r="E10" i="9"/>
  <c r="E24" i="9"/>
  <c r="E37" i="9"/>
  <c r="I37" i="9" s="1"/>
  <c r="E49" i="9"/>
  <c r="E61" i="9"/>
  <c r="E73" i="9"/>
  <c r="I73" i="9" s="1"/>
  <c r="E86" i="9"/>
  <c r="I86" i="9" s="1"/>
  <c r="M11" i="8"/>
  <c r="M10" i="8"/>
  <c r="F11" i="8"/>
  <c r="J11" i="8" s="1"/>
  <c r="F10" i="8"/>
  <c r="J10" i="8" s="1"/>
  <c r="Q95" i="9"/>
  <c r="S95" i="9" s="1"/>
  <c r="Q96" i="9"/>
  <c r="S96" i="9" s="1"/>
  <c r="Q97" i="9"/>
  <c r="S97" i="9" s="1"/>
  <c r="Q98" i="9"/>
  <c r="S98" i="9" s="1"/>
  <c r="Q99" i="9"/>
  <c r="S99" i="9" s="1"/>
  <c r="Q100" i="9"/>
  <c r="S100" i="9" s="1"/>
  <c r="Q101" i="9"/>
  <c r="S101" i="9" s="1"/>
  <c r="Q102" i="9"/>
  <c r="S102" i="9" s="1"/>
  <c r="Q103" i="9"/>
  <c r="S103" i="9" s="1"/>
  <c r="Q104" i="9"/>
  <c r="S104" i="9" s="1"/>
  <c r="Q105" i="9"/>
  <c r="S105" i="9" s="1"/>
  <c r="Q106" i="9"/>
  <c r="S106" i="9" s="1"/>
  <c r="Q107" i="9"/>
  <c r="S107" i="9" s="1"/>
  <c r="Q108" i="9"/>
  <c r="S108" i="9" s="1"/>
  <c r="Q109" i="9"/>
  <c r="S109" i="9" s="1"/>
  <c r="Q110" i="9"/>
  <c r="S110" i="9" s="1"/>
  <c r="Q111" i="9"/>
  <c r="S111" i="9" s="1"/>
  <c r="Q112" i="9"/>
  <c r="S112" i="9" s="1"/>
  <c r="Q113" i="9"/>
  <c r="S113" i="9" s="1"/>
  <c r="Q114" i="9"/>
  <c r="S114" i="9" s="1"/>
  <c r="Q115" i="9"/>
  <c r="S115" i="9" s="1"/>
  <c r="Q116" i="9"/>
  <c r="S116" i="9" s="1"/>
  <c r="Q117" i="9"/>
  <c r="S117" i="9" s="1"/>
  <c r="Q118" i="9"/>
  <c r="S118" i="9" s="1"/>
  <c r="Q119" i="9"/>
  <c r="S119" i="9" s="1"/>
  <c r="Q120" i="9"/>
  <c r="S120" i="9" s="1"/>
  <c r="Q121" i="9"/>
  <c r="S121" i="9" s="1"/>
  <c r="Q122" i="9"/>
  <c r="S122" i="9" s="1"/>
  <c r="Q123" i="9"/>
  <c r="S123" i="9" s="1"/>
  <c r="Q124" i="9"/>
  <c r="S124" i="9" s="1"/>
  <c r="Q125" i="9"/>
  <c r="S125" i="9" s="1"/>
  <c r="Q126" i="9"/>
  <c r="S126" i="9" s="1"/>
  <c r="Q127" i="9"/>
  <c r="S127" i="9" s="1"/>
  <c r="Q128" i="9"/>
  <c r="S128" i="9" s="1"/>
  <c r="Q129" i="9"/>
  <c r="S129" i="9" s="1"/>
  <c r="Q130" i="9"/>
  <c r="S130" i="9" s="1"/>
  <c r="Q131" i="9"/>
  <c r="S131" i="9" s="1"/>
  <c r="Q132" i="9"/>
  <c r="S132" i="9" s="1"/>
  <c r="Q133" i="9"/>
  <c r="S133" i="9" s="1"/>
  <c r="Q134" i="9"/>
  <c r="S134" i="9" s="1"/>
  <c r="Q135" i="9"/>
  <c r="S135" i="9" s="1"/>
  <c r="Q136" i="9"/>
  <c r="S136" i="9" s="1"/>
  <c r="Q137" i="9"/>
  <c r="S137" i="9" s="1"/>
  <c r="Q138" i="9"/>
  <c r="S138" i="9" s="1"/>
  <c r="Q139" i="9"/>
  <c r="S139" i="9" s="1"/>
  <c r="Q140" i="9"/>
  <c r="S140" i="9" s="1"/>
  <c r="Q141" i="9"/>
  <c r="S141" i="9" s="1"/>
  <c r="Q142" i="9"/>
  <c r="S142" i="9" s="1"/>
  <c r="Q143" i="9"/>
  <c r="S143" i="9" s="1"/>
  <c r="Q144" i="9"/>
  <c r="S144" i="9" s="1"/>
  <c r="Q145" i="9"/>
  <c r="S145" i="9" s="1"/>
  <c r="G95" i="9"/>
  <c r="I95" i="9" s="1"/>
  <c r="G96" i="9"/>
  <c r="I96" i="9" s="1"/>
  <c r="G97" i="9"/>
  <c r="I97" i="9" s="1"/>
  <c r="G98" i="9"/>
  <c r="I98" i="9" s="1"/>
  <c r="G99" i="9"/>
  <c r="I99" i="9" s="1"/>
  <c r="G100" i="9"/>
  <c r="I100" i="9" s="1"/>
  <c r="G101" i="9"/>
  <c r="I101" i="9" s="1"/>
  <c r="G102" i="9"/>
  <c r="I102" i="9" s="1"/>
  <c r="G103" i="9"/>
  <c r="I103" i="9" s="1"/>
  <c r="G104" i="9"/>
  <c r="I104" i="9" s="1"/>
  <c r="G105" i="9"/>
  <c r="I105" i="9" s="1"/>
  <c r="G106" i="9"/>
  <c r="I106" i="9" s="1"/>
  <c r="G107" i="9"/>
  <c r="I107" i="9" s="1"/>
  <c r="G108" i="9"/>
  <c r="I108" i="9" s="1"/>
  <c r="G109" i="9"/>
  <c r="I109" i="9" s="1"/>
  <c r="G110" i="9"/>
  <c r="I110" i="9" s="1"/>
  <c r="G111" i="9"/>
  <c r="I111" i="9" s="1"/>
  <c r="G112" i="9"/>
  <c r="I112" i="9" s="1"/>
  <c r="G113" i="9"/>
  <c r="I113" i="9" s="1"/>
  <c r="G114" i="9"/>
  <c r="I114" i="9" s="1"/>
  <c r="G115" i="9"/>
  <c r="I115" i="9" s="1"/>
  <c r="G116" i="9"/>
  <c r="I116" i="9" s="1"/>
  <c r="G117" i="9"/>
  <c r="I117" i="9" s="1"/>
  <c r="G118" i="9"/>
  <c r="I118" i="9" s="1"/>
  <c r="G119" i="9"/>
  <c r="I119" i="9" s="1"/>
  <c r="G120" i="9"/>
  <c r="I120" i="9" s="1"/>
  <c r="G121" i="9"/>
  <c r="I121" i="9" s="1"/>
  <c r="G122" i="9"/>
  <c r="I122" i="9" s="1"/>
  <c r="G123" i="9"/>
  <c r="I123" i="9" s="1"/>
  <c r="G124" i="9"/>
  <c r="I124" i="9" s="1"/>
  <c r="G125" i="9"/>
  <c r="I125" i="9" s="1"/>
  <c r="G126" i="9"/>
  <c r="I126" i="9" s="1"/>
  <c r="G127" i="9"/>
  <c r="I127" i="9" s="1"/>
  <c r="G128" i="9"/>
  <c r="I128" i="9" s="1"/>
  <c r="G129" i="9"/>
  <c r="I129" i="9" s="1"/>
  <c r="G130" i="9"/>
  <c r="I130" i="9" s="1"/>
  <c r="G131" i="9"/>
  <c r="I131" i="9" s="1"/>
  <c r="G132" i="9"/>
  <c r="I132" i="9" s="1"/>
  <c r="G133" i="9"/>
  <c r="I133" i="9" s="1"/>
  <c r="G134" i="9"/>
  <c r="I134" i="9" s="1"/>
  <c r="G135" i="9"/>
  <c r="I135" i="9" s="1"/>
  <c r="G136" i="9"/>
  <c r="I136" i="9" s="1"/>
  <c r="G137" i="9"/>
  <c r="I137" i="9" s="1"/>
  <c r="G138" i="9"/>
  <c r="I138" i="9" s="1"/>
  <c r="G139" i="9"/>
  <c r="I139" i="9" s="1"/>
  <c r="G140" i="9"/>
  <c r="I140" i="9" s="1"/>
  <c r="G141" i="9"/>
  <c r="I141" i="9" s="1"/>
  <c r="G142" i="9"/>
  <c r="I142" i="9" s="1"/>
  <c r="G143" i="9"/>
  <c r="I143" i="9" s="1"/>
  <c r="G144" i="9"/>
  <c r="I144" i="9" s="1"/>
  <c r="G145" i="9"/>
  <c r="I145" i="9" s="1"/>
  <c r="O10" i="9"/>
  <c r="O27" i="9"/>
  <c r="S27" i="9" s="1"/>
  <c r="O39" i="9"/>
  <c r="O51" i="9"/>
  <c r="O58" i="9"/>
  <c r="O59" i="9"/>
  <c r="O60" i="9"/>
  <c r="O61" i="9"/>
  <c r="O62" i="9"/>
  <c r="O63" i="9"/>
  <c r="O64" i="9"/>
  <c r="O65" i="9"/>
  <c r="O66" i="9"/>
  <c r="O67" i="9"/>
  <c r="O75" i="9"/>
  <c r="S75" i="9" s="1"/>
  <c r="O81" i="9"/>
  <c r="S81" i="9" s="1"/>
  <c r="O87" i="9"/>
  <c r="S87" i="9" s="1"/>
  <c r="O93" i="9"/>
  <c r="S93" i="9" s="1"/>
  <c r="O9" i="9"/>
  <c r="Q35" i="9"/>
  <c r="Q31" i="9"/>
  <c r="Q32" i="9"/>
  <c r="Q33" i="9"/>
  <c r="Q36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S62" i="9" s="1"/>
  <c r="Q63" i="9"/>
  <c r="Q64" i="9"/>
  <c r="S64" i="9" s="1"/>
  <c r="Q65" i="9"/>
  <c r="Q66" i="9"/>
  <c r="Q67" i="9"/>
  <c r="Q70" i="9"/>
  <c r="Q71" i="9"/>
  <c r="Q76" i="9"/>
  <c r="Q79" i="9"/>
  <c r="Q80" i="9"/>
  <c r="Q82" i="9"/>
  <c r="Q83" i="9"/>
  <c r="Q89" i="9"/>
  <c r="Q16" i="9"/>
  <c r="Q9" i="9"/>
  <c r="G31" i="9"/>
  <c r="G32" i="9"/>
  <c r="G33" i="9"/>
  <c r="G35" i="9"/>
  <c r="G36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70" i="9"/>
  <c r="G71" i="9"/>
  <c r="G76" i="9"/>
  <c r="G79" i="9"/>
  <c r="G80" i="9"/>
  <c r="G82" i="9"/>
  <c r="G83" i="9"/>
  <c r="G89" i="9"/>
  <c r="G10" i="9"/>
  <c r="G17" i="9"/>
  <c r="I17" i="9" s="1"/>
  <c r="G22" i="9"/>
  <c r="G9" i="9"/>
  <c r="M10" i="9"/>
  <c r="M11" i="9"/>
  <c r="M13" i="9"/>
  <c r="M14" i="9"/>
  <c r="M15" i="9"/>
  <c r="M16" i="9"/>
  <c r="M17" i="9"/>
  <c r="M18" i="9"/>
  <c r="M9" i="9"/>
  <c r="O13" i="11"/>
  <c r="O14" i="11"/>
  <c r="O9" i="11"/>
  <c r="M10" i="11"/>
  <c r="M9" i="11"/>
  <c r="K10" i="11"/>
  <c r="K11" i="11"/>
  <c r="K12" i="11"/>
  <c r="K13" i="11"/>
  <c r="K14" i="11"/>
  <c r="K15" i="11"/>
  <c r="K9" i="11"/>
  <c r="G11" i="11"/>
  <c r="G9" i="11"/>
  <c r="E10" i="11"/>
  <c r="E15" i="11"/>
  <c r="C10" i="11"/>
  <c r="C11" i="11"/>
  <c r="C12" i="11"/>
  <c r="C13" i="11"/>
  <c r="C14" i="11"/>
  <c r="C15" i="11"/>
  <c r="C9" i="11"/>
  <c r="I9" i="13"/>
  <c r="I10" i="13"/>
  <c r="I11" i="13"/>
  <c r="I12" i="13"/>
  <c r="I13" i="13"/>
  <c r="I8" i="13"/>
  <c r="E9" i="13"/>
  <c r="E10" i="13"/>
  <c r="E11" i="13"/>
  <c r="E12" i="13"/>
  <c r="E13" i="13"/>
  <c r="E8" i="13"/>
  <c r="I53" i="21"/>
  <c r="E55" i="9" s="1"/>
  <c r="I54" i="21"/>
  <c r="E56" i="9" s="1"/>
  <c r="I55" i="21"/>
  <c r="E57" i="9" s="1"/>
  <c r="I56" i="21"/>
  <c r="E58" i="9" s="1"/>
  <c r="I57" i="21"/>
  <c r="E59" i="9" s="1"/>
  <c r="I58" i="21"/>
  <c r="E60" i="9" s="1"/>
  <c r="I59" i="21"/>
  <c r="I60" i="21"/>
  <c r="E62" i="9" s="1"/>
  <c r="I61" i="21"/>
  <c r="E63" i="9" s="1"/>
  <c r="I62" i="21"/>
  <c r="E64" i="9" s="1"/>
  <c r="I63" i="21"/>
  <c r="E65" i="9" s="1"/>
  <c r="I64" i="21"/>
  <c r="E66" i="9" s="1"/>
  <c r="I65" i="21"/>
  <c r="E67" i="9" s="1"/>
  <c r="I66" i="21"/>
  <c r="E68" i="9" s="1"/>
  <c r="I68" i="9" s="1"/>
  <c r="I67" i="21"/>
  <c r="E69" i="9" s="1"/>
  <c r="I69" i="9" s="1"/>
  <c r="I68" i="21"/>
  <c r="E70" i="9" s="1"/>
  <c r="I69" i="21"/>
  <c r="E71" i="9" s="1"/>
  <c r="I70" i="21"/>
  <c r="E72" i="9" s="1"/>
  <c r="I72" i="9" s="1"/>
  <c r="I71" i="21"/>
  <c r="I72" i="21"/>
  <c r="E74" i="9" s="1"/>
  <c r="I74" i="9" s="1"/>
  <c r="I73" i="21"/>
  <c r="E75" i="9" s="1"/>
  <c r="I75" i="9" s="1"/>
  <c r="I74" i="21"/>
  <c r="E76" i="9" s="1"/>
  <c r="I75" i="21"/>
  <c r="E77" i="9" s="1"/>
  <c r="I77" i="9" s="1"/>
  <c r="I76" i="21"/>
  <c r="E78" i="9" s="1"/>
  <c r="I78" i="9" s="1"/>
  <c r="I77" i="21"/>
  <c r="E79" i="9" s="1"/>
  <c r="I78" i="21"/>
  <c r="E80" i="9" s="1"/>
  <c r="I79" i="21"/>
  <c r="E81" i="9" s="1"/>
  <c r="I81" i="9" s="1"/>
  <c r="I80" i="21"/>
  <c r="E82" i="9" s="1"/>
  <c r="I81" i="21"/>
  <c r="E83" i="9" s="1"/>
  <c r="I82" i="21"/>
  <c r="E84" i="9" s="1"/>
  <c r="I84" i="9" s="1"/>
  <c r="I83" i="21"/>
  <c r="I84" i="21"/>
  <c r="I85" i="21"/>
  <c r="E87" i="9" s="1"/>
  <c r="I87" i="9" s="1"/>
  <c r="I86" i="21"/>
  <c r="E88" i="9" s="1"/>
  <c r="I88" i="9" s="1"/>
  <c r="I87" i="21"/>
  <c r="E89" i="9" s="1"/>
  <c r="I88" i="21"/>
  <c r="E90" i="9" s="1"/>
  <c r="I90" i="9" s="1"/>
  <c r="I89" i="21"/>
  <c r="E91" i="9" s="1"/>
  <c r="I91" i="9" s="1"/>
  <c r="I90" i="21"/>
  <c r="E92" i="9" s="1"/>
  <c r="I92" i="9" s="1"/>
  <c r="I91" i="21"/>
  <c r="E93" i="9" s="1"/>
  <c r="I92" i="21"/>
  <c r="E94" i="9" s="1"/>
  <c r="I94" i="9" s="1"/>
  <c r="I52" i="21"/>
  <c r="E54" i="9" s="1"/>
  <c r="I8" i="21"/>
  <c r="E23" i="9" s="1"/>
  <c r="Q8" i="21"/>
  <c r="O23" i="9" s="1"/>
  <c r="I9" i="21"/>
  <c r="E22" i="9" s="1"/>
  <c r="Q9" i="21"/>
  <c r="O22" i="9" s="1"/>
  <c r="I10" i="21"/>
  <c r="E9" i="9" s="1"/>
  <c r="Q10" i="21"/>
  <c r="I11" i="21"/>
  <c r="E20" i="9" s="1"/>
  <c r="Q11" i="21"/>
  <c r="O20" i="9" s="1"/>
  <c r="I12" i="21"/>
  <c r="E12" i="9" s="1"/>
  <c r="Q12" i="21"/>
  <c r="O12" i="9" s="1"/>
  <c r="I13" i="21"/>
  <c r="E19" i="9" s="1"/>
  <c r="Q13" i="21"/>
  <c r="O19" i="9" s="1"/>
  <c r="I14" i="21"/>
  <c r="E14" i="9" s="1"/>
  <c r="Q14" i="21"/>
  <c r="O14" i="9" s="1"/>
  <c r="I15" i="21"/>
  <c r="E15" i="9" s="1"/>
  <c r="Q15" i="21"/>
  <c r="O15" i="9" s="1"/>
  <c r="I16" i="21"/>
  <c r="E16" i="9" s="1"/>
  <c r="Q16" i="21"/>
  <c r="O16" i="9" s="1"/>
  <c r="I17" i="21"/>
  <c r="Q17" i="21"/>
  <c r="O24" i="9" s="1"/>
  <c r="I18" i="21"/>
  <c r="E27" i="9" s="1"/>
  <c r="I27" i="9" s="1"/>
  <c r="Q18" i="21"/>
  <c r="I19" i="21"/>
  <c r="E21" i="9" s="1"/>
  <c r="Q19" i="21"/>
  <c r="O21" i="9" s="1"/>
  <c r="I20" i="21"/>
  <c r="E18" i="9" s="1"/>
  <c r="Q20" i="21"/>
  <c r="O18" i="9" s="1"/>
  <c r="I21" i="21"/>
  <c r="E28" i="9" s="1"/>
  <c r="I28" i="9" s="1"/>
  <c r="Q21" i="21"/>
  <c r="O28" i="9" s="1"/>
  <c r="S28" i="9" s="1"/>
  <c r="I23" i="21"/>
  <c r="E25" i="9" s="1"/>
  <c r="Q23" i="21"/>
  <c r="O25" i="9" s="1"/>
  <c r="I24" i="21"/>
  <c r="Q24" i="21"/>
  <c r="M15" i="11" s="1"/>
  <c r="I25" i="21"/>
  <c r="I26" i="21"/>
  <c r="E9" i="11" s="1"/>
  <c r="E16" i="11" s="1"/>
  <c r="I27" i="21"/>
  <c r="E29" i="9" s="1"/>
  <c r="I29" i="9" s="1"/>
  <c r="Q27" i="21"/>
  <c r="O29" i="9" s="1"/>
  <c r="S29" i="9" s="1"/>
  <c r="I28" i="21"/>
  <c r="E30" i="9" s="1"/>
  <c r="I30" i="9" s="1"/>
  <c r="Q28" i="21"/>
  <c r="O30" i="9" s="1"/>
  <c r="S30" i="9" s="1"/>
  <c r="I29" i="21"/>
  <c r="E31" i="9" s="1"/>
  <c r="Q29" i="21"/>
  <c r="O31" i="9" s="1"/>
  <c r="I30" i="21"/>
  <c r="E32" i="9" s="1"/>
  <c r="Q30" i="21"/>
  <c r="O32" i="9" s="1"/>
  <c r="I31" i="21"/>
  <c r="E33" i="9" s="1"/>
  <c r="Q31" i="21"/>
  <c r="O33" i="9" s="1"/>
  <c r="I32" i="21"/>
  <c r="E34" i="9" s="1"/>
  <c r="I34" i="9" s="1"/>
  <c r="Q32" i="21"/>
  <c r="O34" i="9" s="1"/>
  <c r="S34" i="9" s="1"/>
  <c r="I33" i="21"/>
  <c r="E35" i="9" s="1"/>
  <c r="Q33" i="21"/>
  <c r="O35" i="9" s="1"/>
  <c r="I34" i="21"/>
  <c r="E36" i="9" s="1"/>
  <c r="Q34" i="21"/>
  <c r="O36" i="9" s="1"/>
  <c r="I35" i="21"/>
  <c r="Q35" i="21"/>
  <c r="O37" i="9" s="1"/>
  <c r="S37" i="9" s="1"/>
  <c r="I36" i="21"/>
  <c r="E38" i="9" s="1"/>
  <c r="I38" i="9" s="1"/>
  <c r="Q36" i="21"/>
  <c r="O38" i="9" s="1"/>
  <c r="S38" i="9" s="1"/>
  <c r="I37" i="21"/>
  <c r="E39" i="9" s="1"/>
  <c r="Q37" i="21"/>
  <c r="I38" i="21"/>
  <c r="E40" i="9" s="1"/>
  <c r="Q38" i="21"/>
  <c r="O40" i="9" s="1"/>
  <c r="I39" i="21"/>
  <c r="E41" i="9" s="1"/>
  <c r="I41" i="9" s="1"/>
  <c r="Q39" i="21"/>
  <c r="O41" i="9" s="1"/>
  <c r="I40" i="21"/>
  <c r="E42" i="9" s="1"/>
  <c r="Q40" i="21"/>
  <c r="O42" i="9" s="1"/>
  <c r="I41" i="21"/>
  <c r="E43" i="9" s="1"/>
  <c r="Q41" i="21"/>
  <c r="O43" i="9" s="1"/>
  <c r="I42" i="21"/>
  <c r="E44" i="9" s="1"/>
  <c r="Q42" i="21"/>
  <c r="O44" i="9" s="1"/>
  <c r="I43" i="21"/>
  <c r="E45" i="9" s="1"/>
  <c r="Q43" i="21"/>
  <c r="O45" i="9" s="1"/>
  <c r="I44" i="21"/>
  <c r="E46" i="9" s="1"/>
  <c r="Q44" i="21"/>
  <c r="O46" i="9" s="1"/>
  <c r="I45" i="21"/>
  <c r="E47" i="9" s="1"/>
  <c r="Q45" i="21"/>
  <c r="O47" i="9" s="1"/>
  <c r="I46" i="21"/>
  <c r="E48" i="9" s="1"/>
  <c r="Q46" i="21"/>
  <c r="O48" i="9" s="1"/>
  <c r="I47" i="21"/>
  <c r="Q47" i="21"/>
  <c r="O49" i="9" s="1"/>
  <c r="I48" i="21"/>
  <c r="E50" i="9" s="1"/>
  <c r="Q48" i="21"/>
  <c r="O50" i="9" s="1"/>
  <c r="I49" i="21"/>
  <c r="E51" i="9" s="1"/>
  <c r="Q49" i="21"/>
  <c r="I50" i="21"/>
  <c r="E52" i="9" s="1"/>
  <c r="Q50" i="21"/>
  <c r="O52" i="9" s="1"/>
  <c r="I51" i="21"/>
  <c r="E53" i="9" s="1"/>
  <c r="I53" i="9" s="1"/>
  <c r="Q51" i="21"/>
  <c r="O53" i="9" s="1"/>
  <c r="Q52" i="21"/>
  <c r="O54" i="9" s="1"/>
  <c r="Q53" i="21"/>
  <c r="O55" i="9" s="1"/>
  <c r="Q54" i="21"/>
  <c r="O56" i="9" s="1"/>
  <c r="Q55" i="21"/>
  <c r="O57" i="9" s="1"/>
  <c r="Q66" i="21"/>
  <c r="O68" i="9" s="1"/>
  <c r="S68" i="9" s="1"/>
  <c r="Q67" i="21"/>
  <c r="O69" i="9" s="1"/>
  <c r="S69" i="9" s="1"/>
  <c r="Q68" i="21"/>
  <c r="O70" i="9" s="1"/>
  <c r="Q69" i="21"/>
  <c r="O71" i="9" s="1"/>
  <c r="Q70" i="21"/>
  <c r="O72" i="9" s="1"/>
  <c r="S72" i="9" s="1"/>
  <c r="Q71" i="21"/>
  <c r="O73" i="9" s="1"/>
  <c r="S73" i="9" s="1"/>
  <c r="Q72" i="21"/>
  <c r="O74" i="9" s="1"/>
  <c r="S74" i="9" s="1"/>
  <c r="Q73" i="21"/>
  <c r="Q74" i="21"/>
  <c r="O76" i="9" s="1"/>
  <c r="Q75" i="21"/>
  <c r="O77" i="9" s="1"/>
  <c r="S77" i="9" s="1"/>
  <c r="Q76" i="21"/>
  <c r="O78" i="9" s="1"/>
  <c r="S78" i="9" s="1"/>
  <c r="Q77" i="21"/>
  <c r="O79" i="9" s="1"/>
  <c r="Q78" i="21"/>
  <c r="O80" i="9" s="1"/>
  <c r="Q79" i="21"/>
  <c r="Q80" i="21"/>
  <c r="O82" i="9" s="1"/>
  <c r="Q81" i="21"/>
  <c r="O83" i="9" s="1"/>
  <c r="Q82" i="21"/>
  <c r="O84" i="9" s="1"/>
  <c r="S84" i="9" s="1"/>
  <c r="Q83" i="21"/>
  <c r="O85" i="9" s="1"/>
  <c r="S85" i="9" s="1"/>
  <c r="Q84" i="21"/>
  <c r="O86" i="9" s="1"/>
  <c r="S86" i="9" s="1"/>
  <c r="Q85" i="21"/>
  <c r="Q86" i="21"/>
  <c r="O88" i="9" s="1"/>
  <c r="S88" i="9" s="1"/>
  <c r="Q87" i="21"/>
  <c r="O89" i="9" s="1"/>
  <c r="Q88" i="21"/>
  <c r="O90" i="9" s="1"/>
  <c r="S90" i="9" s="1"/>
  <c r="Q89" i="21"/>
  <c r="O91" i="9" s="1"/>
  <c r="S91" i="9" s="1"/>
  <c r="Q90" i="21"/>
  <c r="O92" i="9" s="1"/>
  <c r="S92" i="9" s="1"/>
  <c r="Q91" i="21"/>
  <c r="Q92" i="21"/>
  <c r="O94" i="9" s="1"/>
  <c r="S94" i="9" s="1"/>
  <c r="C93" i="21"/>
  <c r="E93" i="21"/>
  <c r="G93" i="21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9" i="20"/>
  <c r="Q9" i="19"/>
  <c r="Q10" i="9" s="1"/>
  <c r="Q10" i="19"/>
  <c r="Q20" i="9" s="1"/>
  <c r="Q11" i="19"/>
  <c r="Q21" i="9" s="1"/>
  <c r="Q12" i="19"/>
  <c r="Q15" i="9" s="1"/>
  <c r="Q13" i="19"/>
  <c r="Q22" i="9" s="1"/>
  <c r="Q14" i="19"/>
  <c r="Q18" i="9" s="1"/>
  <c r="Q15" i="19"/>
  <c r="Q13" i="9" s="1"/>
  <c r="Q16" i="19"/>
  <c r="Q23" i="9" s="1"/>
  <c r="Q17" i="19"/>
  <c r="Q24" i="9" s="1"/>
  <c r="S24" i="9" s="1"/>
  <c r="Q18" i="19"/>
  <c r="Q19" i="19"/>
  <c r="Q17" i="9" s="1"/>
  <c r="Q20" i="19"/>
  <c r="Q21" i="19"/>
  <c r="Q25" i="9" s="1"/>
  <c r="Q22" i="19"/>
  <c r="Q14" i="9" s="1"/>
  <c r="Q23" i="19"/>
  <c r="Q11" i="9" s="1"/>
  <c r="Q24" i="19"/>
  <c r="Q26" i="9" s="1"/>
  <c r="S26" i="9" s="1"/>
  <c r="Q25" i="19"/>
  <c r="Q12" i="9" s="1"/>
  <c r="Q26" i="19"/>
  <c r="Q27" i="19"/>
  <c r="O10" i="11" s="1"/>
  <c r="Q28" i="19"/>
  <c r="O11" i="11" s="1"/>
  <c r="Q29" i="19"/>
  <c r="O12" i="11" s="1"/>
  <c r="Q30" i="19"/>
  <c r="Q31" i="19"/>
  <c r="Q8" i="19"/>
  <c r="I9" i="19"/>
  <c r="I10" i="19"/>
  <c r="G20" i="9" s="1"/>
  <c r="I11" i="19"/>
  <c r="G21" i="9" s="1"/>
  <c r="I12" i="19"/>
  <c r="G15" i="9" s="1"/>
  <c r="I13" i="19"/>
  <c r="I14" i="19"/>
  <c r="G18" i="9" s="1"/>
  <c r="I15" i="19"/>
  <c r="G13" i="9" s="1"/>
  <c r="I13" i="9" s="1"/>
  <c r="I16" i="19"/>
  <c r="G23" i="9" s="1"/>
  <c r="I17" i="19"/>
  <c r="G24" i="9" s="1"/>
  <c r="I18" i="19"/>
  <c r="I19" i="19"/>
  <c r="I20" i="19"/>
  <c r="G16" i="9" s="1"/>
  <c r="I21" i="19"/>
  <c r="G25" i="9" s="1"/>
  <c r="I22" i="19"/>
  <c r="G14" i="9" s="1"/>
  <c r="I23" i="19"/>
  <c r="G11" i="9" s="1"/>
  <c r="I11" i="9" s="1"/>
  <c r="I24" i="19"/>
  <c r="G26" i="9" s="1"/>
  <c r="I26" i="9" s="1"/>
  <c r="I25" i="19"/>
  <c r="G12" i="9" s="1"/>
  <c r="I12" i="9" s="1"/>
  <c r="I26" i="19"/>
  <c r="I27" i="19"/>
  <c r="G10" i="11" s="1"/>
  <c r="I28" i="19"/>
  <c r="I29" i="19"/>
  <c r="G12" i="11" s="1"/>
  <c r="I30" i="19"/>
  <c r="G13" i="11" s="1"/>
  <c r="I31" i="19"/>
  <c r="G14" i="11" s="1"/>
  <c r="I8" i="19"/>
  <c r="M11" i="18"/>
  <c r="M9" i="18"/>
  <c r="M10" i="18"/>
  <c r="M12" i="18"/>
  <c r="M13" i="18"/>
  <c r="M8" i="18"/>
  <c r="G9" i="18"/>
  <c r="G10" i="18"/>
  <c r="G11" i="18"/>
  <c r="G12" i="18"/>
  <c r="G13" i="18"/>
  <c r="G8" i="18"/>
  <c r="I15" i="17"/>
  <c r="Q9" i="17"/>
  <c r="Q10" i="17"/>
  <c r="Q11" i="17"/>
  <c r="Q12" i="17"/>
  <c r="Q13" i="17"/>
  <c r="Q14" i="17"/>
  <c r="Q8" i="17"/>
  <c r="K14" i="17"/>
  <c r="K15" i="17" s="1"/>
  <c r="K9" i="17"/>
  <c r="K10" i="17"/>
  <c r="K11" i="17"/>
  <c r="K12" i="17"/>
  <c r="K13" i="17"/>
  <c r="K8" i="17"/>
  <c r="S8" i="15"/>
  <c r="S9" i="15"/>
  <c r="S10" i="15"/>
  <c r="S11" i="15"/>
  <c r="S12" i="15"/>
  <c r="S13" i="15"/>
  <c r="S14" i="15"/>
  <c r="S15" i="15"/>
  <c r="S16" i="15"/>
  <c r="K9" i="7"/>
  <c r="K10" i="7"/>
  <c r="K13" i="7"/>
  <c r="I9" i="7"/>
  <c r="I10" i="7"/>
  <c r="I11" i="7"/>
  <c r="K11" i="7" s="1"/>
  <c r="I12" i="7"/>
  <c r="K12" i="7" s="1"/>
  <c r="I13" i="7"/>
  <c r="I8" i="7"/>
  <c r="K8" i="7" s="1"/>
  <c r="K14" i="7" s="1"/>
  <c r="AI10" i="5"/>
  <c r="AI11" i="5"/>
  <c r="AI9" i="5"/>
  <c r="AI12" i="5" s="1"/>
  <c r="Y53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4" i="2"/>
  <c r="Y42" i="2"/>
  <c r="Y45" i="2"/>
  <c r="Y46" i="2"/>
  <c r="Y47" i="2"/>
  <c r="Y49" i="2"/>
  <c r="Y43" i="2"/>
  <c r="Y50" i="2"/>
  <c r="Y51" i="2"/>
  <c r="Y52" i="2"/>
  <c r="Y9" i="2"/>
  <c r="M46" i="2"/>
  <c r="M54" i="2" s="1"/>
  <c r="O28" i="2"/>
  <c r="O54" i="2" s="1"/>
  <c r="I67" i="9" l="1"/>
  <c r="I55" i="9"/>
  <c r="I76" i="9"/>
  <c r="M14" i="18"/>
  <c r="Y54" i="2"/>
  <c r="S17" i="15"/>
  <c r="I14" i="13"/>
  <c r="S53" i="9"/>
  <c r="S41" i="9"/>
  <c r="I65" i="9"/>
  <c r="S52" i="9"/>
  <c r="S40" i="9"/>
  <c r="S63" i="9"/>
  <c r="S51" i="9"/>
  <c r="S39" i="9"/>
  <c r="S50" i="9"/>
  <c r="O16" i="11"/>
  <c r="Q11" i="11"/>
  <c r="G14" i="18"/>
  <c r="I32" i="19"/>
  <c r="Q32" i="19"/>
  <c r="E102" i="20"/>
  <c r="I14" i="7"/>
  <c r="I93" i="21"/>
  <c r="M16" i="11"/>
  <c r="Q19" i="9"/>
  <c r="E14" i="13"/>
  <c r="G19" i="9"/>
  <c r="S59" i="9"/>
  <c r="S47" i="9"/>
  <c r="S14" i="9"/>
  <c r="S76" i="9"/>
  <c r="S35" i="9"/>
  <c r="Q15" i="17"/>
  <c r="Q93" i="21"/>
  <c r="S10" i="9"/>
  <c r="O146" i="9"/>
  <c r="S71" i="9"/>
  <c r="E146" i="9"/>
  <c r="Q10" i="11"/>
  <c r="Q146" i="9"/>
  <c r="G146" i="9"/>
  <c r="S15" i="9"/>
  <c r="S9" i="9"/>
  <c r="S11" i="9"/>
  <c r="I13" i="11"/>
  <c r="I12" i="11"/>
  <c r="I11" i="11"/>
  <c r="Q14" i="11"/>
  <c r="I14" i="11"/>
  <c r="Q13" i="11"/>
  <c r="Q12" i="11"/>
  <c r="G16" i="11"/>
  <c r="I10" i="11"/>
  <c r="C16" i="11"/>
  <c r="Q15" i="11"/>
  <c r="I9" i="11"/>
  <c r="I15" i="11"/>
  <c r="K16" i="11"/>
  <c r="M146" i="9"/>
  <c r="I93" i="9"/>
  <c r="I43" i="9"/>
  <c r="S16" i="9"/>
  <c r="I33" i="9"/>
  <c r="I80" i="9"/>
  <c r="I45" i="9"/>
  <c r="S83" i="9"/>
  <c r="I35" i="9"/>
  <c r="I82" i="9"/>
  <c r="I70" i="9"/>
  <c r="I56" i="9"/>
  <c r="I44" i="9"/>
  <c r="S17" i="9"/>
  <c r="I20" i="9"/>
  <c r="S57" i="9"/>
  <c r="I32" i="9"/>
  <c r="I19" i="9"/>
  <c r="S45" i="9"/>
  <c r="I59" i="9"/>
  <c r="I47" i="9"/>
  <c r="I79" i="9"/>
  <c r="I60" i="9"/>
  <c r="I48" i="9"/>
  <c r="I58" i="9"/>
  <c r="I46" i="9"/>
  <c r="I57" i="9"/>
  <c r="S20" i="9"/>
  <c r="S33" i="9"/>
  <c r="I31" i="9"/>
  <c r="I18" i="9"/>
  <c r="S12" i="9"/>
  <c r="I89" i="9"/>
  <c r="S31" i="9"/>
  <c r="S18" i="9"/>
  <c r="I66" i="9"/>
  <c r="I42" i="9"/>
  <c r="I15" i="9"/>
  <c r="I14" i="9"/>
  <c r="I51" i="9"/>
  <c r="I63" i="9"/>
  <c r="I39" i="9"/>
  <c r="I25" i="9"/>
  <c r="I61" i="9"/>
  <c r="I49" i="9"/>
  <c r="S67" i="9"/>
  <c r="S55" i="9"/>
  <c r="S43" i="9"/>
  <c r="I71" i="9"/>
  <c r="I21" i="9"/>
  <c r="S80" i="9"/>
  <c r="S56" i="9"/>
  <c r="S44" i="9"/>
  <c r="S32" i="9"/>
  <c r="S19" i="9"/>
  <c r="S21" i="9"/>
  <c r="S66" i="9"/>
  <c r="S54" i="9"/>
  <c r="S42" i="9"/>
  <c r="I54" i="9"/>
  <c r="S13" i="9"/>
  <c r="I50" i="9"/>
  <c r="S60" i="9"/>
  <c r="S48" i="9"/>
  <c r="S36" i="9"/>
  <c r="S23" i="9"/>
  <c r="I62" i="9"/>
  <c r="I24" i="9"/>
  <c r="S22" i="9"/>
  <c r="I36" i="9"/>
  <c r="I23" i="9"/>
  <c r="S82" i="9"/>
  <c r="S70" i="9"/>
  <c r="S58" i="9"/>
  <c r="S46" i="9"/>
  <c r="I83" i="9"/>
  <c r="I22" i="9"/>
  <c r="S79" i="9"/>
  <c r="S89" i="9"/>
  <c r="S65" i="9"/>
  <c r="I16" i="9"/>
  <c r="I64" i="9"/>
  <c r="I52" i="9"/>
  <c r="I40" i="9"/>
  <c r="S25" i="9"/>
  <c r="I10" i="9"/>
  <c r="S61" i="9"/>
  <c r="S49" i="9"/>
  <c r="I9" i="9"/>
  <c r="Q9" i="11"/>
  <c r="I16" i="11" l="1"/>
  <c r="M9" i="8" s="1"/>
  <c r="I146" i="9"/>
  <c r="M8" i="8" s="1"/>
  <c r="M12" i="8" s="1"/>
  <c r="Q16" i="11"/>
  <c r="F9" i="8" s="1"/>
  <c r="J9" i="8" s="1"/>
  <c r="S146" i="9"/>
  <c r="F8" i="8" s="1"/>
  <c r="J8" i="8" s="1"/>
  <c r="J12" i="8" s="1"/>
  <c r="K110" i="9" l="1"/>
  <c r="K51" i="9"/>
  <c r="K112" i="9"/>
  <c r="K137" i="9"/>
  <c r="K114" i="9"/>
  <c r="K91" i="9"/>
  <c r="K92" i="9"/>
  <c r="K69" i="9"/>
  <c r="K47" i="9"/>
  <c r="K97" i="9"/>
  <c r="K120" i="9"/>
  <c r="K83" i="9"/>
  <c r="K36" i="9"/>
  <c r="K143" i="9"/>
  <c r="K96" i="9"/>
  <c r="K108" i="9"/>
  <c r="K122" i="9"/>
  <c r="K63" i="9"/>
  <c r="K136" i="9"/>
  <c r="K10" i="9"/>
  <c r="K126" i="9"/>
  <c r="K103" i="9"/>
  <c r="K104" i="9"/>
  <c r="K81" i="9"/>
  <c r="K59" i="9"/>
  <c r="K121" i="9"/>
  <c r="K132" i="9"/>
  <c r="K12" i="9"/>
  <c r="K24" i="9"/>
  <c r="K37" i="9"/>
  <c r="K85" i="9"/>
  <c r="K109" i="9"/>
  <c r="K11" i="9"/>
  <c r="K35" i="9"/>
  <c r="K134" i="9"/>
  <c r="K75" i="9"/>
  <c r="K17" i="9"/>
  <c r="K58" i="9"/>
  <c r="K138" i="9"/>
  <c r="K115" i="9"/>
  <c r="K116" i="9"/>
  <c r="K93" i="9"/>
  <c r="K71" i="9"/>
  <c r="K145" i="9"/>
  <c r="K144" i="9"/>
  <c r="K29" i="9"/>
  <c r="K128" i="9"/>
  <c r="K13" i="9"/>
  <c r="K142" i="9"/>
  <c r="K102" i="9"/>
  <c r="K9" i="9"/>
  <c r="K87" i="9"/>
  <c r="K106" i="9"/>
  <c r="K22" i="9"/>
  <c r="K127" i="9"/>
  <c r="K105" i="9"/>
  <c r="K131" i="9"/>
  <c r="K25" i="9"/>
  <c r="K125" i="9"/>
  <c r="K14" i="9"/>
  <c r="K28" i="9"/>
  <c r="K99" i="9"/>
  <c r="K41" i="9"/>
  <c r="K18" i="9"/>
  <c r="K82" i="9"/>
  <c r="K139" i="9"/>
  <c r="K140" i="9"/>
  <c r="K117" i="9"/>
  <c r="K95" i="9"/>
  <c r="K72" i="9"/>
  <c r="K98" i="9"/>
  <c r="K26" i="9"/>
  <c r="K52" i="9"/>
  <c r="K111" i="9"/>
  <c r="K53" i="9"/>
  <c r="K30" i="9"/>
  <c r="K118" i="9"/>
  <c r="K34" i="9"/>
  <c r="K46" i="9"/>
  <c r="K129" i="9"/>
  <c r="K107" i="9"/>
  <c r="K61" i="9"/>
  <c r="K133" i="9"/>
  <c r="K49" i="9"/>
  <c r="K80" i="9"/>
  <c r="K38" i="9"/>
  <c r="K76" i="9"/>
  <c r="K123" i="9"/>
  <c r="K65" i="9"/>
  <c r="K42" i="9"/>
  <c r="K19" i="9"/>
  <c r="K20" i="9"/>
  <c r="K94" i="9"/>
  <c r="K141" i="9"/>
  <c r="K119" i="9"/>
  <c r="K48" i="9"/>
  <c r="K60" i="9"/>
  <c r="K84" i="9"/>
  <c r="K88" i="9"/>
  <c r="K50" i="9"/>
  <c r="K100" i="9"/>
  <c r="K135" i="9"/>
  <c r="K77" i="9"/>
  <c r="K54" i="9"/>
  <c r="K31" i="9"/>
  <c r="K32" i="9"/>
  <c r="K70" i="9"/>
  <c r="K57" i="9"/>
  <c r="K62" i="9"/>
  <c r="K124" i="9"/>
  <c r="K16" i="9"/>
  <c r="K89" i="9"/>
  <c r="K66" i="9"/>
  <c r="K43" i="9"/>
  <c r="K44" i="9"/>
  <c r="K21" i="9"/>
  <c r="K130" i="9"/>
  <c r="K39" i="9"/>
  <c r="K74" i="9"/>
  <c r="K15" i="9"/>
  <c r="K40" i="9"/>
  <c r="K101" i="9"/>
  <c r="K78" i="9"/>
  <c r="K55" i="9"/>
  <c r="K56" i="9"/>
  <c r="K33" i="9"/>
  <c r="K79" i="9"/>
  <c r="K86" i="9"/>
  <c r="K27" i="9"/>
  <c r="K64" i="9"/>
  <c r="K113" i="9"/>
  <c r="K90" i="9"/>
  <c r="K67" i="9"/>
  <c r="K68" i="9"/>
  <c r="K45" i="9"/>
  <c r="K23" i="9"/>
  <c r="K73" i="9"/>
  <c r="F12" i="8"/>
  <c r="U13" i="9" s="1"/>
  <c r="U110" i="9"/>
  <c r="U89" i="9"/>
  <c r="U32" i="9"/>
  <c r="U125" i="9" l="1"/>
  <c r="H9" i="8"/>
  <c r="U22" i="9"/>
  <c r="U139" i="9"/>
  <c r="U51" i="9"/>
  <c r="U10" i="9"/>
  <c r="U31" i="9"/>
  <c r="U100" i="9"/>
  <c r="U61" i="9"/>
  <c r="U136" i="9"/>
  <c r="U90" i="9"/>
  <c r="U81" i="9"/>
  <c r="U85" i="9"/>
  <c r="U127" i="9"/>
  <c r="U18" i="9"/>
  <c r="U102" i="9"/>
  <c r="U62" i="9"/>
  <c r="U17" i="9"/>
  <c r="U77" i="9"/>
  <c r="U97" i="9"/>
  <c r="U99" i="9"/>
  <c r="H8" i="8"/>
  <c r="U37" i="9"/>
  <c r="U96" i="9"/>
  <c r="U79" i="9"/>
  <c r="U95" i="9"/>
  <c r="U78" i="9"/>
  <c r="U91" i="9"/>
  <c r="U44" i="9"/>
  <c r="U72" i="9"/>
  <c r="U49" i="9"/>
  <c r="U75" i="9"/>
  <c r="U105" i="9"/>
  <c r="U38" i="9"/>
  <c r="U21" i="9"/>
  <c r="U101" i="9"/>
  <c r="U111" i="9"/>
  <c r="U47" i="9"/>
  <c r="U58" i="9"/>
  <c r="U33" i="9"/>
  <c r="U126" i="9"/>
  <c r="U116" i="9"/>
  <c r="U35" i="9"/>
  <c r="U50" i="9"/>
  <c r="U28" i="9"/>
  <c r="U60" i="9"/>
  <c r="U120" i="9"/>
  <c r="U119" i="9"/>
  <c r="U53" i="9"/>
  <c r="U114" i="9"/>
  <c r="U123" i="9"/>
  <c r="U80" i="9"/>
  <c r="U34" i="9"/>
  <c r="U128" i="9"/>
  <c r="U138" i="9"/>
  <c r="U130" i="9"/>
  <c r="U65" i="9"/>
  <c r="U71" i="9"/>
  <c r="H11" i="8"/>
  <c r="U107" i="9"/>
  <c r="U131" i="9"/>
  <c r="U23" i="9"/>
  <c r="U132" i="9"/>
  <c r="U133" i="9"/>
  <c r="U83" i="9"/>
  <c r="U113" i="9"/>
  <c r="U82" i="9"/>
  <c r="U135" i="9"/>
  <c r="U16" i="9"/>
  <c r="U66" i="9"/>
  <c r="U103" i="9"/>
  <c r="U87" i="9"/>
  <c r="U64" i="9"/>
  <c r="U117" i="9"/>
  <c r="U69" i="9"/>
  <c r="U67" i="9"/>
  <c r="U122" i="9"/>
  <c r="U118" i="9"/>
  <c r="U68" i="9"/>
  <c r="U92" i="9"/>
  <c r="U108" i="9"/>
  <c r="U137" i="9"/>
  <c r="U143" i="9"/>
  <c r="K146" i="9"/>
  <c r="U140" i="9"/>
  <c r="U112" i="9"/>
  <c r="U57" i="9"/>
  <c r="U141" i="9"/>
  <c r="U48" i="9"/>
  <c r="U63" i="9"/>
  <c r="U106" i="9"/>
  <c r="U46" i="9"/>
  <c r="U76" i="9"/>
  <c r="U94" i="9"/>
  <c r="U129" i="9"/>
  <c r="U9" i="9"/>
  <c r="U144" i="9"/>
  <c r="U145" i="9"/>
  <c r="U74" i="9"/>
  <c r="U86" i="9"/>
  <c r="U98" i="9"/>
  <c r="U109" i="9"/>
  <c r="U121" i="9"/>
  <c r="U134" i="9"/>
  <c r="U11" i="9"/>
  <c r="U52" i="9"/>
  <c r="U19" i="9"/>
  <c r="H10" i="8"/>
  <c r="U115" i="9"/>
  <c r="U45" i="9"/>
  <c r="U56" i="9"/>
  <c r="U73" i="9"/>
  <c r="U84" i="9"/>
  <c r="U93" i="9"/>
  <c r="U104" i="9"/>
  <c r="U54" i="9"/>
  <c r="U124" i="9"/>
  <c r="U142" i="9"/>
  <c r="U15" i="9"/>
  <c r="U39" i="9"/>
  <c r="U29" i="9"/>
  <c r="U24" i="9"/>
  <c r="U25" i="9"/>
  <c r="U26" i="9"/>
  <c r="U12" i="9"/>
  <c r="U27" i="9"/>
  <c r="U41" i="9"/>
  <c r="U30" i="9"/>
  <c r="U42" i="9"/>
  <c r="U55" i="9"/>
  <c r="U70" i="9"/>
  <c r="U59" i="9"/>
  <c r="U43" i="9"/>
  <c r="U36" i="9"/>
  <c r="U40" i="9"/>
  <c r="U88" i="9"/>
  <c r="U14" i="9"/>
  <c r="U20" i="9"/>
  <c r="H12" i="8" l="1"/>
  <c r="U146" i="9"/>
</calcChain>
</file>

<file path=xl/sharedStrings.xml><?xml version="1.0" encoding="utf-8"?>
<sst xmlns="http://schemas.openxmlformats.org/spreadsheetml/2006/main" count="1295" uniqueCount="323">
  <si>
    <t>صندوق سهامی حفظ ارزش دماوند</t>
  </si>
  <si>
    <t>صورت وضعیت پرتفوی</t>
  </si>
  <si>
    <t>برای ماه منتهی به 1404/07/30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</si>
  <si>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</si>
  <si>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</si>
  <si>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</si>
  <si>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</si>
  <si>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</si>
  <si>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</si>
  <si>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</si>
  <si>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</si>
  <si>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</si>
  <si>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</si>
  <si>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</si>
  <si>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</si>
  <si>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 خرید گواهی سپرده پیوسته شمش طلای +995 GBAB04C1400 14000000.0000-1404/08/18</t>
  </si>
  <si>
    <t>اختیار خرید گواهی سپرده پیوسته شمش طلای +995 GBBA04C1050 10500000.0000-1404/11/19</t>
  </si>
  <si>
    <t>اختیار خرید گواهی سپرده پیوسته شمش طلای +995 GBBA04C1100 11000000.0000-1404/11/19</t>
  </si>
  <si>
    <t>اختیار خرید گواهی سپرده پیوسته شمش طلای +995 GBBA04C900 9000000.0000-1404/11/19</t>
  </si>
  <si>
    <t>اختیارخ اخابر-450-1404/09/19</t>
  </si>
  <si>
    <t>اختیارخ پتروآبان-17000-040818</t>
  </si>
  <si>
    <t>اختیارخ خودرو-380-1404/10/03</t>
  </si>
  <si>
    <t>اختیارخ خودرو-400-1404/09/05</t>
  </si>
  <si>
    <t>اختیارخ خودرو-400-1404/10/03</t>
  </si>
  <si>
    <t>اختیارخ خودرو-450-1404/10/03</t>
  </si>
  <si>
    <t>اختیارخ ذوب-260-1404/09/19</t>
  </si>
  <si>
    <t>اختیارخ ذوب-280-1404/09/19</t>
  </si>
  <si>
    <t>اختیارخ ذوب-300-1404/09/19</t>
  </si>
  <si>
    <t>اختیارخ ذوب-320-1404/09/19</t>
  </si>
  <si>
    <t>اختیارخ وبصادر-400-1404/09/19</t>
  </si>
  <si>
    <t>اختیارخ وبصادر-450-1404/09/19</t>
  </si>
  <si>
    <t>اختیارخ وبصادر-500-1404/09/19</t>
  </si>
  <si>
    <t>اختیارخ وبصادر-550-1404/09/19</t>
  </si>
  <si>
    <t>اختیارخ وبملت-1000-1404/08/21</t>
  </si>
  <si>
    <t>اختیارخ وتجارت-400-1404/08/21</t>
  </si>
  <si>
    <t>ایران‌ خودرو</t>
  </si>
  <si>
    <t>بانک تجارت</t>
  </si>
  <si>
    <t>بانک صادرات ایران</t>
  </si>
  <si>
    <t>بانک ملت</t>
  </si>
  <si>
    <t>پالایش نفت اصفهان</t>
  </si>
  <si>
    <t>پویا</t>
  </si>
  <si>
    <t>پویا زرکان آق دره</t>
  </si>
  <si>
    <t>تامین سرمایه دماوند</t>
  </si>
  <si>
    <t>ذوب آهن اصفهان</t>
  </si>
  <si>
    <t>سایپا</t>
  </si>
  <si>
    <t>سرمایه گذاری پایا تدبیرپارسا</t>
  </si>
  <si>
    <t>سرمایه گذاری تامین اجتماعی</t>
  </si>
  <si>
    <t>سرمایه‌گذاری‌نیرو</t>
  </si>
  <si>
    <t>شمش طلا CD1GOB0001</t>
  </si>
  <si>
    <t>مخابرات ایران</t>
  </si>
  <si>
    <t>اختیارخ وبملت-1175-1404/07/23</t>
  </si>
  <si>
    <t>اختیارخ وبملت-2200-1404/07/23</t>
  </si>
  <si>
    <t>اختیار خرید گواهی سپرده پیوسته شمش طلای +995 GBAB04C1200 12000000.0000-1404/08/18</t>
  </si>
  <si>
    <t>اختیارخ وبملت-1100-1404/11/21</t>
  </si>
  <si>
    <t>اختیارخ خساپا-500-1404/07/30</t>
  </si>
  <si>
    <t>ملی‌ صنایع‌ مس‌ ایران‌</t>
  </si>
  <si>
    <t>اختیارخ وتجارت-450-1404/10/17</t>
  </si>
  <si>
    <t>اختیارف خساپا-1000-1404/09/26</t>
  </si>
  <si>
    <t>اختیارخ وتجارت-500-1404/08/21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</si>
  <si>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</si>
  <si>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</si>
  <si>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</si>
  <si>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</si>
  <si>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</si>
  <si>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</si>
  <si>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</si>
  <si>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وبملت-1383-05/07/27</t>
  </si>
  <si>
    <t>1405/07/27</t>
  </si>
  <si>
    <t>اختیارف ت خودرو-535-05/08/09</t>
  </si>
  <si>
    <t>1405/08/09</t>
  </si>
  <si>
    <t>اختیارف ت خساپا-542-05/08/16</t>
  </si>
  <si>
    <t>1405/08/16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</si>
  <si>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</si>
  <si>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</si>
  <si>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</si>
  <si>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</si>
  <si>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اختیارخ اخابر-400-1404/07/23</t>
  </si>
  <si>
    <t>اختیار خرید</t>
  </si>
  <si>
    <t>موقعیت فروش</t>
  </si>
  <si>
    <t>-</t>
  </si>
  <si>
    <t>1404/07/23</t>
  </si>
  <si>
    <t>اختیار خرید گواهی سپرده پیوسته شمش طلای +995 GBAB04C950 9500000.0000-1404/08/18</t>
  </si>
  <si>
    <t>اختیارخ خودرو-450-1404/11/01</t>
  </si>
  <si>
    <t>1404/11/01</t>
  </si>
  <si>
    <t>اختیار خرید گواهی سپرده پیوسته شمش طلای +995 GBAB04C1100 11000000.0000-1404/08/18</t>
  </si>
  <si>
    <t>1404/08/21</t>
  </si>
  <si>
    <t>اختیارخ خساپا-500-1404/08/28</t>
  </si>
  <si>
    <t>1404/08/28</t>
  </si>
  <si>
    <t>اختیار خرید گواهی سپرده پیوسته شمش طلای +995 GBAB04C1000 10000000.0000-1404/08/18</t>
  </si>
  <si>
    <t>اختیار خرید گواهی سپرده پیوسته شمش طلای +995 GBBA04C800 8000000.0000-1404/11/19</t>
  </si>
  <si>
    <t>اختیار خرید گواهی سپرده پیوسته شمش طلای +995 GBAB04C900 9000000.0000-1404/08/18</t>
  </si>
  <si>
    <t>اختیارخ خودرو-500-1404/10/03</t>
  </si>
  <si>
    <t>1404/10/03</t>
  </si>
  <si>
    <t>اختیارخ وبصادر-500-1404/07/23</t>
  </si>
  <si>
    <t>اختیار خرید گواهی سپرده پیوسته شمش طلای +995 GBAB04C800 8000000.0000-1404/08/18</t>
  </si>
  <si>
    <t>اختیار خرید گواهی سپرده پیوسته شمش طلای +995 GBBA04C1300 13000000.0000-1404/11/19</t>
  </si>
  <si>
    <t>اختیار خرید گواهی سپرده پیوسته شمش طلای +995 GBAB04C1050 10500000.0000-1404/08/18</t>
  </si>
  <si>
    <t>اختیار خرید گواهی سپرده پیوسته شمش طلای +995 GBBA04C1200 12000000.0000-1404/11/19</t>
  </si>
  <si>
    <t>اختیار خرید گواهی سپرده پیوسته شمش طلای +995 GBBA04C1400 14000000.0000-1404/11/19</t>
  </si>
  <si>
    <t>اختیار خرید گواهی سپرده پیوسته شمش طلای +995 GBBA04C950 9500000.0000-1404/11/19</t>
  </si>
  <si>
    <t>اختیارخ شستا-1600-1404/08/14</t>
  </si>
  <si>
    <t>1404/08/14</t>
  </si>
  <si>
    <t>اختیارخ شپنا-5500-1404/10/17</t>
  </si>
  <si>
    <t>1404/10/17</t>
  </si>
  <si>
    <t>اختیارخ شستا-1300-1404/08/14</t>
  </si>
  <si>
    <t>اختیارخ شپنا-4500-1404/10/17</t>
  </si>
  <si>
    <t>اختیارخ خودرو-550-1404/10/03</t>
  </si>
  <si>
    <t>اختیارخ شستا-1400-1404/08/14</t>
  </si>
  <si>
    <t>اختیارخ شپنا-5000-1404/08/21</t>
  </si>
  <si>
    <t>اختیارخ شپنا-5000-1404/10/17</t>
  </si>
  <si>
    <t>اختیارخ خودرو-500-1404/08/07</t>
  </si>
  <si>
    <t>1404/08/07</t>
  </si>
  <si>
    <t>اختیارخ وبملت-1400-1404/08/21</t>
  </si>
  <si>
    <t>اختیارخ شپنا-3750-1404/08/21</t>
  </si>
  <si>
    <t>اختیارخ وبصادر-600-1404/09/19</t>
  </si>
  <si>
    <t>1404/09/19</t>
  </si>
  <si>
    <t>اختیارخ شپنا-3250-1404/08/21</t>
  </si>
  <si>
    <t>اختیار خرید گواهی سپرده پیوسته شمش طلای +995 GBBA04C1000 10000000.0000-1404/11/19</t>
  </si>
  <si>
    <t>اختیارخ شپنا-4500-1404/08/21</t>
  </si>
  <si>
    <t>اختیارخ شپنا-4000-1404/08/21</t>
  </si>
  <si>
    <t>اختیارخ شستا-1500-1404/08/14</t>
  </si>
  <si>
    <t>اختیارخ شپنا-5500-1404/08/21</t>
  </si>
  <si>
    <t>اختیارخ شستا-1300-1404/09/12</t>
  </si>
  <si>
    <t>1404/09/12</t>
  </si>
  <si>
    <t>اختیارخ وبملت-1200-1404/08/21</t>
  </si>
  <si>
    <t>موقعیت خرید</t>
  </si>
  <si>
    <t>اختیارخ خودرو-500-1404/09/05</t>
  </si>
  <si>
    <t>1404/09/05</t>
  </si>
  <si>
    <t>اختیارخ وبملت-1300-1404/08/21</t>
  </si>
  <si>
    <t>اختیارخ شستا-1200-1404/08/14</t>
  </si>
  <si>
    <t>1404/08/18</t>
  </si>
  <si>
    <t>1404/11/21</t>
  </si>
  <si>
    <t>اختیار فروش</t>
  </si>
  <si>
    <t>1404/09/26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</si>
  <si>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</si>
  <si>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</si>
  <si>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</si>
  <si>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</si>
  <si>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</si>
  <si>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</si>
  <si>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متانول بوشهر051</t>
  </si>
  <si>
    <t>بله</t>
  </si>
  <si>
    <t>1403/02/03</t>
  </si>
  <si>
    <t>1405/02/03</t>
  </si>
  <si>
    <t>صکوک اجاره گل گهر504-3ماهه23%</t>
  </si>
  <si>
    <t>1403/04/18</t>
  </si>
  <si>
    <t>1405/04/18</t>
  </si>
  <si>
    <t>صکوک مرابحه اندیمشک07-6ماهه23%</t>
  </si>
  <si>
    <t>1402/10/06</t>
  </si>
  <si>
    <t>1407/10/06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</si>
  <si>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</si>
  <si>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</si>
  <si>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</si>
  <si>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</si>
  <si>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</si>
  <si>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</si>
  <si>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</si>
  <si>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</si>
  <si>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0.46%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</si>
  <si>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</si>
  <si>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</si>
  <si>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</si>
  <si>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</si>
  <si>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</si>
  <si>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</si>
  <si>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</si>
  <si>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</si>
  <si>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</si>
  <si>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</si>
  <si>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</si>
  <si>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</si>
  <si>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</si>
  <si>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</si>
  <si>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</si>
  <si>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</si>
  <si>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</si>
  <si>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</si>
  <si>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</si>
  <si>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</si>
  <si>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</si>
  <si>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</si>
  <si>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</si>
  <si>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</si>
  <si>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</si>
  <si>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گسترش‌سرمایه‌گذاری‌ایران‌خودرو</t>
  </si>
  <si>
    <t>ایران خودرو دیزل</t>
  </si>
  <si>
    <t>گروه‌بهمن‌</t>
  </si>
  <si>
    <t>ایمن خودرو شرق</t>
  </si>
  <si>
    <t>عنوان</t>
  </si>
  <si>
    <t>درآمد سود اوراق</t>
  </si>
  <si>
    <t>مرابحه سمگا-دماوند060907</t>
  </si>
  <si>
    <t>صکوک اجاره گل گهر054-3ماهه23%</t>
  </si>
  <si>
    <t>صکوک مرابحه فولاژ612-بدون ضامن</t>
  </si>
  <si>
    <t>صکوک اجاره اخابر61-3ماهه23%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</si>
  <si>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</si>
  <si>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</si>
  <si>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</si>
  <si>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</si>
  <si>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</si>
  <si>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</si>
  <si>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</si>
  <si>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</si>
  <si>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</si>
  <si>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</si>
  <si>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</si>
  <si>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</si>
  <si>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</si>
  <si>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1404/04/31</t>
  </si>
  <si>
    <t>1404/04/28</t>
  </si>
  <si>
    <t>1404/04/30</t>
  </si>
  <si>
    <t>1404/04/21</t>
  </si>
  <si>
    <t>سود اوراق بهادار با درآمد ثابت</t>
  </si>
  <si>
    <t>نرخ سود علی الحساب</t>
  </si>
  <si>
    <t>درآمد سود</t>
  </si>
  <si>
    <t>خالص درآمد</t>
  </si>
  <si>
    <t>1406/12/22</t>
  </si>
  <si>
    <t>1406/11/14</t>
  </si>
  <si>
    <t>1406/09/07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</si>
  <si>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</si>
  <si>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</si>
  <si>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</si>
  <si>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</si>
  <si>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</si>
  <si>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</si>
  <si>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</si>
  <si>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کارمزد اعمال</t>
  </si>
  <si>
    <t>مالیات اعمال</t>
  </si>
  <si>
    <t>سود(زیان)اعمال</t>
  </si>
  <si>
    <t>1404/07/02</t>
  </si>
  <si>
    <t>درآمد ناشی از تغییر قیمت اوراق بهادار</t>
  </si>
  <si>
    <t>سود و زیان ناشی از تغییر قیمت</t>
  </si>
  <si>
    <t>1-سرمایه گذاری ها</t>
  </si>
  <si>
    <t>1-1-سرمایه گذاری در سهام و حق تقدم سهام</t>
  </si>
  <si>
    <t>2-1-سرمایه‌گذاری در اوراق بهادار با درآمد ثابت یا علی‌الحساب</t>
  </si>
  <si>
    <t>1-3-سرمایه‌گذاری در  سپرده‌ بانکی</t>
  </si>
  <si>
    <t>تصمیم مدیریت</t>
  </si>
  <si>
    <t>سپرده کوتاه مدت بانک پاسارگاد</t>
  </si>
  <si>
    <t>سپرده کوتاه مدت بانک سینا</t>
  </si>
  <si>
    <t>سپرده کوتاه مدت بانک سامان</t>
  </si>
  <si>
    <t>سپرده کوتاه مدت بانک صادرات</t>
  </si>
  <si>
    <t>سپرده بلند مدت بانک پاسارگاد</t>
  </si>
  <si>
    <t>سپرده بلند مدت بانک صادرات</t>
  </si>
  <si>
    <t>اختیار خرید گواهی سپرده پیوسته شمش طلای +995 GBAB04C1300 13000000.0000-1404/08/18</t>
  </si>
  <si>
    <t>اختیارخ اطلس-60000-14040609</t>
  </si>
  <si>
    <t>اختیارخ خودرو-400-1404/07/02</t>
  </si>
  <si>
    <t>اختیارخ خودرو-300-1404/07/02</t>
  </si>
  <si>
    <t>اختیارخ ذوب-400-1404/06/18</t>
  </si>
  <si>
    <t>اختیارخ اخابر-800-1404/03/21</t>
  </si>
  <si>
    <t>اختیارخ خبهمن-2600-1404/05/29</t>
  </si>
  <si>
    <t>اختیارخ وتجارت-700-1404/04/18</t>
  </si>
  <si>
    <t>اختیارخ وتجارت-600-1404/04/18</t>
  </si>
  <si>
    <t>اختیارخ وبصادر-500-1404/05/22</t>
  </si>
  <si>
    <t>اختیارخ وبصادر-600-1404/05/22</t>
  </si>
  <si>
    <t>اختیارخ وبصادر-700-1404/03/21</t>
  </si>
  <si>
    <t>اختیارخ وبصادر-500-1404/03/21</t>
  </si>
  <si>
    <t>اختیارخ وبصادر-700-1404/05/22</t>
  </si>
  <si>
    <t>اختیارخ وبصادر-900-1404/03/21</t>
  </si>
  <si>
    <t>اختیارخ وبصادر-800-1404/03/21</t>
  </si>
  <si>
    <t>اختیارخ وبصادر-600-1404/03/21</t>
  </si>
  <si>
    <t>اختیارخ وبصادر-200-1404/03/21</t>
  </si>
  <si>
    <t>اختیارخ ذوب-600-1404/04/25</t>
  </si>
  <si>
    <t>اختیارخ ذوب-500-1404/04/25</t>
  </si>
  <si>
    <t>اختیارخ ذوب-400-1404/04/25</t>
  </si>
  <si>
    <t>اختیارخ شتاب-13000-1404/03/13</t>
  </si>
  <si>
    <t>اختیارخ خگستر-5500-1404/04/08</t>
  </si>
  <si>
    <t>اختیارخ خگستر-6500-1404/04/08</t>
  </si>
  <si>
    <t>اختیارخ ذوب-500-1404/03/21</t>
  </si>
  <si>
    <t>اختیارخ ذوب-400-1404/03/21</t>
  </si>
  <si>
    <t>اختیارخ ذوب-300-1404/03/21</t>
  </si>
  <si>
    <t>اختیارخ وبملت-2934-1404/03/21</t>
  </si>
  <si>
    <t>اختیارخ وبملت-2640-1404/03/21</t>
  </si>
  <si>
    <t>اختیارخ وبملت-2200-1404/03/21</t>
  </si>
  <si>
    <t>اختیارخ وبملت-2054-1404/03/21</t>
  </si>
  <si>
    <t>اختیارخ وبملت-1907-1404/03/21</t>
  </si>
  <si>
    <t>اختیارخ وبملت-1760-1404/03/21</t>
  </si>
  <si>
    <t>اختیارخ شستا-2200-1404/04/11</t>
  </si>
  <si>
    <t>اختیارخ شستا-1200-1404/04/11</t>
  </si>
  <si>
    <t>اختیارخ شستا-1100-1404/04/11</t>
  </si>
  <si>
    <t>اختیارخ خساپا-422-1404/03/28</t>
  </si>
  <si>
    <t>اختیارخ خساپا-392-1404/03/28</t>
  </si>
  <si>
    <t>اختیارخ خساپا-362-1404/03/28</t>
  </si>
  <si>
    <t>اختیارخ خساپا-338-1404/04/08</t>
  </si>
  <si>
    <t>اختیارخ خودرو-471-1404/03/07</t>
  </si>
  <si>
    <t>اختیارخ خودرو-647-1404/03/07</t>
  </si>
  <si>
    <t>اختیارخ خودرو-588-1404/03/07</t>
  </si>
  <si>
    <t>اختیارخ خودرو-529-1404/03/07</t>
  </si>
  <si>
    <t>اختیارخ خودرو-441-1404/03/07</t>
  </si>
  <si>
    <t>اختیارخ خودرو-382-1404/03/07</t>
  </si>
  <si>
    <t>اختیارخ خودرو-353-1404/03/07</t>
  </si>
  <si>
    <t>اختیارخ خودرو-329-1404/03/07</t>
  </si>
  <si>
    <t>اختیارخ خودرو-306-1404/03/07</t>
  </si>
  <si>
    <t>اختیارخ خودرو-282-1404/03/07</t>
  </si>
  <si>
    <t>1404/11/19</t>
  </si>
  <si>
    <t>1404/03/07</t>
  </si>
  <si>
    <t>1404/04/08</t>
  </si>
  <si>
    <t>1404/03/28</t>
  </si>
  <si>
    <t>1404/04/11</t>
  </si>
  <si>
    <t>1404/03/21</t>
  </si>
  <si>
    <t>1404/03/13</t>
  </si>
  <si>
    <t>1404/04/25</t>
  </si>
  <si>
    <t>1404/05/22</t>
  </si>
  <si>
    <t>1404/04/18</t>
  </si>
  <si>
    <t>1404/05/29</t>
  </si>
  <si>
    <t>1404/06/18</t>
  </si>
  <si>
    <t>1404/06/09</t>
  </si>
  <si>
    <t>2-2-درآمد حاصل از سرمایه­گذاری در اوراق بهادار با درآمد ثابت:</t>
  </si>
  <si>
    <t>3-2-درآمد حاصل از سرمایه­گذاری در سپرده بانکی و گواهی سپرده</t>
  </si>
  <si>
    <t>1-2-درآمد حاصل از سرمایه­گذاری در سهام و حق تقدم سهام</t>
  </si>
  <si>
    <t>.</t>
  </si>
  <si>
    <t>در اجرای ابلاغیه شماره 12020093 مورخ 1396/09/05 سازمان بورس و اوراق بهادار</t>
  </si>
  <si>
    <t>‫صورت وضعیت پورتفوی</t>
  </si>
  <si>
    <t>‫صندوق حفظ ارزش دماوند</t>
  </si>
  <si>
    <t>‫برای ماه منتهی به 30 مهر ماه 1404</t>
  </si>
  <si>
    <t>مدیر صندوق</t>
  </si>
  <si>
    <t>تأمین سرمایه دماوند</t>
  </si>
  <si>
    <t>میانگین نرخ بازده تا سررسید قراردادهای منعقده(درصد)</t>
  </si>
  <si>
    <t>نرخ اسمی(درصد)</t>
  </si>
  <si>
    <t>مبلغ شناسایی شده بابت قرارداد خرید و نگهداری اوراق بهادار</t>
  </si>
  <si>
    <t>بهای تمام شده اوراق</t>
  </si>
  <si>
    <t>نام ورقه بهادار</t>
  </si>
  <si>
    <t>نوع وابستگی</t>
  </si>
  <si>
    <t>طرف معامله</t>
  </si>
  <si>
    <t>جزئیات قراردادهای خرید و نگهداری اوراق بهادار با درآمد ثابت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</si>
</sst>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-;\(#,##0\)"/>
  </numFmts>
  <fonts count="1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sz val="12"/>
      <name val="B Nazanin"/>
      <charset val="178"/>
    </font>
    <font>
      <sz val="12"/>
      <color theme="0"/>
      <name val="B Nazanin"/>
      <charset val="178"/>
    </font>
    <font>
      <sz val="11"/>
      <color indexed="8"/>
      <name val="Calibri"/>
      <family val="2"/>
      <scheme val="minor"/>
    </font>
    <font>
      <sz val="12"/>
      <color indexed="8"/>
      <name val="B Nazanin"/>
      <charset val="178"/>
    </font>
    <font>
      <b/>
      <u/>
      <sz val="12"/>
      <name val="B Nazanin"/>
      <charset val="178"/>
    </font>
    <font>
      <sz val="11"/>
      <color theme="1"/>
      <name val="Calibri"/>
      <family val="2"/>
      <scheme val="minor"/>
    </font>
    <font>
      <sz val="10"/>
      <color theme="1"/>
      <name val="B Nazanin"/>
      <charset val="178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b/>
      <sz val="10"/>
      <color theme="1"/>
      <name val="B Zar"/>
      <charset val="178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6" fillId="0" borderId="0"/>
    <xf numFmtId="0" fontId="9" fillId="0" borderId="0"/>
    <xf numFmtId="0" fontId="12" fillId="0" borderId="0"/>
    <xf numFmtId="164" fontId="12" fillId="0" borderId="0" applyFont="0" applyFill="0" applyBorder="0" applyAlignment="0" applyProtection="0"/>
    <xf numFmtId="0" fontId="9" fillId="0" borderId="0"/>
    <xf numFmtId="0" fontId="5" fillId="0" borderId="0"/>
  </cellStyleXfs>
  <cellXfs count="98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2" fillId="0" borderId="0" xfId="0" applyFont="1" applyAlignment="1">
      <alignment vertical="center" readingOrder="2"/>
    </xf>
    <xf numFmtId="0" fontId="2" fillId="0" borderId="0" xfId="0" applyFont="1" applyAlignment="1">
      <alignment horizontal="right" vertical="center" readingOrder="2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/>
    </xf>
    <xf numFmtId="37" fontId="4" fillId="0" borderId="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/>
    </xf>
    <xf numFmtId="37" fontId="4" fillId="0" borderId="2" xfId="0" applyNumberFormat="1" applyFont="1" applyBorder="1" applyAlignment="1">
      <alignment horizontal="center" vertical="top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top"/>
    </xf>
    <xf numFmtId="37" fontId="4" fillId="0" borderId="4" xfId="0" applyNumberFormat="1" applyFont="1" applyBorder="1" applyAlignment="1">
      <alignment horizontal="center" vertical="top"/>
    </xf>
    <xf numFmtId="37" fontId="4" fillId="0" borderId="5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0" fillId="0" borderId="0" xfId="0" applyNumberFormat="1" applyAlignment="1">
      <alignment horizontal="left"/>
    </xf>
    <xf numFmtId="39" fontId="4" fillId="0" borderId="0" xfId="0" applyNumberFormat="1" applyFont="1" applyAlignment="1">
      <alignment horizontal="center" vertical="top"/>
    </xf>
    <xf numFmtId="37" fontId="4" fillId="0" borderId="7" xfId="0" applyNumberFormat="1" applyFont="1" applyBorder="1" applyAlignment="1">
      <alignment horizontal="center" vertical="center"/>
    </xf>
    <xf numFmtId="37" fontId="4" fillId="0" borderId="7" xfId="0" applyNumberFormat="1" applyFont="1" applyBorder="1" applyAlignment="1">
      <alignment horizontal="center" vertical="top"/>
    </xf>
    <xf numFmtId="4" fontId="4" fillId="0" borderId="7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/>
    </xf>
    <xf numFmtId="39" fontId="4" fillId="0" borderId="0" xfId="0" applyNumberFormat="1" applyFont="1" applyAlignment="1">
      <alignment horizontal="center" vertical="center"/>
    </xf>
    <xf numFmtId="39" fontId="4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 readingOrder="1"/>
    </xf>
    <xf numFmtId="0" fontId="7" fillId="0" borderId="0" xfId="1" applyFont="1"/>
    <xf numFmtId="0" fontId="8" fillId="0" borderId="0" xfId="1" applyFont="1"/>
    <xf numFmtId="0" fontId="10" fillId="0" borderId="0" xfId="2" applyFont="1"/>
    <xf numFmtId="0" fontId="12" fillId="0" borderId="0" xfId="3"/>
    <xf numFmtId="0" fontId="12" fillId="0" borderId="0" xfId="3" applyAlignment="1">
      <alignment horizontal="center" vertical="center"/>
    </xf>
    <xf numFmtId="37" fontId="13" fillId="0" borderId="0" xfId="4" applyNumberFormat="1" applyFont="1" applyFill="1" applyBorder="1" applyAlignment="1">
      <alignment horizontal="center" vertical="center" shrinkToFit="1"/>
    </xf>
    <xf numFmtId="37" fontId="14" fillId="0" borderId="0" xfId="5" applyNumberFormat="1" applyFont="1" applyAlignment="1">
      <alignment horizontal="center" vertical="center" wrapText="1"/>
    </xf>
    <xf numFmtId="37" fontId="15" fillId="0" borderId="8" xfId="4" applyNumberFormat="1" applyFont="1" applyFill="1" applyBorder="1" applyAlignment="1">
      <alignment horizontal="center" vertical="center" shrinkToFit="1"/>
    </xf>
    <xf numFmtId="37" fontId="15" fillId="0" borderId="7" xfId="4" applyNumberFormat="1" applyFont="1" applyFill="1" applyBorder="1" applyAlignment="1">
      <alignment horizontal="center" vertical="center" shrinkToFit="1"/>
    </xf>
    <xf numFmtId="0" fontId="9" fillId="0" borderId="0" xfId="5"/>
    <xf numFmtId="49" fontId="14" fillId="0" borderId="9" xfId="5" applyNumberFormat="1" applyFont="1" applyBorder="1" applyAlignment="1">
      <alignment horizontal="center" vertical="center" wrapText="1"/>
    </xf>
    <xf numFmtId="37" fontId="14" fillId="0" borderId="9" xfId="5" applyNumberFormat="1" applyFont="1" applyBorder="1" applyAlignment="1">
      <alignment horizontal="center" vertical="center" wrapText="1"/>
    </xf>
    <xf numFmtId="0" fontId="14" fillId="0" borderId="9" xfId="5" applyFont="1" applyBorder="1" applyAlignment="1">
      <alignment horizontal="center" vertical="center" wrapText="1"/>
    </xf>
    <xf numFmtId="0" fontId="16" fillId="2" borderId="10" xfId="5" applyFont="1" applyFill="1" applyBorder="1" applyAlignment="1">
      <alignment horizontal="center" vertical="center" wrapText="1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" fillId="0" borderId="0" xfId="6" applyFont="1" applyAlignment="1">
      <alignment vertical="center"/>
    </xf>
    <xf numFmtId="37" fontId="11" fillId="0" borderId="0" xfId="2" applyNumberFormat="1" applyFont="1" applyAlignment="1">
      <alignment horizontal="center" vertical="center"/>
    </xf>
    <xf numFmtId="37" fontId="11" fillId="0" borderId="0" xfId="2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0" xfId="6" applyFont="1" applyAlignment="1">
      <alignment horizontal="center" vertical="center"/>
    </xf>
    <xf numFmtId="165" fontId="17" fillId="0" borderId="0" xfId="5" applyNumberFormat="1" applyFont="1" applyAlignment="1">
      <alignment horizontal="right" vertical="center"/>
    </xf>
    <xf numFmtId="165" fontId="9" fillId="0" borderId="0" xfId="5" applyNumberFormat="1"/>
  </cellXfs>
  <cellStyles count="7">
    <cellStyle name="Comma 2 2 2" xfId="4" xr:uid="{57F7217E-B709-419C-B9F2-4FF6AE7B4AFF}"/>
    <cellStyle name="Normal" xfId="0" builtinId="0"/>
    <cellStyle name="Normal 2" xfId="6" xr:uid="{86BD2104-FAE8-4140-B1AB-5A0EE86D8E6D}"/>
    <cellStyle name="Normal 2 2" xfId="5" xr:uid="{38BAFB55-34BF-44E9-951E-F3AD357FD719}"/>
    <cellStyle name="Normal 2 3" xfId="1" xr:uid="{9FA74115-5D18-493C-ABDE-8B321714E5EA}"/>
    <cellStyle name="Normal 2 4" xfId="3" xr:uid="{9873A8DF-6F2E-4CF0-BC08-DD11221165DC}"/>
    <cellStyle name="Normal 4" xfId="2" xr:uid="{0CC637CA-E3DE-4E6C-B2DE-4A2958F7582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586809</xdr:colOff>
      <xdr:row>1</xdr:row>
      <xdr:rowOff>51027</xdr:rowOff>
    </xdr:from>
    <xdr:ext cx="2869405" cy="2449286"/>
    <xdr:pic>
      <xdr:nvPicPr>
        <xdr:cNvPr id="2" name="Picture 1">
          <a:extLst>
            <a:ext uri="{FF2B5EF4-FFF2-40B4-BE49-F238E27FC236}">
              <a16:creationId xmlns:a16="http://schemas.microsoft.com/office/drawing/2014/main" id="{2C453FC9-7BBB-4742-90A5-65CE363AF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620586" y="212952"/>
          <a:ext cx="2869405" cy="244928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nikomaram\Downloads\ListOfTrading%20-%202025-10-27T162132.64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AF\&#1581;&#1587;&#1575;&#1576;&#1583;&#1575;&#1585;&#1740;%20&#1589;&#1606;&#1583;&#1608;&#1602;\10-&#1581;&#1601;&#1592;%20&#1575;&#1585;&#1586;&#1588;%20&#1583;&#1605;&#1575;&#1608;&#1606;&#1583;\&#1593;&#1605;&#1604;&#1740;&#1575;&#1578;%20&#1581;&#1587;&#1575;&#1576;&#1583;&#1575;&#1585;&#1740;\&#1662;&#1585;&#1578;&#1601;&#1608;&#1740;%20&#1605;&#1575;&#1607;&#1575;&#1606;&#1607;\1404\14040531\14040531.xlsx" TargetMode="External"/><Relationship Id="rId1" Type="http://schemas.openxmlformats.org/officeDocument/2006/relationships/externalLinkPath" Target="/AF/&#1581;&#1587;&#1575;&#1576;&#1583;&#1575;&#1585;&#1740;%20&#1589;&#1606;&#1583;&#1608;&#1602;/10-&#1581;&#1601;&#1592;%20&#1575;&#1585;&#1586;&#1588;%20&#1583;&#1605;&#1575;&#1608;&#1606;&#1583;/&#1593;&#1605;&#1604;&#1740;&#1575;&#1578;%20&#1581;&#1587;&#1575;&#1576;&#1583;&#1575;&#1585;&#1740;/&#1662;&#1585;&#1578;&#1601;&#1608;&#1740;%20&#1605;&#1575;&#1607;&#1575;&#1606;&#1607;/1404/14040531/140405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tockList"/>
    </sheetNames>
    <sheetDataSet>
      <sheetData sheetId="0">
        <row r="3">
          <cell r="A3" t="str">
            <v>Row Labels</v>
          </cell>
          <cell r="B3" t="str">
            <v>Sum of تعداد</v>
          </cell>
        </row>
        <row r="4">
          <cell r="A4" t="str">
            <v>اختیار خرید گواهی سپرده پیوسته شمش طلای +995 GBAB04C1000 10000000.0000-1404/08/18</v>
          </cell>
          <cell r="B4">
            <v>510</v>
          </cell>
        </row>
        <row r="5">
          <cell r="A5" t="str">
            <v>اختیار خرید گواهی سپرده پیوسته شمش طلای +995 GBAB04C1050 10500000.0000-1404/08/18</v>
          </cell>
          <cell r="B5">
            <v>1507</v>
          </cell>
        </row>
        <row r="6">
          <cell r="A6" t="str">
            <v>اختیار خرید گواهی سپرده پیوسته شمش طلای +995 GBAB04C1100 11000000.0000-1404/08/18</v>
          </cell>
          <cell r="B6">
            <v>9946</v>
          </cell>
        </row>
        <row r="7">
          <cell r="A7" t="str">
            <v>اختیار خرید گواهی سپرده پیوسته شمش طلای +995 GBAB04C1200 12000000.0000-1404/08/18</v>
          </cell>
          <cell r="B7">
            <v>4</v>
          </cell>
        </row>
        <row r="8">
          <cell r="A8" t="str">
            <v>اختیار خرید گواهی سپرده پیوسته شمش طلای +995 GBAB04C1300 13000000.0000-1404/08/18</v>
          </cell>
          <cell r="B8">
            <v>4</v>
          </cell>
        </row>
        <row r="9">
          <cell r="A9" t="str">
            <v>اختیار خرید گواهی سپرده پیوسته شمش طلای +995 GBAB04C1400 14000000.0000-1404/08/18</v>
          </cell>
          <cell r="B9">
            <v>2</v>
          </cell>
        </row>
        <row r="10">
          <cell r="A10" t="str">
            <v>اختیار خرید گواهی سپرده پیوسته شمش طلای +995 GBAB04C800 8000000.0000-1404/08/18</v>
          </cell>
          <cell r="B10">
            <v>372</v>
          </cell>
        </row>
        <row r="11">
          <cell r="A11" t="str">
            <v>اختیار خرید گواهی سپرده پیوسته شمش طلای +995 GBAB04C900 9000000.0000-1404/08/18</v>
          </cell>
          <cell r="B11">
            <v>3066</v>
          </cell>
        </row>
        <row r="12">
          <cell r="A12" t="str">
            <v>اختیار خرید گواهی سپرده پیوسته شمش طلای +995 GBAB04C950 9500000.0000-1404/08/18</v>
          </cell>
          <cell r="B12">
            <v>6479</v>
          </cell>
        </row>
        <row r="13">
          <cell r="A13" t="str">
            <v>اختیار خرید گواهی سپرده پیوسته شمش طلای +995 GBBA04C1000 10000000.0000-1404/11/19</v>
          </cell>
          <cell r="B13">
            <v>6</v>
          </cell>
        </row>
        <row r="14">
          <cell r="A14" t="str">
            <v>اختیار خرید گواهی سپرده پیوسته شمش طلای +995 GBBA04C1050 10500000.0000-1404/11/19</v>
          </cell>
          <cell r="B14">
            <v>1703</v>
          </cell>
        </row>
        <row r="15">
          <cell r="A15" t="str">
            <v>اختیار خرید گواهی سپرده پیوسته شمش طلای +995 GBBA04C1100 11000000.0000-1404/11/19</v>
          </cell>
          <cell r="B15">
            <v>1083</v>
          </cell>
        </row>
        <row r="16">
          <cell r="A16" t="str">
            <v>اختیار خرید گواهی سپرده پیوسته شمش طلای +995 GBBA04C1200 12000000.0000-1404/11/19</v>
          </cell>
          <cell r="B16">
            <v>1012</v>
          </cell>
        </row>
        <row r="17">
          <cell r="A17" t="str">
            <v>اختیار خرید گواهی سپرده پیوسته شمش طلای +995 GBBA04C1300 13000000.0000-1404/11/19</v>
          </cell>
          <cell r="B17">
            <v>1002</v>
          </cell>
        </row>
        <row r="18">
          <cell r="A18" t="str">
            <v>اختیار خرید گواهی سپرده پیوسته شمش طلای +995 GBBA04C1400 14000000.0000-1404/11/19</v>
          </cell>
          <cell r="B18">
            <v>174</v>
          </cell>
        </row>
        <row r="19">
          <cell r="A19" t="str">
            <v>اختیار خرید گواهی سپرده پیوسته شمش طلای +995 GBBA04C800 8000000.0000-1404/11/19</v>
          </cell>
          <cell r="B19">
            <v>531</v>
          </cell>
        </row>
        <row r="20">
          <cell r="A20" t="str">
            <v>اختیار خرید گواهی سپرده پیوسته شمش طلای +995 GBBA04C900 9000000.0000-1404/11/19</v>
          </cell>
          <cell r="B20">
            <v>1578</v>
          </cell>
        </row>
        <row r="21">
          <cell r="A21" t="str">
            <v>اختیار خرید گواهی سپرده پیوسته شمش طلای +995 GBBA04C950 9500000.0000-1404/11/19</v>
          </cell>
          <cell r="B21">
            <v>2</v>
          </cell>
        </row>
        <row r="22">
          <cell r="A22" t="str">
            <v>اختیارخ اخابر-400-1404/07/23</v>
          </cell>
          <cell r="B22">
            <v>240740000</v>
          </cell>
        </row>
        <row r="23">
          <cell r="A23" t="str">
            <v>اختیارخ اخابر-450-1404/09/19</v>
          </cell>
          <cell r="B23">
            <v>92944000</v>
          </cell>
        </row>
        <row r="24">
          <cell r="A24" t="str">
            <v>اختیارخ اخابر-800-1404/03/21</v>
          </cell>
          <cell r="B24">
            <v>5000000</v>
          </cell>
        </row>
        <row r="25">
          <cell r="A25" t="str">
            <v>اختیارخ اطلس-60000-14040609</v>
          </cell>
          <cell r="B25">
            <v>150000</v>
          </cell>
        </row>
        <row r="26">
          <cell r="A26" t="str">
            <v>اختیارخ خبهمن-2600-1404/05/29</v>
          </cell>
          <cell r="B26">
            <v>17799000</v>
          </cell>
        </row>
        <row r="27">
          <cell r="A27" t="str">
            <v>اختیارخ خساپا-338-1404/04/08</v>
          </cell>
          <cell r="B27">
            <v>31168000</v>
          </cell>
        </row>
        <row r="28">
          <cell r="A28" t="str">
            <v>اختیارخ خساپا-362-1404/04/08</v>
          </cell>
          <cell r="B28">
            <v>164281104</v>
          </cell>
        </row>
        <row r="29">
          <cell r="A29" t="str">
            <v>اختیارخ خساپا-392-1404/03/28</v>
          </cell>
          <cell r="B29">
            <v>155356896</v>
          </cell>
        </row>
        <row r="30">
          <cell r="A30" t="str">
            <v>اختیارخ خساپا-422-1404/03/28</v>
          </cell>
          <cell r="B30">
            <v>84329640</v>
          </cell>
        </row>
        <row r="31">
          <cell r="A31" t="str">
            <v>اختیارخ خساپا-500-1404/07/30</v>
          </cell>
          <cell r="B31">
            <v>821436000</v>
          </cell>
        </row>
        <row r="32">
          <cell r="A32" t="str">
            <v>اختیارخ خساپا-500-1404/08/28</v>
          </cell>
          <cell r="B32">
            <v>608247000</v>
          </cell>
        </row>
        <row r="33">
          <cell r="A33" t="str">
            <v>اختیارخ خگستر-5500-1404/04/08</v>
          </cell>
          <cell r="B33">
            <v>22780000</v>
          </cell>
        </row>
        <row r="34">
          <cell r="A34" t="str">
            <v>اختیارخ خگستر-6500-1404/04/08</v>
          </cell>
          <cell r="B34">
            <v>3000000</v>
          </cell>
        </row>
        <row r="35">
          <cell r="A35" t="str">
            <v>اختیارخ خودرو-282-1404/03/07</v>
          </cell>
          <cell r="B35">
            <v>594930</v>
          </cell>
        </row>
        <row r="36">
          <cell r="A36" t="str">
            <v>اختیارخ خودرو-300-1404/07/02</v>
          </cell>
          <cell r="B36">
            <v>41100000</v>
          </cell>
        </row>
        <row r="37">
          <cell r="A37" t="str">
            <v>اختیارخ خودرو-306-1404/03/07</v>
          </cell>
          <cell r="B37">
            <v>339960</v>
          </cell>
        </row>
        <row r="38">
          <cell r="A38" t="str">
            <v>اختیارخ خودرو-329-1404/03/07</v>
          </cell>
          <cell r="B38">
            <v>16471062</v>
          </cell>
        </row>
        <row r="39">
          <cell r="A39" t="str">
            <v>اختیارخ خودرو-353-1404/03/07</v>
          </cell>
          <cell r="B39">
            <v>20992530</v>
          </cell>
        </row>
        <row r="40">
          <cell r="A40" t="str">
            <v>اختیارخ خودرو-380-1404/10/03</v>
          </cell>
          <cell r="B40">
            <v>301000</v>
          </cell>
        </row>
        <row r="41">
          <cell r="A41" t="str">
            <v>اختیارخ خودرو-382-1404/03/07</v>
          </cell>
          <cell r="B41">
            <v>50994</v>
          </cell>
        </row>
        <row r="42">
          <cell r="A42" t="str">
            <v>اختیارخ خودرو-400-1404/07/02</v>
          </cell>
          <cell r="B42">
            <v>292732000</v>
          </cell>
        </row>
        <row r="43">
          <cell r="A43" t="str">
            <v>اختیارخ خودرو-400-1404/09/05</v>
          </cell>
          <cell r="B43">
            <v>970000</v>
          </cell>
        </row>
        <row r="44">
          <cell r="A44" t="str">
            <v>اختیارخ خودرو-400-1404/10/03</v>
          </cell>
          <cell r="B44">
            <v>35133000</v>
          </cell>
        </row>
        <row r="45">
          <cell r="A45" t="str">
            <v>اختیارخ خودرو-441-1404/03/07</v>
          </cell>
          <cell r="B45">
            <v>241652067</v>
          </cell>
        </row>
        <row r="46">
          <cell r="A46" t="str">
            <v>اختیارخ خودرو-450-1404/10/03</v>
          </cell>
          <cell r="B46">
            <v>90898000</v>
          </cell>
        </row>
        <row r="47">
          <cell r="A47" t="str">
            <v>اختیارخ خودرو-450-1404/11/01</v>
          </cell>
          <cell r="B47">
            <v>4102000</v>
          </cell>
        </row>
        <row r="48">
          <cell r="A48" t="str">
            <v>اختیارخ خودرو-471-1404/03/07</v>
          </cell>
          <cell r="B48">
            <v>373054827</v>
          </cell>
        </row>
        <row r="49">
          <cell r="A49" t="str">
            <v>اختیارخ خودرو-500-1404/08/07</v>
          </cell>
          <cell r="B49">
            <v>2044582000</v>
          </cell>
        </row>
        <row r="50">
          <cell r="A50" t="str">
            <v>اختیارخ خودرو-500-1404/09/05</v>
          </cell>
          <cell r="B50">
            <v>1458000</v>
          </cell>
        </row>
        <row r="51">
          <cell r="A51" t="str">
            <v>اختیارخ خودرو-500-1404/10/03</v>
          </cell>
          <cell r="B51">
            <v>337563000</v>
          </cell>
        </row>
        <row r="52">
          <cell r="A52" t="str">
            <v>اختیارخ خودرو-529-1404/03/07</v>
          </cell>
          <cell r="B52">
            <v>300898596</v>
          </cell>
        </row>
        <row r="53">
          <cell r="A53" t="str">
            <v>اختیارخ خودرو-550-1404/10/03</v>
          </cell>
          <cell r="B53">
            <v>4881000</v>
          </cell>
        </row>
        <row r="54">
          <cell r="A54" t="str">
            <v>اختیارخ خودرو-588-1404/03/07</v>
          </cell>
          <cell r="B54">
            <v>466272138</v>
          </cell>
        </row>
        <row r="55">
          <cell r="A55" t="str">
            <v>اختیارخ خودرو-647-1404/03/07</v>
          </cell>
          <cell r="B55">
            <v>12459534</v>
          </cell>
        </row>
        <row r="56">
          <cell r="A56" t="str">
            <v>اختیارخ ذوب-300-1404/03/21</v>
          </cell>
          <cell r="B56">
            <v>210000</v>
          </cell>
        </row>
        <row r="57">
          <cell r="A57" t="str">
            <v>اختیارخ ذوب-300-1404/09/19</v>
          </cell>
          <cell r="B57">
            <v>46429000</v>
          </cell>
        </row>
        <row r="58">
          <cell r="A58" t="str">
            <v>اختیارخ ذوب-320-1404/09/19</v>
          </cell>
          <cell r="B58">
            <v>105505000</v>
          </cell>
        </row>
        <row r="59">
          <cell r="A59" t="str">
            <v>اختیارخ ذوب-400-1404/03/21</v>
          </cell>
          <cell r="B59">
            <v>312870000</v>
          </cell>
        </row>
        <row r="60">
          <cell r="A60" t="str">
            <v>اختیارخ ذوب-400-1404/04/25</v>
          </cell>
          <cell r="B60">
            <v>48932000</v>
          </cell>
        </row>
        <row r="61">
          <cell r="A61" t="str">
            <v>اختیارخ ذوب-400-1404/06/18</v>
          </cell>
          <cell r="B61">
            <v>63890000</v>
          </cell>
        </row>
        <row r="62">
          <cell r="A62" t="str">
            <v>اختیارخ ذوب-500-1404/03/21</v>
          </cell>
          <cell r="B62">
            <v>183000000</v>
          </cell>
        </row>
        <row r="63">
          <cell r="A63" t="str">
            <v>اختیارخ ذوب-500-1404/04/25</v>
          </cell>
          <cell r="B63">
            <v>25974000</v>
          </cell>
        </row>
        <row r="64">
          <cell r="A64" t="str">
            <v>اختیارخ ذوب-600-1404/04/25</v>
          </cell>
          <cell r="B64">
            <v>38517000</v>
          </cell>
        </row>
        <row r="65">
          <cell r="A65" t="str">
            <v>اختیارخ شپنا-3250-1404/08/21</v>
          </cell>
          <cell r="B65">
            <v>1001000</v>
          </cell>
        </row>
        <row r="66">
          <cell r="A66" t="str">
            <v>اختیارخ شپنا-3750-1404/08/21</v>
          </cell>
          <cell r="B66">
            <v>1000000</v>
          </cell>
        </row>
        <row r="67">
          <cell r="A67" t="str">
            <v>اختیارخ شپنا-4000-1404/08/21</v>
          </cell>
          <cell r="B67">
            <v>7358000</v>
          </cell>
        </row>
        <row r="68">
          <cell r="A68" t="str">
            <v>اختیارخ شپنا-4500-1404/08/21</v>
          </cell>
          <cell r="B68">
            <v>18219000</v>
          </cell>
        </row>
        <row r="69">
          <cell r="A69" t="str">
            <v>اختیارخ شپنا-4500-1404/10/17</v>
          </cell>
          <cell r="B69">
            <v>41455000</v>
          </cell>
        </row>
        <row r="70">
          <cell r="A70" t="str">
            <v>اختیارخ شپنا-5000-1404/08/21</v>
          </cell>
          <cell r="B70">
            <v>4004000</v>
          </cell>
        </row>
        <row r="71">
          <cell r="A71" t="str">
            <v>اختیارخ شپنا-5000-1404/10/17</v>
          </cell>
          <cell r="B71">
            <v>9418000</v>
          </cell>
        </row>
        <row r="72">
          <cell r="A72" t="str">
            <v>اختیارخ شپنا-5500-1404/08/21</v>
          </cell>
          <cell r="B72">
            <v>4013000</v>
          </cell>
        </row>
        <row r="73">
          <cell r="A73" t="str">
            <v>اختیارخ شپنا-5500-1404/10/17</v>
          </cell>
          <cell r="B73">
            <v>7757000</v>
          </cell>
        </row>
        <row r="74">
          <cell r="A74" t="str">
            <v>اختیارخ شتاب-13000-1404/03/13</v>
          </cell>
          <cell r="B74">
            <v>3435000</v>
          </cell>
        </row>
        <row r="75">
          <cell r="A75" t="str">
            <v>اختیارخ شستا-1100-1404/04/11</v>
          </cell>
          <cell r="B75">
            <v>23028000</v>
          </cell>
        </row>
        <row r="76">
          <cell r="A76" t="str">
            <v>اختیارخ شستا-1200-1404/04/11</v>
          </cell>
          <cell r="B76">
            <v>13101000</v>
          </cell>
        </row>
        <row r="77">
          <cell r="A77" t="str">
            <v>اختیارخ شستا-1200-1404/08/14</v>
          </cell>
          <cell r="B77">
            <v>14000000</v>
          </cell>
        </row>
        <row r="78">
          <cell r="A78" t="str">
            <v>اختیارخ شستا-1300-1404/08/14</v>
          </cell>
          <cell r="B78">
            <v>46000000</v>
          </cell>
        </row>
        <row r="79">
          <cell r="A79" t="str">
            <v>اختیارخ شستا-1300-1404/09/12</v>
          </cell>
          <cell r="B79">
            <v>5011000</v>
          </cell>
        </row>
        <row r="80">
          <cell r="A80" t="str">
            <v>اختیارخ شستا-1400-1404/08/14</v>
          </cell>
          <cell r="B80">
            <v>73928000</v>
          </cell>
        </row>
        <row r="81">
          <cell r="A81" t="str">
            <v>اختیارخ شستا-1500-1404/08/14</v>
          </cell>
          <cell r="B81">
            <v>90000000</v>
          </cell>
        </row>
        <row r="82">
          <cell r="A82" t="str">
            <v>اختیارخ شستا-1600-1404/08/14</v>
          </cell>
          <cell r="B82">
            <v>47639000</v>
          </cell>
        </row>
        <row r="83">
          <cell r="A83" t="str">
            <v>اختیارخ شستا-2200-1404/04/11</v>
          </cell>
          <cell r="B83">
            <v>180000</v>
          </cell>
        </row>
        <row r="84">
          <cell r="A84" t="str">
            <v>اختیارخ وبصادر-200-1404/03/21</v>
          </cell>
          <cell r="B84">
            <v>4000000</v>
          </cell>
        </row>
        <row r="85">
          <cell r="A85" t="str">
            <v>اختیارخ وبصادر-450-1404/09/19</v>
          </cell>
          <cell r="B85">
            <v>1000000</v>
          </cell>
        </row>
        <row r="86">
          <cell r="A86" t="str">
            <v>اختیارخ وبصادر-500-1404/03/21</v>
          </cell>
          <cell r="B86">
            <v>116001000</v>
          </cell>
        </row>
        <row r="87">
          <cell r="A87" t="str">
            <v>اختیارخ وبصادر-500-1404/05/22</v>
          </cell>
          <cell r="B87">
            <v>51000000</v>
          </cell>
        </row>
        <row r="88">
          <cell r="A88" t="str">
            <v>اختیارخ وبصادر-500-1404/07/23</v>
          </cell>
          <cell r="B88">
            <v>303230000</v>
          </cell>
        </row>
        <row r="89">
          <cell r="A89" t="str">
            <v>اختیارخ وبصادر-500-1404/09/19</v>
          </cell>
          <cell r="B89">
            <v>18000000</v>
          </cell>
        </row>
        <row r="90">
          <cell r="A90" t="str">
            <v>اختیارخ وبصادر-550-1404/09/19</v>
          </cell>
          <cell r="B90">
            <v>10001000</v>
          </cell>
        </row>
        <row r="91">
          <cell r="A91" t="str">
            <v>اختیارخ وبصادر-600-1404/03/21</v>
          </cell>
          <cell r="B91">
            <v>210595000</v>
          </cell>
        </row>
        <row r="92">
          <cell r="A92" t="str">
            <v>اختیارخ وبصادر-600-1404/05/22</v>
          </cell>
          <cell r="B92">
            <v>106898000</v>
          </cell>
        </row>
        <row r="93">
          <cell r="A93" t="str">
            <v>اختیارخ وبصادر-600-1404/09/19</v>
          </cell>
          <cell r="B93">
            <v>11670000</v>
          </cell>
        </row>
        <row r="94">
          <cell r="A94" t="str">
            <v>اختیارخ وبصادر-700-1404/03/21</v>
          </cell>
          <cell r="B94">
            <v>202229000</v>
          </cell>
        </row>
        <row r="95">
          <cell r="A95" t="str">
            <v>اختیارخ وبصادر-700-1404/05/22</v>
          </cell>
          <cell r="B95">
            <v>1050000</v>
          </cell>
        </row>
        <row r="96">
          <cell r="A96" t="str">
            <v>اختیارخ وبصادر-800-1404/03/21</v>
          </cell>
          <cell r="B96">
            <v>59371000</v>
          </cell>
        </row>
        <row r="97">
          <cell r="A97" t="str">
            <v>اختیارخ وبصادر-900-1404/03/21</v>
          </cell>
          <cell r="B97">
            <v>16802000</v>
          </cell>
        </row>
        <row r="98">
          <cell r="A98" t="str">
            <v>اختیارخ وبملت-1000-1404/08/21</v>
          </cell>
          <cell r="B98">
            <v>453000</v>
          </cell>
        </row>
        <row r="99">
          <cell r="A99" t="str">
            <v>اختیارخ وبملت-1100-1404/11/21</v>
          </cell>
          <cell r="B99">
            <v>1000</v>
          </cell>
        </row>
        <row r="100">
          <cell r="A100" t="str">
            <v>اختیارخ وبملت-1175-1404/07/23</v>
          </cell>
          <cell r="B100">
            <v>1486594832</v>
          </cell>
        </row>
        <row r="101">
          <cell r="A101" t="str">
            <v>اختیارخ وبملت-1200-1404/08/21</v>
          </cell>
          <cell r="B101">
            <v>138500000</v>
          </cell>
        </row>
        <row r="102">
          <cell r="A102" t="str">
            <v>اختیارخ وبملت-1300-1404/08/21</v>
          </cell>
          <cell r="B102">
            <v>59912000</v>
          </cell>
        </row>
        <row r="103">
          <cell r="A103" t="str">
            <v>اختیارخ وبملت-1400-1404/08/21</v>
          </cell>
          <cell r="B103">
            <v>19361000</v>
          </cell>
        </row>
        <row r="104">
          <cell r="A104" t="str">
            <v>اختیارخ وبملت-1760-1404/03/21</v>
          </cell>
          <cell r="B104">
            <v>7752518</v>
          </cell>
        </row>
        <row r="105">
          <cell r="A105" t="str">
            <v>اختیارخ وبملت-1907-1404/03/21</v>
          </cell>
          <cell r="B105">
            <v>1716154</v>
          </cell>
        </row>
        <row r="106">
          <cell r="A106" t="str">
            <v>اختیارخ وبملت-2054-1404/03/21</v>
          </cell>
          <cell r="B106">
            <v>4004929</v>
          </cell>
        </row>
        <row r="107">
          <cell r="A107" t="str">
            <v>اختیارخ وبملت-2200-1404/03/21</v>
          </cell>
          <cell r="B107">
            <v>4072560</v>
          </cell>
        </row>
        <row r="108">
          <cell r="A108" t="str">
            <v>اختیارخ وبملت-2200-1404/07/23</v>
          </cell>
          <cell r="B108">
            <v>79593510</v>
          </cell>
        </row>
        <row r="109">
          <cell r="A109" t="str">
            <v>اختیارخ وبملت-2640-1404/03/21</v>
          </cell>
          <cell r="B109">
            <v>33376248</v>
          </cell>
        </row>
        <row r="110">
          <cell r="A110" t="str">
            <v>اختیارخ وبملت-2934-1404/03/21</v>
          </cell>
          <cell r="B110">
            <v>30257928</v>
          </cell>
        </row>
        <row r="111">
          <cell r="A111" t="str">
            <v>اختیارخ وتجارت-400-1404/08/21</v>
          </cell>
          <cell r="B111">
            <v>718881000</v>
          </cell>
        </row>
        <row r="112">
          <cell r="A112" t="str">
            <v>اختیارخ وتجارت-450-1404/10/17</v>
          </cell>
          <cell r="B112">
            <v>500000</v>
          </cell>
        </row>
        <row r="113">
          <cell r="A113" t="str">
            <v>اختیارخ وتجارت-500-1404/08/21</v>
          </cell>
          <cell r="B113">
            <v>200250000</v>
          </cell>
        </row>
        <row r="114">
          <cell r="A114" t="str">
            <v>اختیارخ وتجارت-600-1404/04/18</v>
          </cell>
          <cell r="B114">
            <v>15171000</v>
          </cell>
        </row>
        <row r="115">
          <cell r="A115" t="str">
            <v>اختیارخ وتجارت-700-1404/04/18</v>
          </cell>
          <cell r="B115">
            <v>49586000</v>
          </cell>
        </row>
        <row r="116">
          <cell r="A116" t="str">
            <v>Grand Total</v>
          </cell>
          <cell r="B116">
            <v>11731471938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"/>
      <sheetName val="سهام"/>
      <sheetName val="اوراق مشتقه"/>
      <sheetName val="اوراق"/>
      <sheetName val="تعدیل قیمت"/>
      <sheetName val="سپرده"/>
      <sheetName val="درآمد"/>
      <sheetName val="1-2"/>
      <sheetName val="2-2"/>
      <sheetName val="3-2"/>
      <sheetName val="4-2"/>
      <sheetName val="درآمد سود سهام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  <sheetName val="سود ترجیح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صندوق حفظ ارزش دماوند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716C-D76C-417B-92BD-EE6378CB9560}">
  <dimension ref="A15:I27"/>
  <sheetViews>
    <sheetView rightToLeft="1" view="pageBreakPreview" topLeftCell="A7" zoomScaleNormal="100" zoomScaleSheetLayoutView="100" workbookViewId="0">
      <selection activeCell="G22" sqref="G22"/>
    </sheetView>
  </sheetViews>
  <sheetFormatPr defaultRowHeight="18.75"/>
  <cols>
    <col min="1" max="16384" width="9.140625" style="60"/>
  </cols>
  <sheetData>
    <row r="15" spans="1:9" ht="33.75" customHeight="1">
      <c r="A15" s="77" t="s">
        <v>311</v>
      </c>
      <c r="B15" s="77"/>
      <c r="C15" s="77"/>
      <c r="D15" s="77"/>
      <c r="E15" s="77"/>
      <c r="F15" s="77"/>
      <c r="G15" s="77"/>
      <c r="H15" s="77"/>
      <c r="I15" s="77"/>
    </row>
    <row r="16" spans="1:9" ht="33.75" customHeight="1">
      <c r="A16" s="77" t="s">
        <v>310</v>
      </c>
      <c r="B16" s="77"/>
      <c r="C16" s="77"/>
      <c r="D16" s="77"/>
      <c r="E16" s="77"/>
      <c r="F16" s="77"/>
      <c r="G16" s="77"/>
      <c r="H16" s="77"/>
      <c r="I16" s="77"/>
    </row>
    <row r="17" spans="1:9" ht="33.75" customHeight="1">
      <c r="A17" s="78" t="s">
        <v>309</v>
      </c>
      <c r="B17" s="78"/>
      <c r="C17" s="78"/>
      <c r="D17" s="78"/>
      <c r="E17" s="78"/>
      <c r="F17" s="78"/>
      <c r="G17" s="78"/>
      <c r="H17" s="78"/>
      <c r="I17" s="78"/>
    </row>
    <row r="18" spans="1:9" ht="33.75" customHeight="1">
      <c r="A18" s="77" t="s">
        <v>312</v>
      </c>
      <c r="B18" s="77"/>
      <c r="C18" s="77"/>
      <c r="D18" s="77"/>
      <c r="E18" s="77"/>
      <c r="F18" s="77"/>
      <c r="G18" s="77"/>
      <c r="H18" s="77"/>
      <c r="I18" s="77"/>
    </row>
    <row r="19" spans="1:9">
      <c r="A19" s="62"/>
      <c r="B19" s="62"/>
      <c r="C19" s="62"/>
      <c r="D19" s="62"/>
      <c r="E19" s="62"/>
      <c r="F19" s="62"/>
      <c r="G19" s="62"/>
      <c r="H19" s="62"/>
      <c r="I19" s="62"/>
    </row>
    <row r="20" spans="1:9">
      <c r="A20" s="62"/>
      <c r="B20" s="62"/>
      <c r="C20" s="62"/>
      <c r="D20" s="62"/>
      <c r="E20" s="62"/>
      <c r="F20" s="62"/>
      <c r="G20" s="62"/>
      <c r="H20" s="62"/>
      <c r="I20" s="62"/>
    </row>
    <row r="21" spans="1:9">
      <c r="A21" s="62"/>
      <c r="B21" s="62"/>
      <c r="C21" s="62"/>
      <c r="D21" s="62"/>
      <c r="E21" s="62"/>
      <c r="F21" s="62"/>
      <c r="G21" s="62"/>
      <c r="H21" s="62"/>
      <c r="I21" s="62"/>
    </row>
    <row r="22" spans="1:9">
      <c r="A22" s="62"/>
      <c r="B22" s="62"/>
      <c r="C22" s="62"/>
      <c r="D22" s="62"/>
      <c r="E22" s="62"/>
      <c r="F22" s="62"/>
      <c r="G22" s="62"/>
      <c r="H22" s="62"/>
      <c r="I22" s="62"/>
    </row>
    <row r="23" spans="1:9">
      <c r="A23" s="62"/>
      <c r="B23" s="62"/>
      <c r="C23" s="62"/>
      <c r="D23" s="62"/>
      <c r="E23" s="62"/>
      <c r="F23" s="62"/>
      <c r="G23" s="62"/>
      <c r="H23" s="62"/>
      <c r="I23" s="62"/>
    </row>
    <row r="24" spans="1:9" ht="34.5" customHeight="1">
      <c r="A24" s="62"/>
      <c r="B24" s="62"/>
      <c r="C24" s="62"/>
      <c r="D24" s="62"/>
      <c r="E24" s="62"/>
      <c r="F24" s="62"/>
      <c r="G24" s="62"/>
      <c r="H24" s="62"/>
      <c r="I24" s="62"/>
    </row>
    <row r="27" spans="1:9">
      <c r="C27" s="61" t="s">
        <v>308</v>
      </c>
    </row>
  </sheetData>
  <mergeCells count="4">
    <mergeCell ref="A15:I15"/>
    <mergeCell ref="A16:I16"/>
    <mergeCell ref="A17:I17"/>
    <mergeCell ref="A18:I18"/>
  </mergeCells>
  <printOptions horizontalCentered="1"/>
  <pageMargins left="0.2" right="0.2" top="0" bottom="0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5"/>
  <sheetViews>
    <sheetView rightToLeft="1" view="pageBreakPreview" zoomScaleNormal="100" zoomScaleSheetLayoutView="100" workbookViewId="0">
      <selection activeCell="I15" sqref="I15"/>
    </sheetView>
  </sheetViews>
  <sheetFormatPr defaultRowHeight="12.75"/>
  <cols>
    <col min="1" max="1" width="65.7109375" bestFit="1" customWidth="1"/>
    <col min="2" max="2" width="1.28515625" customWidth="1"/>
    <col min="3" max="3" width="19.42578125" customWidth="1"/>
    <col min="4" max="4" width="1.28515625" customWidth="1"/>
    <col min="5" max="5" width="20.7109375" customWidth="1"/>
    <col min="6" max="6" width="1.28515625" customWidth="1"/>
    <col min="7" max="7" width="19.42578125" customWidth="1"/>
    <col min="8" max="8" width="1.28515625" customWidth="1"/>
    <col min="9" max="9" width="19.42578125" customWidth="1"/>
    <col min="10" max="10" width="0.28515625" customWidth="1"/>
  </cols>
  <sheetData>
    <row r="1" spans="1:9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 ht="21.75" customHeight="1">
      <c r="A2" s="79" t="s">
        <v>163</v>
      </c>
      <c r="B2" s="79"/>
      <c r="C2" s="79"/>
      <c r="D2" s="79"/>
      <c r="E2" s="79"/>
      <c r="F2" s="79"/>
      <c r="G2" s="79"/>
      <c r="H2" s="79"/>
      <c r="I2" s="79"/>
    </row>
    <row r="3" spans="1:9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</row>
    <row r="4" spans="1:9" ht="14.45" customHeight="1"/>
    <row r="5" spans="1:9" ht="14.45" customHeight="1">
      <c r="A5" s="14" t="s">
        <v>306</v>
      </c>
      <c r="B5" s="10"/>
      <c r="C5" s="10"/>
      <c r="D5" s="10"/>
      <c r="E5" s="10"/>
      <c r="F5" s="10"/>
      <c r="G5" s="10"/>
      <c r="H5" s="10"/>
      <c r="I5" s="10"/>
    </row>
    <row r="6" spans="1:9" ht="14.45" customHeight="1">
      <c r="C6" s="83" t="s">
        <v>178</v>
      </c>
      <c r="D6" s="83"/>
      <c r="E6" s="83"/>
      <c r="G6" s="83" t="s">
        <v>179</v>
      </c>
      <c r="H6" s="83"/>
      <c r="I6" s="83"/>
    </row>
    <row r="7" spans="1:9" ht="36.4" customHeight="1">
      <c r="A7" s="11" t="s">
        <v>194</v>
      </c>
      <c r="C7" s="9" t="s">
        <v>195</v>
      </c>
      <c r="D7" s="3"/>
      <c r="E7" s="9" t="s">
        <v>196</v>
      </c>
      <c r="G7" s="9" t="s">
        <v>195</v>
      </c>
      <c r="H7" s="3"/>
      <c r="I7" s="9" t="s">
        <v>196</v>
      </c>
    </row>
    <row r="8" spans="1:9" ht="18.75">
      <c r="A8" s="12" t="s">
        <v>236</v>
      </c>
      <c r="C8" s="26">
        <v>1788551</v>
      </c>
      <c r="D8" s="26"/>
      <c r="E8" s="57">
        <f>C8/$C$14*100</f>
        <v>5.1557455154712509E-2</v>
      </c>
      <c r="F8" s="26"/>
      <c r="G8" s="26">
        <v>22421929</v>
      </c>
      <c r="H8" s="26"/>
      <c r="I8" s="57">
        <f>G8/$G$14*100</f>
        <v>0.11045074873936872</v>
      </c>
    </row>
    <row r="9" spans="1:9" ht="18.75">
      <c r="A9" s="12" t="s">
        <v>237</v>
      </c>
      <c r="C9" s="26">
        <v>169925</v>
      </c>
      <c r="D9" s="26"/>
      <c r="E9" s="57">
        <f t="shared" ref="E9:E13" si="0">C9/$C$14*100</f>
        <v>4.8983230375675745E-3</v>
      </c>
      <c r="F9" s="26"/>
      <c r="G9" s="26">
        <v>969216</v>
      </c>
      <c r="H9" s="26"/>
      <c r="I9" s="57">
        <f t="shared" ref="I9:I13" si="1">G9/$G$14*100</f>
        <v>4.7743721287395033E-3</v>
      </c>
    </row>
    <row r="10" spans="1:9" ht="18.75">
      <c r="A10" s="12" t="s">
        <v>238</v>
      </c>
      <c r="C10" s="26">
        <v>714070</v>
      </c>
      <c r="D10" s="26"/>
      <c r="E10" s="57">
        <f t="shared" si="0"/>
        <v>2.05840549150265E-2</v>
      </c>
      <c r="F10" s="26"/>
      <c r="G10" s="26">
        <v>810705</v>
      </c>
      <c r="H10" s="26"/>
      <c r="I10" s="57">
        <f t="shared" si="1"/>
        <v>3.9935446346632316E-3</v>
      </c>
    </row>
    <row r="11" spans="1:9" ht="18.75">
      <c r="A11" s="12" t="s">
        <v>240</v>
      </c>
      <c r="C11" s="26">
        <v>2689659533</v>
      </c>
      <c r="D11" s="26"/>
      <c r="E11" s="57">
        <f t="shared" si="0"/>
        <v>77.533154354610232</v>
      </c>
      <c r="F11" s="26"/>
      <c r="G11" s="26">
        <v>18566917693</v>
      </c>
      <c r="H11" s="26"/>
      <c r="I11" s="57">
        <f t="shared" si="1"/>
        <v>91.460906908325441</v>
      </c>
    </row>
    <row r="12" spans="1:9" ht="18.75">
      <c r="A12" s="12" t="s">
        <v>239</v>
      </c>
      <c r="C12" s="26">
        <v>0</v>
      </c>
      <c r="D12" s="26"/>
      <c r="E12" s="57">
        <f t="shared" si="0"/>
        <v>0</v>
      </c>
      <c r="F12" s="26"/>
      <c r="G12" s="26">
        <v>500000</v>
      </c>
      <c r="H12" s="26"/>
      <c r="I12" s="57">
        <f t="shared" si="1"/>
        <v>2.4630072804924306E-3</v>
      </c>
    </row>
    <row r="13" spans="1:9" ht="18.75">
      <c r="A13" s="12" t="s">
        <v>241</v>
      </c>
      <c r="C13" s="26">
        <v>776712300</v>
      </c>
      <c r="D13" s="26"/>
      <c r="E13" s="57">
        <f t="shared" si="0"/>
        <v>22.389805812282461</v>
      </c>
      <c r="F13" s="26"/>
      <c r="G13" s="26">
        <v>1708767060</v>
      </c>
      <c r="H13" s="26"/>
      <c r="I13" s="57">
        <f t="shared" si="1"/>
        <v>8.4174114188912927</v>
      </c>
    </row>
    <row r="14" spans="1:9" ht="19.5" thickBot="1">
      <c r="C14" s="38">
        <f>SUM(C8:C13)</f>
        <v>3469044379</v>
      </c>
      <c r="D14" s="35"/>
      <c r="E14" s="38">
        <f>SUM(E8:E13)</f>
        <v>100</v>
      </c>
      <c r="F14" s="35"/>
      <c r="G14" s="38">
        <f>SUM(G8:G13)</f>
        <v>20300386603</v>
      </c>
      <c r="H14" s="35"/>
      <c r="I14" s="38">
        <f>SUM(I8:I13)</f>
        <v>100</v>
      </c>
    </row>
    <row r="15" spans="1:9" ht="13.5" thickTop="1"/>
  </sheetData>
  <mergeCells count="5">
    <mergeCell ref="A1:I1"/>
    <mergeCell ref="A2:I2"/>
    <mergeCell ref="A3:I3"/>
    <mergeCell ref="C6:E6"/>
    <mergeCell ref="G6:I6"/>
  </mergeCells>
  <pageMargins left="0.39" right="0.39" top="0.39" bottom="0.39" header="0" footer="0"/>
  <pageSetup scale="8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54" zoomScaleNormal="100" zoomScaleSheetLayoutView="154" workbookViewId="0">
      <selection activeCell="B19" sqref="B19"/>
    </sheetView>
  </sheetViews>
  <sheetFormatPr defaultRowHeight="12.75"/>
  <cols>
    <col min="1" max="1" width="6.5703125" bestFit="1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79" t="s">
        <v>0</v>
      </c>
      <c r="B1" s="79"/>
      <c r="C1" s="79"/>
      <c r="D1" s="79"/>
      <c r="E1" s="79"/>
      <c r="F1" s="79"/>
    </row>
    <row r="2" spans="1:6" ht="21.75" customHeight="1">
      <c r="A2" s="79" t="s">
        <v>163</v>
      </c>
      <c r="B2" s="79"/>
      <c r="C2" s="79"/>
      <c r="D2" s="79"/>
      <c r="E2" s="79"/>
      <c r="F2" s="79"/>
    </row>
    <row r="3" spans="1:6" ht="21.75" customHeight="1">
      <c r="A3" s="79" t="s">
        <v>2</v>
      </c>
      <c r="B3" s="79"/>
      <c r="C3" s="79"/>
      <c r="D3" s="79"/>
      <c r="E3" s="79"/>
      <c r="F3" s="79"/>
    </row>
    <row r="4" spans="1:6" ht="14.45" customHeight="1"/>
    <row r="5" spans="1:6" ht="29.1" customHeight="1">
      <c r="A5" s="59" t="s">
        <v>176</v>
      </c>
      <c r="B5" s="82" t="s">
        <v>177</v>
      </c>
      <c r="C5" s="82"/>
      <c r="D5" s="82"/>
      <c r="E5" s="82"/>
      <c r="F5" s="82"/>
    </row>
    <row r="6" spans="1:6" ht="14.45" customHeight="1">
      <c r="D6" s="2" t="s">
        <v>178</v>
      </c>
      <c r="F6" s="2" t="s">
        <v>5</v>
      </c>
    </row>
    <row r="7" spans="1:6" ht="14.45" customHeight="1">
      <c r="A7" s="83" t="s">
        <v>177</v>
      </c>
      <c r="B7" s="83"/>
      <c r="D7" s="4" t="s">
        <v>160</v>
      </c>
      <c r="F7" s="4" t="s">
        <v>160</v>
      </c>
    </row>
    <row r="8" spans="1:6" ht="21.75" customHeight="1">
      <c r="A8" s="84" t="s">
        <v>177</v>
      </c>
      <c r="B8" s="84"/>
      <c r="C8" s="32"/>
      <c r="D8" s="18">
        <v>0</v>
      </c>
      <c r="E8" s="32"/>
      <c r="F8" s="18">
        <v>59090703</v>
      </c>
    </row>
    <row r="9" spans="1:6" ht="21.75" customHeight="1">
      <c r="A9" s="87" t="s">
        <v>197</v>
      </c>
      <c r="B9" s="87"/>
      <c r="C9" s="32"/>
      <c r="D9" s="19">
        <v>0</v>
      </c>
      <c r="E9" s="32"/>
      <c r="F9" s="19">
        <v>14410186</v>
      </c>
    </row>
    <row r="10" spans="1:6" ht="21.75" customHeight="1">
      <c r="A10" s="87" t="s">
        <v>198</v>
      </c>
      <c r="B10" s="87"/>
      <c r="C10" s="32"/>
      <c r="D10" s="44">
        <v>94828141</v>
      </c>
      <c r="E10" s="32"/>
      <c r="F10" s="44">
        <v>731885397</v>
      </c>
    </row>
    <row r="11" spans="1:6" ht="21.75" customHeight="1">
      <c r="A11" s="93"/>
      <c r="B11" s="93"/>
      <c r="C11" s="32"/>
      <c r="D11" s="20">
        <f>SUM(D8:D10)</f>
        <v>94828141</v>
      </c>
      <c r="E11" s="32"/>
      <c r="F11" s="20">
        <f>SUM(F8:F10)</f>
        <v>805386286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19"/>
  <sheetViews>
    <sheetView rightToLeft="1" view="pageBreakPreview" zoomScale="87" zoomScaleNormal="100" zoomScaleSheetLayoutView="87" workbookViewId="0">
      <selection activeCell="I19" sqref="I19:I22"/>
    </sheetView>
  </sheetViews>
  <sheetFormatPr defaultRowHeight="12.75"/>
  <cols>
    <col min="1" max="1" width="24" bestFit="1" customWidth="1"/>
    <col min="2" max="2" width="1.28515625" customWidth="1"/>
    <col min="3" max="3" width="16.85546875" customWidth="1"/>
    <col min="4" max="4" width="1.28515625" customWidth="1"/>
    <col min="5" max="5" width="28.28515625" bestFit="1" customWidth="1"/>
    <col min="6" max="6" width="1.28515625" customWidth="1"/>
    <col min="7" max="7" width="19" bestFit="1" customWidth="1"/>
    <col min="8" max="8" width="1.28515625" customWidth="1"/>
    <col min="9" max="9" width="19.140625" bestFit="1" customWidth="1"/>
    <col min="10" max="10" width="1.28515625" customWidth="1"/>
    <col min="11" max="11" width="15" bestFit="1" customWidth="1"/>
    <col min="12" max="12" width="1.28515625" customWidth="1"/>
    <col min="13" max="13" width="20.140625" bestFit="1" customWidth="1"/>
    <col min="14" max="14" width="1.28515625" customWidth="1"/>
    <col min="15" max="15" width="19.140625" bestFit="1" customWidth="1"/>
    <col min="16" max="16" width="1.28515625" customWidth="1"/>
    <col min="17" max="17" width="15" bestFit="1" customWidth="1"/>
    <col min="18" max="18" width="1.28515625" customWidth="1"/>
    <col min="19" max="19" width="20.140625" bestFit="1" customWidth="1"/>
    <col min="20" max="20" width="0.28515625" customWidth="1"/>
    <col min="21" max="21" width="10.5703125" bestFit="1" customWidth="1"/>
  </cols>
  <sheetData>
    <row r="1" spans="1:19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ht="21.75" customHeight="1">
      <c r="A2" s="79" t="s">
        <v>163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19" ht="14.45" customHeight="1"/>
    <row r="5" spans="1:19" ht="14.45" customHeight="1">
      <c r="A5" s="82" t="s">
        <v>181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1:19" ht="14.45" customHeight="1">
      <c r="A6" s="83" t="s">
        <v>61</v>
      </c>
      <c r="C6" s="83" t="s">
        <v>199</v>
      </c>
      <c r="D6" s="83"/>
      <c r="E6" s="83"/>
      <c r="F6" s="83"/>
      <c r="G6" s="83"/>
      <c r="I6" s="83" t="s">
        <v>178</v>
      </c>
      <c r="J6" s="83"/>
      <c r="K6" s="83"/>
      <c r="L6" s="83"/>
      <c r="M6" s="83"/>
      <c r="O6" s="83" t="s">
        <v>179</v>
      </c>
      <c r="P6" s="83"/>
      <c r="Q6" s="83"/>
      <c r="R6" s="83"/>
      <c r="S6" s="83"/>
    </row>
    <row r="7" spans="1:19" ht="29.1" customHeight="1">
      <c r="A7" s="83"/>
      <c r="C7" s="9" t="s">
        <v>200</v>
      </c>
      <c r="D7" s="3"/>
      <c r="E7" s="9" t="s">
        <v>201</v>
      </c>
      <c r="F7" s="3"/>
      <c r="G7" s="9" t="s">
        <v>202</v>
      </c>
      <c r="I7" s="9" t="s">
        <v>203</v>
      </c>
      <c r="J7" s="3"/>
      <c r="K7" s="9" t="s">
        <v>204</v>
      </c>
      <c r="L7" s="3"/>
      <c r="M7" s="9" t="s">
        <v>205</v>
      </c>
      <c r="O7" s="9" t="s">
        <v>203</v>
      </c>
      <c r="P7" s="3"/>
      <c r="Q7" s="9" t="s">
        <v>204</v>
      </c>
      <c r="R7" s="3"/>
      <c r="S7" s="9" t="s">
        <v>205</v>
      </c>
    </row>
    <row r="8" spans="1:19" ht="21.75" customHeight="1">
      <c r="A8" s="34" t="s">
        <v>49</v>
      </c>
      <c r="B8" s="32"/>
      <c r="C8" s="34" t="s">
        <v>206</v>
      </c>
      <c r="D8" s="32"/>
      <c r="E8" s="23">
        <v>529962599</v>
      </c>
      <c r="F8" s="49"/>
      <c r="G8" s="23">
        <v>40</v>
      </c>
      <c r="H8" s="49"/>
      <c r="I8" s="23">
        <v>0</v>
      </c>
      <c r="J8" s="49"/>
      <c r="K8" s="23">
        <v>0</v>
      </c>
      <c r="L8" s="49"/>
      <c r="M8" s="23">
        <v>0</v>
      </c>
      <c r="N8" s="49"/>
      <c r="O8" s="23">
        <v>21198503960</v>
      </c>
      <c r="P8" s="49"/>
      <c r="Q8" s="23">
        <v>-158520424</v>
      </c>
      <c r="R8" s="49"/>
      <c r="S8" s="26">
        <f>O8+Q8</f>
        <v>21039983536</v>
      </c>
    </row>
    <row r="9" spans="1:19" ht="21.75" customHeight="1">
      <c r="A9" s="35" t="s">
        <v>47</v>
      </c>
      <c r="B9" s="32"/>
      <c r="C9" s="35" t="s">
        <v>207</v>
      </c>
      <c r="D9" s="32"/>
      <c r="E9" s="26">
        <v>206882</v>
      </c>
      <c r="F9" s="49"/>
      <c r="G9" s="26">
        <v>48</v>
      </c>
      <c r="H9" s="49"/>
      <c r="I9" s="26">
        <v>0</v>
      </c>
      <c r="J9" s="49"/>
      <c r="K9" s="26">
        <v>0</v>
      </c>
      <c r="L9" s="49"/>
      <c r="M9" s="26">
        <v>0</v>
      </c>
      <c r="N9" s="49"/>
      <c r="O9" s="26">
        <v>9930336</v>
      </c>
      <c r="P9" s="49"/>
      <c r="Q9" s="26">
        <v>0</v>
      </c>
      <c r="R9" s="49"/>
      <c r="S9" s="26">
        <f t="shared" ref="S9:S16" si="0">O9+Q9</f>
        <v>9930336</v>
      </c>
    </row>
    <row r="10" spans="1:19" ht="21.75" customHeight="1">
      <c r="A10" s="35" t="s">
        <v>186</v>
      </c>
      <c r="B10" s="32"/>
      <c r="C10" s="35" t="s">
        <v>207</v>
      </c>
      <c r="D10" s="32"/>
      <c r="E10" s="26">
        <v>32800000</v>
      </c>
      <c r="F10" s="49"/>
      <c r="G10" s="26">
        <v>115</v>
      </c>
      <c r="H10" s="49"/>
      <c r="I10" s="26">
        <v>0</v>
      </c>
      <c r="J10" s="49"/>
      <c r="K10" s="26">
        <v>0</v>
      </c>
      <c r="L10" s="49"/>
      <c r="M10" s="26">
        <v>0</v>
      </c>
      <c r="N10" s="49"/>
      <c r="O10" s="26">
        <v>3772000000</v>
      </c>
      <c r="P10" s="49"/>
      <c r="Q10" s="26">
        <v>-63501684</v>
      </c>
      <c r="R10" s="49"/>
      <c r="S10" s="26">
        <f t="shared" si="0"/>
        <v>3708498316</v>
      </c>
    </row>
    <row r="11" spans="1:19" ht="21.75" customHeight="1">
      <c r="A11" s="35" t="s">
        <v>184</v>
      </c>
      <c r="B11" s="32"/>
      <c r="C11" s="35" t="s">
        <v>208</v>
      </c>
      <c r="D11" s="32"/>
      <c r="E11" s="26">
        <v>39714000</v>
      </c>
      <c r="F11" s="49"/>
      <c r="G11" s="26">
        <v>7</v>
      </c>
      <c r="H11" s="49"/>
      <c r="I11" s="26">
        <v>0</v>
      </c>
      <c r="J11" s="49"/>
      <c r="K11" s="26">
        <v>0</v>
      </c>
      <c r="L11" s="49"/>
      <c r="M11" s="26">
        <v>0</v>
      </c>
      <c r="N11" s="49"/>
      <c r="O11" s="26">
        <v>277998000</v>
      </c>
      <c r="P11" s="49"/>
      <c r="Q11" s="26">
        <v>-5047711</v>
      </c>
      <c r="R11" s="49"/>
      <c r="S11" s="26">
        <f t="shared" si="0"/>
        <v>272950289</v>
      </c>
    </row>
    <row r="12" spans="1:19" ht="21.75" customHeight="1">
      <c r="A12" s="35" t="s">
        <v>36</v>
      </c>
      <c r="B12" s="32"/>
      <c r="C12" s="35" t="s">
        <v>207</v>
      </c>
      <c r="D12" s="32"/>
      <c r="E12" s="26">
        <v>193670541</v>
      </c>
      <c r="F12" s="49"/>
      <c r="G12" s="26">
        <v>11</v>
      </c>
      <c r="H12" s="49"/>
      <c r="I12" s="26">
        <v>0</v>
      </c>
      <c r="J12" s="49"/>
      <c r="K12" s="26">
        <v>0</v>
      </c>
      <c r="L12" s="49"/>
      <c r="M12" s="26">
        <v>0</v>
      </c>
      <c r="N12" s="49"/>
      <c r="O12" s="26">
        <v>2130375951</v>
      </c>
      <c r="P12" s="49"/>
      <c r="Q12" s="26">
        <v>0</v>
      </c>
      <c r="R12" s="49"/>
      <c r="S12" s="26">
        <f t="shared" si="0"/>
        <v>2130375951</v>
      </c>
    </row>
    <row r="13" spans="1:19" ht="21.75" customHeight="1">
      <c r="A13" s="35" t="s">
        <v>37</v>
      </c>
      <c r="B13" s="32"/>
      <c r="C13" s="35" t="s">
        <v>207</v>
      </c>
      <c r="D13" s="32"/>
      <c r="E13" s="26">
        <v>422262499</v>
      </c>
      <c r="F13" s="49"/>
      <c r="G13" s="26">
        <v>15</v>
      </c>
      <c r="H13" s="49"/>
      <c r="I13" s="26">
        <v>0</v>
      </c>
      <c r="J13" s="49"/>
      <c r="K13" s="26">
        <v>0</v>
      </c>
      <c r="L13" s="49"/>
      <c r="M13" s="26">
        <v>0</v>
      </c>
      <c r="N13" s="49"/>
      <c r="O13" s="26">
        <v>6333937485</v>
      </c>
      <c r="P13" s="49"/>
      <c r="Q13" s="26">
        <v>0</v>
      </c>
      <c r="R13" s="49"/>
      <c r="S13" s="26">
        <f t="shared" si="0"/>
        <v>6333937485</v>
      </c>
    </row>
    <row r="14" spans="1:19" ht="21.75" customHeight="1">
      <c r="A14" s="35" t="s">
        <v>46</v>
      </c>
      <c r="B14" s="32"/>
      <c r="C14" s="35" t="s">
        <v>5</v>
      </c>
      <c r="D14" s="32"/>
      <c r="E14" s="26">
        <v>236119178</v>
      </c>
      <c r="F14" s="49"/>
      <c r="G14" s="26">
        <v>190</v>
      </c>
      <c r="H14" s="49"/>
      <c r="I14" s="26">
        <v>44862643820</v>
      </c>
      <c r="J14" s="49"/>
      <c r="K14" s="26">
        <v>-2604927706</v>
      </c>
      <c r="L14" s="49"/>
      <c r="M14" s="26">
        <v>42257716114</v>
      </c>
      <c r="N14" s="49"/>
      <c r="O14" s="26">
        <v>44862643820</v>
      </c>
      <c r="P14" s="49"/>
      <c r="Q14" s="26">
        <v>-2604927706</v>
      </c>
      <c r="R14" s="49"/>
      <c r="S14" s="26">
        <f t="shared" si="0"/>
        <v>42257716114</v>
      </c>
    </row>
    <row r="15" spans="1:19" ht="21.75" customHeight="1">
      <c r="A15" s="35" t="s">
        <v>185</v>
      </c>
      <c r="B15" s="32"/>
      <c r="C15" s="35" t="s">
        <v>209</v>
      </c>
      <c r="D15" s="32"/>
      <c r="E15" s="26">
        <v>79752284</v>
      </c>
      <c r="F15" s="49"/>
      <c r="G15" s="26">
        <v>7</v>
      </c>
      <c r="H15" s="49"/>
      <c r="I15" s="26">
        <v>0</v>
      </c>
      <c r="J15" s="49"/>
      <c r="K15" s="26">
        <v>0</v>
      </c>
      <c r="L15" s="49"/>
      <c r="M15" s="26">
        <v>0</v>
      </c>
      <c r="N15" s="49"/>
      <c r="O15" s="26">
        <v>558265988</v>
      </c>
      <c r="P15" s="49"/>
      <c r="Q15" s="26">
        <v>-7544135</v>
      </c>
      <c r="R15" s="49"/>
      <c r="S15" s="26">
        <f t="shared" si="0"/>
        <v>550721853</v>
      </c>
    </row>
    <row r="16" spans="1:19" ht="21.75" customHeight="1">
      <c r="A16" s="35" t="s">
        <v>40</v>
      </c>
      <c r="B16" s="32"/>
      <c r="C16" s="35" t="s">
        <v>210</v>
      </c>
      <c r="D16" s="32"/>
      <c r="E16" s="26">
        <v>100000</v>
      </c>
      <c r="F16" s="49"/>
      <c r="G16" s="26">
        <v>2350</v>
      </c>
      <c r="H16" s="49"/>
      <c r="I16" s="50">
        <v>0</v>
      </c>
      <c r="J16" s="49"/>
      <c r="K16" s="50">
        <v>0</v>
      </c>
      <c r="L16" s="49"/>
      <c r="M16" s="50">
        <v>0</v>
      </c>
      <c r="N16" s="49"/>
      <c r="O16" s="50">
        <v>235000000</v>
      </c>
      <c r="P16" s="49"/>
      <c r="Q16" s="50">
        <v>0</v>
      </c>
      <c r="R16" s="49"/>
      <c r="S16" s="26">
        <f t="shared" si="0"/>
        <v>235000000</v>
      </c>
    </row>
    <row r="17" spans="1:21" ht="21.75" customHeight="1">
      <c r="A17" s="41"/>
      <c r="B17" s="32"/>
      <c r="C17" s="19"/>
      <c r="D17" s="32"/>
      <c r="E17" s="26"/>
      <c r="F17" s="49"/>
      <c r="G17" s="26"/>
      <c r="H17" s="49"/>
      <c r="I17" s="29">
        <f>SUM(I8:I16)</f>
        <v>44862643820</v>
      </c>
      <c r="J17" s="49"/>
      <c r="K17" s="29">
        <f>SUM(K8:K16)</f>
        <v>-2604927706</v>
      </c>
      <c r="L17" s="49"/>
      <c r="M17" s="29">
        <f>SUM(M8:M16)</f>
        <v>42257716114</v>
      </c>
      <c r="N17" s="49"/>
      <c r="O17" s="29">
        <f>SUM(O8:O16)</f>
        <v>79378655540</v>
      </c>
      <c r="P17" s="49"/>
      <c r="Q17" s="29">
        <f>SUM(Q8:Q16)</f>
        <v>-2839541660</v>
      </c>
      <c r="R17" s="49"/>
      <c r="S17" s="29">
        <f>SUM(S8:S16)</f>
        <v>76539113880</v>
      </c>
      <c r="U17" s="36"/>
    </row>
    <row r="19" spans="1:21">
      <c r="I19" s="36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16"/>
  <sheetViews>
    <sheetView rightToLeft="1" view="pageBreakPreview" zoomScale="118" zoomScaleNormal="100" zoomScaleSheetLayoutView="118" workbookViewId="0">
      <selection activeCell="T14" sqref="T14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20.71093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5" bestFit="1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9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9" ht="21.75" customHeight="1">
      <c r="A2" s="79" t="s">
        <v>163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9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9" ht="14.45" customHeight="1"/>
    <row r="5" spans="1:19" ht="14.45" customHeight="1">
      <c r="A5" s="82" t="s">
        <v>211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9" ht="14.45" customHeight="1">
      <c r="A6" s="83" t="s">
        <v>166</v>
      </c>
      <c r="G6" s="83" t="s">
        <v>178</v>
      </c>
      <c r="H6" s="83"/>
      <c r="I6" s="83"/>
      <c r="J6" s="83"/>
      <c r="K6" s="83"/>
      <c r="M6" s="83" t="s">
        <v>179</v>
      </c>
      <c r="N6" s="83"/>
      <c r="O6" s="83"/>
      <c r="P6" s="83"/>
      <c r="Q6" s="83"/>
    </row>
    <row r="7" spans="1:19" ht="29.1" customHeight="1">
      <c r="A7" s="83"/>
      <c r="C7" s="8" t="s">
        <v>138</v>
      </c>
      <c r="D7" s="51"/>
      <c r="E7" s="8" t="s">
        <v>212</v>
      </c>
      <c r="G7" s="9" t="s">
        <v>213</v>
      </c>
      <c r="H7" s="3"/>
      <c r="I7" s="9" t="s">
        <v>204</v>
      </c>
      <c r="J7" s="3"/>
      <c r="K7" s="9" t="s">
        <v>214</v>
      </c>
      <c r="M7" s="9" t="s">
        <v>213</v>
      </c>
      <c r="N7" s="3"/>
      <c r="O7" s="9" t="s">
        <v>204</v>
      </c>
      <c r="P7" s="3"/>
      <c r="Q7" s="9" t="s">
        <v>214</v>
      </c>
    </row>
    <row r="8" spans="1:19" ht="21.75" customHeight="1">
      <c r="A8" s="5" t="s">
        <v>144</v>
      </c>
      <c r="C8" s="34" t="s">
        <v>146</v>
      </c>
      <c r="D8" s="3"/>
      <c r="E8" s="18">
        <v>23</v>
      </c>
      <c r="G8" s="18">
        <v>97977678</v>
      </c>
      <c r="H8" s="32"/>
      <c r="I8" s="18">
        <v>0</v>
      </c>
      <c r="J8" s="32"/>
      <c r="K8" s="19">
        <f>G8+I8</f>
        <v>97977678</v>
      </c>
      <c r="L8" s="32"/>
      <c r="M8" s="18">
        <v>1810935052</v>
      </c>
      <c r="N8" s="32"/>
      <c r="O8" s="18">
        <v>0</v>
      </c>
      <c r="P8" s="32"/>
      <c r="Q8" s="19">
        <f>M8+O8</f>
        <v>1810935052</v>
      </c>
    </row>
    <row r="9" spans="1:19" ht="21.75" customHeight="1">
      <c r="A9" s="6" t="s">
        <v>191</v>
      </c>
      <c r="C9" s="35" t="s">
        <v>146</v>
      </c>
      <c r="E9" s="19">
        <v>23</v>
      </c>
      <c r="G9" s="19">
        <v>0</v>
      </c>
      <c r="H9" s="32"/>
      <c r="I9" s="19">
        <v>0</v>
      </c>
      <c r="J9" s="32"/>
      <c r="K9" s="19">
        <f t="shared" ref="K9:K13" si="0">G9+I9</f>
        <v>0</v>
      </c>
      <c r="L9" s="32"/>
      <c r="M9" s="19">
        <v>4305270</v>
      </c>
      <c r="N9" s="32"/>
      <c r="O9" s="19">
        <v>0</v>
      </c>
      <c r="P9" s="32"/>
      <c r="Q9" s="19">
        <f t="shared" ref="Q9:Q14" si="1">M9+O9</f>
        <v>4305270</v>
      </c>
    </row>
    <row r="10" spans="1:19" ht="21.75" customHeight="1">
      <c r="A10" s="6" t="s">
        <v>192</v>
      </c>
      <c r="C10" s="35" t="s">
        <v>215</v>
      </c>
      <c r="E10" s="19">
        <v>23</v>
      </c>
      <c r="G10" s="19">
        <v>0</v>
      </c>
      <c r="H10" s="32"/>
      <c r="I10" s="19">
        <v>0</v>
      </c>
      <c r="J10" s="32"/>
      <c r="K10" s="19">
        <f t="shared" si="0"/>
        <v>0</v>
      </c>
      <c r="L10" s="32"/>
      <c r="M10" s="19">
        <v>722028063</v>
      </c>
      <c r="N10" s="32"/>
      <c r="O10" s="19">
        <v>0</v>
      </c>
      <c r="P10" s="32"/>
      <c r="Q10" s="19">
        <f t="shared" si="1"/>
        <v>722028063</v>
      </c>
    </row>
    <row r="11" spans="1:19" ht="21.75" customHeight="1">
      <c r="A11" s="6" t="s">
        <v>193</v>
      </c>
      <c r="C11" s="35" t="s">
        <v>216</v>
      </c>
      <c r="E11" s="19">
        <v>23</v>
      </c>
      <c r="G11" s="19">
        <v>0</v>
      </c>
      <c r="H11" s="32"/>
      <c r="I11" s="19">
        <v>0</v>
      </c>
      <c r="J11" s="32"/>
      <c r="K11" s="19">
        <f t="shared" si="0"/>
        <v>0</v>
      </c>
      <c r="L11" s="32"/>
      <c r="M11" s="19">
        <v>900630588</v>
      </c>
      <c r="N11" s="32"/>
      <c r="O11" s="19">
        <v>0</v>
      </c>
      <c r="P11" s="32"/>
      <c r="Q11" s="19">
        <f t="shared" si="1"/>
        <v>900630588</v>
      </c>
    </row>
    <row r="12" spans="1:19" ht="21.75" customHeight="1">
      <c r="A12" s="6" t="s">
        <v>147</v>
      </c>
      <c r="C12" s="35" t="s">
        <v>149</v>
      </c>
      <c r="E12" s="19">
        <v>23</v>
      </c>
      <c r="G12" s="19">
        <v>511679894</v>
      </c>
      <c r="H12" s="32"/>
      <c r="I12" s="19">
        <v>0</v>
      </c>
      <c r="J12" s="32"/>
      <c r="K12" s="19">
        <f t="shared" si="0"/>
        <v>511679894</v>
      </c>
      <c r="L12" s="32"/>
      <c r="M12" s="19">
        <v>18100210055</v>
      </c>
      <c r="N12" s="32"/>
      <c r="O12" s="19">
        <v>0</v>
      </c>
      <c r="P12" s="32"/>
      <c r="Q12" s="19">
        <f t="shared" si="1"/>
        <v>18100210055</v>
      </c>
    </row>
    <row r="13" spans="1:19" ht="21.75" customHeight="1">
      <c r="A13" s="6" t="s">
        <v>190</v>
      </c>
      <c r="C13" s="35" t="s">
        <v>217</v>
      </c>
      <c r="E13" s="19">
        <v>23</v>
      </c>
      <c r="G13" s="19">
        <v>0</v>
      </c>
      <c r="H13" s="32"/>
      <c r="I13" s="19">
        <v>0</v>
      </c>
      <c r="J13" s="32"/>
      <c r="K13" s="19">
        <f t="shared" si="0"/>
        <v>0</v>
      </c>
      <c r="L13" s="32"/>
      <c r="M13" s="19">
        <v>16559789766</v>
      </c>
      <c r="N13" s="32"/>
      <c r="O13" s="19">
        <v>0</v>
      </c>
      <c r="P13" s="32"/>
      <c r="Q13" s="19">
        <f t="shared" si="1"/>
        <v>16559789766</v>
      </c>
    </row>
    <row r="14" spans="1:19" ht="21.75" customHeight="1">
      <c r="A14" s="6" t="s">
        <v>140</v>
      </c>
      <c r="C14" s="35" t="s">
        <v>143</v>
      </c>
      <c r="E14" s="19" t="s">
        <v>79</v>
      </c>
      <c r="G14" s="19">
        <v>3368213402</v>
      </c>
      <c r="H14" s="19"/>
      <c r="I14" s="19">
        <v>0</v>
      </c>
      <c r="J14" s="19"/>
      <c r="K14" s="19">
        <f>G14+I14</f>
        <v>3368213402</v>
      </c>
      <c r="L14" s="19"/>
      <c r="M14" s="19">
        <v>7101362523</v>
      </c>
      <c r="N14" s="19"/>
      <c r="O14" s="19">
        <v>0</v>
      </c>
      <c r="P14" s="19"/>
      <c r="Q14" s="19">
        <f t="shared" si="1"/>
        <v>7101362523</v>
      </c>
    </row>
    <row r="15" spans="1:19" ht="21.75" customHeight="1" thickBot="1">
      <c r="A15" s="52"/>
      <c r="B15" s="21"/>
      <c r="C15" s="53"/>
      <c r="D15" s="21"/>
      <c r="E15" s="53"/>
      <c r="G15" s="47">
        <f>SUM(G8:G14)</f>
        <v>3977870974</v>
      </c>
      <c r="H15" s="32"/>
      <c r="I15" s="47">
        <f>SUM(I8:I14)</f>
        <v>0</v>
      </c>
      <c r="J15" s="32"/>
      <c r="K15" s="47">
        <f>SUM(K8:K14)</f>
        <v>3977870974</v>
      </c>
      <c r="L15" s="32"/>
      <c r="M15" s="47">
        <f>SUM(M8:M14)</f>
        <v>45199261317</v>
      </c>
      <c r="N15" s="32"/>
      <c r="O15" s="47">
        <f>SUM(O8:O14)</f>
        <v>0</v>
      </c>
      <c r="P15" s="32"/>
      <c r="Q15" s="47">
        <f>SUM(Q8:Q14)</f>
        <v>45199261317</v>
      </c>
      <c r="S15" s="22"/>
    </row>
    <row r="16" spans="1:19" ht="13.5" thickTop="1">
      <c r="S16" s="22"/>
    </row>
  </sheetData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5"/>
  <sheetViews>
    <sheetView rightToLeft="1" view="pageBreakPreview" topLeftCell="A7" zoomScale="136" zoomScaleNormal="100" zoomScaleSheetLayoutView="136" workbookViewId="0">
      <selection activeCell="C16" sqref="C16"/>
    </sheetView>
  </sheetViews>
  <sheetFormatPr defaultRowHeight="12.75"/>
  <cols>
    <col min="1" max="1" width="33.28515625" bestFit="1" customWidth="1"/>
    <col min="2" max="2" width="1.28515625" customWidth="1"/>
    <col min="3" max="3" width="14.42578125" bestFit="1" customWidth="1"/>
    <col min="4" max="4" width="0.85546875" customWidth="1"/>
    <col min="5" max="5" width="12.42578125" bestFit="1" customWidth="1"/>
    <col min="6" max="6" width="1.140625" customWidth="1"/>
    <col min="7" max="7" width="14.5703125" bestFit="1" customWidth="1"/>
    <col min="8" max="8" width="1.42578125" customWidth="1"/>
    <col min="9" max="9" width="15.42578125" bestFit="1" customWidth="1"/>
    <col min="10" max="10" width="0.5703125" customWidth="1"/>
    <col min="11" max="11" width="11.140625" bestFit="1" customWidth="1"/>
    <col min="12" max="12" width="1.140625" customWidth="1"/>
    <col min="13" max="13" width="15.7109375" bestFit="1" customWidth="1"/>
    <col min="14" max="14" width="2.140625" bestFit="1" customWidth="1"/>
    <col min="15" max="15" width="15.42578125" bestFit="1" customWidth="1"/>
  </cols>
  <sheetData>
    <row r="1" spans="1:15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5" ht="21.75" customHeight="1">
      <c r="A2" s="79" t="s">
        <v>163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5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5" ht="14.45" customHeight="1"/>
    <row r="5" spans="1:15" ht="14.45" customHeight="1">
      <c r="A5" s="82" t="s">
        <v>218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5" ht="14.45" customHeight="1">
      <c r="A6" s="83" t="s">
        <v>166</v>
      </c>
      <c r="C6" s="83" t="s">
        <v>178</v>
      </c>
      <c r="D6" s="83"/>
      <c r="E6" s="83"/>
      <c r="F6" s="83"/>
      <c r="G6" s="83"/>
      <c r="I6" s="83" t="s">
        <v>179</v>
      </c>
      <c r="J6" s="83"/>
      <c r="K6" s="83"/>
      <c r="L6" s="83"/>
      <c r="M6" s="83"/>
    </row>
    <row r="7" spans="1:15" ht="29.1" customHeight="1">
      <c r="A7" s="83"/>
      <c r="C7" s="9" t="s">
        <v>213</v>
      </c>
      <c r="D7" s="3"/>
      <c r="E7" s="9" t="s">
        <v>204</v>
      </c>
      <c r="F7" s="3"/>
      <c r="G7" s="9" t="s">
        <v>214</v>
      </c>
      <c r="I7" s="9" t="s">
        <v>213</v>
      </c>
      <c r="J7" s="3"/>
      <c r="K7" s="9" t="s">
        <v>204</v>
      </c>
      <c r="L7" s="3"/>
      <c r="M7" s="9" t="s">
        <v>214</v>
      </c>
    </row>
    <row r="8" spans="1:15" ht="21.75" customHeight="1">
      <c r="A8" s="5" t="s">
        <v>236</v>
      </c>
      <c r="C8" s="23">
        <v>1788551</v>
      </c>
      <c r="D8" s="49"/>
      <c r="E8" s="23">
        <v>0</v>
      </c>
      <c r="F8" s="49"/>
      <c r="G8" s="26">
        <f>C8+E8</f>
        <v>1788551</v>
      </c>
      <c r="H8" s="49"/>
      <c r="I8" s="23">
        <v>22421929</v>
      </c>
      <c r="J8" s="49"/>
      <c r="K8" s="23">
        <v>0</v>
      </c>
      <c r="L8" s="49"/>
      <c r="M8" s="23">
        <f>I8+K8</f>
        <v>22421929</v>
      </c>
    </row>
    <row r="9" spans="1:15" ht="21.75" customHeight="1">
      <c r="A9" s="6" t="s">
        <v>237</v>
      </c>
      <c r="C9" s="26">
        <v>169925</v>
      </c>
      <c r="D9" s="49"/>
      <c r="E9" s="26">
        <v>0</v>
      </c>
      <c r="F9" s="49"/>
      <c r="G9" s="26">
        <f t="shared" ref="G9:G13" si="0">C9+E9</f>
        <v>169925</v>
      </c>
      <c r="H9" s="49"/>
      <c r="I9" s="26">
        <v>969216</v>
      </c>
      <c r="J9" s="49"/>
      <c r="K9" s="26">
        <v>0</v>
      </c>
      <c r="L9" s="49"/>
      <c r="M9" s="26">
        <f t="shared" ref="M9:M13" si="1">I9+K9</f>
        <v>969216</v>
      </c>
    </row>
    <row r="10" spans="1:15" ht="21.75" customHeight="1">
      <c r="A10" s="6" t="s">
        <v>238</v>
      </c>
      <c r="C10" s="26">
        <v>714070</v>
      </c>
      <c r="D10" s="26">
        <v>0</v>
      </c>
      <c r="E10" s="26">
        <v>0</v>
      </c>
      <c r="F10" s="26">
        <v>0</v>
      </c>
      <c r="G10" s="26">
        <f t="shared" si="0"/>
        <v>714070</v>
      </c>
      <c r="H10" s="26">
        <v>0</v>
      </c>
      <c r="I10" s="26">
        <v>810705</v>
      </c>
      <c r="J10" s="26">
        <v>0</v>
      </c>
      <c r="K10" s="26">
        <v>0</v>
      </c>
      <c r="L10" s="26"/>
      <c r="M10" s="26">
        <f t="shared" si="1"/>
        <v>810705</v>
      </c>
      <c r="N10" s="7"/>
    </row>
    <row r="11" spans="1:15" ht="21.75" customHeight="1">
      <c r="A11" s="6" t="s">
        <v>240</v>
      </c>
      <c r="C11" s="26">
        <v>2689659533</v>
      </c>
      <c r="D11" s="26">
        <v>0</v>
      </c>
      <c r="E11" s="26">
        <v>15594038</v>
      </c>
      <c r="F11" s="26">
        <v>0</v>
      </c>
      <c r="G11" s="26">
        <f t="shared" si="0"/>
        <v>2705253571</v>
      </c>
      <c r="H11" s="26">
        <v>0</v>
      </c>
      <c r="I11" s="26">
        <v>18566917693</v>
      </c>
      <c r="J11" s="26">
        <v>0</v>
      </c>
      <c r="K11" s="26">
        <v>-6138500</v>
      </c>
      <c r="L11" s="26"/>
      <c r="M11" s="26">
        <f>I11+K11</f>
        <v>18560779193</v>
      </c>
    </row>
    <row r="12" spans="1:15" ht="21.75" customHeight="1">
      <c r="A12" s="6" t="s">
        <v>239</v>
      </c>
      <c r="C12" s="26">
        <v>0</v>
      </c>
      <c r="D12" s="49"/>
      <c r="E12" s="26">
        <v>0</v>
      </c>
      <c r="F12" s="49"/>
      <c r="G12" s="26">
        <f t="shared" si="0"/>
        <v>0</v>
      </c>
      <c r="H12" s="49"/>
      <c r="I12" s="26">
        <v>500000</v>
      </c>
      <c r="J12" s="49"/>
      <c r="K12" s="26">
        <v>0</v>
      </c>
      <c r="L12" s="49"/>
      <c r="M12" s="26">
        <f t="shared" si="1"/>
        <v>500000</v>
      </c>
    </row>
    <row r="13" spans="1:15" ht="21.75" customHeight="1">
      <c r="A13" s="6" t="s">
        <v>241</v>
      </c>
      <c r="C13" s="26">
        <v>776712300</v>
      </c>
      <c r="D13" s="49"/>
      <c r="E13" s="26">
        <v>0</v>
      </c>
      <c r="F13" s="49"/>
      <c r="G13" s="26">
        <f t="shared" si="0"/>
        <v>776712300</v>
      </c>
      <c r="H13" s="49"/>
      <c r="I13" s="26">
        <v>1708767060</v>
      </c>
      <c r="J13" s="49"/>
      <c r="K13" s="26">
        <v>0</v>
      </c>
      <c r="L13" s="49"/>
      <c r="M13" s="26">
        <f t="shared" si="1"/>
        <v>1708767060</v>
      </c>
    </row>
    <row r="14" spans="1:15" ht="21.75" customHeight="1" thickBot="1">
      <c r="A14" s="41"/>
      <c r="C14" s="29">
        <f>SUM(C8:C13)</f>
        <v>3469044379</v>
      </c>
      <c r="D14" s="49"/>
      <c r="E14" s="29">
        <f>SUM(E8:E13)</f>
        <v>15594038</v>
      </c>
      <c r="F14" s="49"/>
      <c r="G14" s="29">
        <f>SUM(G8:G13)</f>
        <v>3484638417</v>
      </c>
      <c r="H14" s="49"/>
      <c r="I14" s="29">
        <f>SUM(I8:I13)</f>
        <v>20300386603</v>
      </c>
      <c r="J14" s="49"/>
      <c r="K14" s="29">
        <f>SUM(K8:K13)</f>
        <v>-6138500</v>
      </c>
      <c r="L14" s="49"/>
      <c r="M14" s="29">
        <f>SUM(M8:M13)</f>
        <v>20294248103</v>
      </c>
      <c r="O14" s="36"/>
    </row>
    <row r="15" spans="1:15" ht="13.5" thickTop="1">
      <c r="C15" s="3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5"/>
  <sheetViews>
    <sheetView rightToLeft="1" view="pageBreakPreview" topLeftCell="A18" zoomScaleNormal="100" zoomScaleSheetLayoutView="100" workbookViewId="0">
      <selection activeCell="W26" sqref="W25:W26"/>
    </sheetView>
  </sheetViews>
  <sheetFormatPr defaultRowHeight="12.75"/>
  <cols>
    <col min="1" max="1" width="30.140625" bestFit="1" customWidth="1"/>
    <col min="2" max="2" width="1.28515625" customWidth="1"/>
    <col min="3" max="3" width="12.85546875" bestFit="1" customWidth="1"/>
    <col min="4" max="4" width="1.28515625" customWidth="1"/>
    <col min="5" max="5" width="16.85546875" bestFit="1" customWidth="1"/>
    <col min="6" max="6" width="1.28515625" customWidth="1"/>
    <col min="7" max="7" width="16.85546875" bestFit="1" customWidth="1"/>
    <col min="8" max="8" width="1.28515625" customWidth="1"/>
    <col min="9" max="9" width="22" bestFit="1" customWidth="1"/>
    <col min="10" max="10" width="1.28515625" customWidth="1"/>
    <col min="11" max="11" width="14.5703125" bestFit="1" customWidth="1"/>
    <col min="12" max="12" width="1.28515625" customWidth="1"/>
    <col min="13" max="13" width="18.42578125" bestFit="1" customWidth="1"/>
    <col min="14" max="14" width="1.28515625" customWidth="1"/>
    <col min="15" max="15" width="18.28515625" bestFit="1" customWidth="1"/>
    <col min="16" max="16" width="1.28515625" customWidth="1"/>
    <col min="17" max="17" width="22" bestFit="1" customWidth="1"/>
    <col min="18" max="18" width="22.140625" customWidth="1"/>
  </cols>
  <sheetData>
    <row r="1" spans="1:18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8" ht="21.75" customHeight="1">
      <c r="A2" s="79" t="s">
        <v>163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8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8" ht="14.45" customHeight="1"/>
    <row r="5" spans="1:18" ht="14.45" customHeight="1">
      <c r="A5" s="82" t="s">
        <v>219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8" ht="14.45" customHeight="1">
      <c r="A6" s="83" t="s">
        <v>166</v>
      </c>
      <c r="C6" s="83" t="s">
        <v>178</v>
      </c>
      <c r="D6" s="83"/>
      <c r="E6" s="83"/>
      <c r="F6" s="83"/>
      <c r="G6" s="83"/>
      <c r="H6" s="83"/>
      <c r="I6" s="83"/>
      <c r="K6" s="83" t="s">
        <v>179</v>
      </c>
      <c r="L6" s="83"/>
      <c r="M6" s="83"/>
      <c r="N6" s="83"/>
      <c r="O6" s="83"/>
      <c r="P6" s="83"/>
      <c r="Q6" s="83"/>
    </row>
    <row r="7" spans="1:18" ht="29.1" customHeight="1">
      <c r="A7" s="83"/>
      <c r="C7" s="9" t="s">
        <v>9</v>
      </c>
      <c r="D7" s="3"/>
      <c r="E7" s="9" t="s">
        <v>220</v>
      </c>
      <c r="F7" s="3"/>
      <c r="G7" s="9" t="s">
        <v>221</v>
      </c>
      <c r="H7" s="3"/>
      <c r="I7" s="9" t="s">
        <v>222</v>
      </c>
      <c r="K7" s="9" t="s">
        <v>9</v>
      </c>
      <c r="L7" s="3"/>
      <c r="M7" s="9" t="s">
        <v>220</v>
      </c>
      <c r="N7" s="3"/>
      <c r="O7" s="9" t="s">
        <v>221</v>
      </c>
      <c r="P7" s="3"/>
      <c r="Q7" s="9" t="s">
        <v>222</v>
      </c>
    </row>
    <row r="8" spans="1:18" ht="21.75" customHeight="1">
      <c r="A8" s="5" t="s">
        <v>38</v>
      </c>
      <c r="C8" s="23">
        <v>124400000</v>
      </c>
      <c r="D8" s="49"/>
      <c r="E8" s="23">
        <v>152573555426</v>
      </c>
      <c r="F8" s="49"/>
      <c r="G8" s="23">
        <v>142788539552</v>
      </c>
      <c r="H8" s="49"/>
      <c r="I8" s="26">
        <f>E8-G8</f>
        <v>9785015874</v>
      </c>
      <c r="J8" s="49"/>
      <c r="K8" s="23">
        <v>190393008</v>
      </c>
      <c r="L8" s="49"/>
      <c r="M8" s="23">
        <v>310110723337</v>
      </c>
      <c r="N8" s="49"/>
      <c r="O8" s="23">
        <v>311582132439</v>
      </c>
      <c r="P8" s="49"/>
      <c r="Q8" s="26">
        <f>M8-O8</f>
        <v>-1471409102</v>
      </c>
      <c r="R8" s="26"/>
    </row>
    <row r="9" spans="1:18" ht="21.75" customHeight="1">
      <c r="A9" s="6" t="s">
        <v>47</v>
      </c>
      <c r="C9" s="26">
        <v>206882</v>
      </c>
      <c r="D9" s="49"/>
      <c r="E9" s="26">
        <v>800253717</v>
      </c>
      <c r="F9" s="49"/>
      <c r="G9" s="26">
        <v>1290811644</v>
      </c>
      <c r="H9" s="49"/>
      <c r="I9" s="26">
        <f t="shared" ref="I9:I31" si="0">E9-G9</f>
        <v>-490557927</v>
      </c>
      <c r="J9" s="49"/>
      <c r="K9" s="26">
        <v>206882</v>
      </c>
      <c r="L9" s="49"/>
      <c r="M9" s="26">
        <v>800253717</v>
      </c>
      <c r="N9" s="49"/>
      <c r="O9" s="26">
        <v>1290811644</v>
      </c>
      <c r="P9" s="49"/>
      <c r="Q9" s="26">
        <f t="shared" ref="Q9:Q31" si="1">M9-O9</f>
        <v>-490557927</v>
      </c>
      <c r="R9" s="26"/>
    </row>
    <row r="10" spans="1:18" ht="21.75" customHeight="1">
      <c r="A10" s="6" t="s">
        <v>55</v>
      </c>
      <c r="C10" s="26">
        <v>1600000</v>
      </c>
      <c r="D10" s="49"/>
      <c r="E10" s="26">
        <v>12251110904</v>
      </c>
      <c r="F10" s="49"/>
      <c r="G10" s="26">
        <v>11199343147</v>
      </c>
      <c r="H10" s="49"/>
      <c r="I10" s="26">
        <f t="shared" si="0"/>
        <v>1051767757</v>
      </c>
      <c r="J10" s="49"/>
      <c r="K10" s="26">
        <v>1600000</v>
      </c>
      <c r="L10" s="49"/>
      <c r="M10" s="26">
        <v>12251110904</v>
      </c>
      <c r="N10" s="49"/>
      <c r="O10" s="26">
        <v>11199343147</v>
      </c>
      <c r="P10" s="49"/>
      <c r="Q10" s="26">
        <f t="shared" si="1"/>
        <v>1051767757</v>
      </c>
      <c r="R10" s="26"/>
    </row>
    <row r="11" spans="1:18" ht="21.75" customHeight="1">
      <c r="A11" s="6" t="s">
        <v>41</v>
      </c>
      <c r="C11" s="26">
        <v>279000</v>
      </c>
      <c r="D11" s="49"/>
      <c r="E11" s="26">
        <v>21092476206</v>
      </c>
      <c r="F11" s="49"/>
      <c r="G11" s="26">
        <v>19600345697</v>
      </c>
      <c r="H11" s="49"/>
      <c r="I11" s="26">
        <f t="shared" si="0"/>
        <v>1492130509</v>
      </c>
      <c r="J11" s="49"/>
      <c r="K11" s="26">
        <v>279000</v>
      </c>
      <c r="L11" s="49"/>
      <c r="M11" s="26">
        <v>21092476206</v>
      </c>
      <c r="N11" s="49"/>
      <c r="O11" s="26">
        <v>19600345697</v>
      </c>
      <c r="P11" s="49"/>
      <c r="Q11" s="26">
        <f t="shared" si="1"/>
        <v>1492130509</v>
      </c>
      <c r="R11" s="26"/>
    </row>
    <row r="12" spans="1:18" ht="21.75" customHeight="1">
      <c r="A12" s="6" t="s">
        <v>37</v>
      </c>
      <c r="C12" s="26">
        <v>0</v>
      </c>
      <c r="D12" s="49"/>
      <c r="E12" s="26">
        <v>0</v>
      </c>
      <c r="F12" s="49"/>
      <c r="G12" s="26">
        <v>0</v>
      </c>
      <c r="H12" s="49"/>
      <c r="I12" s="26">
        <f t="shared" si="0"/>
        <v>0</v>
      </c>
      <c r="J12" s="49"/>
      <c r="K12" s="26">
        <v>562596474</v>
      </c>
      <c r="L12" s="49"/>
      <c r="M12" s="26">
        <v>304529759210</v>
      </c>
      <c r="N12" s="49"/>
      <c r="O12" s="26">
        <v>368287869448</v>
      </c>
      <c r="P12" s="49"/>
      <c r="Q12" s="26">
        <f t="shared" si="1"/>
        <v>-63758110238</v>
      </c>
      <c r="R12" s="26"/>
    </row>
    <row r="13" spans="1:18" ht="21.75" customHeight="1">
      <c r="A13" s="6" t="s">
        <v>35</v>
      </c>
      <c r="C13" s="26">
        <v>0</v>
      </c>
      <c r="D13" s="49"/>
      <c r="E13" s="26">
        <v>0</v>
      </c>
      <c r="F13" s="49"/>
      <c r="G13" s="26">
        <v>0</v>
      </c>
      <c r="H13" s="49"/>
      <c r="I13" s="26">
        <f t="shared" si="0"/>
        <v>0</v>
      </c>
      <c r="J13" s="49"/>
      <c r="K13" s="26">
        <v>795201085</v>
      </c>
      <c r="L13" s="49"/>
      <c r="M13" s="26">
        <v>312562284056</v>
      </c>
      <c r="N13" s="49"/>
      <c r="O13" s="26">
        <v>471422500040</v>
      </c>
      <c r="P13" s="49"/>
      <c r="Q13" s="26">
        <f t="shared" si="1"/>
        <v>-158860215984</v>
      </c>
      <c r="R13" s="26"/>
    </row>
    <row r="14" spans="1:18" ht="21.75" customHeight="1">
      <c r="A14" s="6" t="s">
        <v>40</v>
      </c>
      <c r="C14" s="26">
        <v>0</v>
      </c>
      <c r="D14" s="49"/>
      <c r="E14" s="26">
        <v>0</v>
      </c>
      <c r="F14" s="49"/>
      <c r="G14" s="26">
        <v>0</v>
      </c>
      <c r="H14" s="49"/>
      <c r="I14" s="26">
        <f t="shared" si="0"/>
        <v>0</v>
      </c>
      <c r="J14" s="49"/>
      <c r="K14" s="26">
        <v>100000</v>
      </c>
      <c r="L14" s="49"/>
      <c r="M14" s="26">
        <v>3121317127</v>
      </c>
      <c r="N14" s="49"/>
      <c r="O14" s="26">
        <v>2510411461</v>
      </c>
      <c r="P14" s="49"/>
      <c r="Q14" s="26">
        <f t="shared" si="1"/>
        <v>610905666</v>
      </c>
      <c r="R14" s="26"/>
    </row>
    <row r="15" spans="1:18" ht="21.75" customHeight="1">
      <c r="A15" s="6" t="s">
        <v>184</v>
      </c>
      <c r="C15" s="26">
        <v>0</v>
      </c>
      <c r="D15" s="49"/>
      <c r="E15" s="26">
        <v>0</v>
      </c>
      <c r="F15" s="49"/>
      <c r="G15" s="26">
        <v>0</v>
      </c>
      <c r="H15" s="49"/>
      <c r="I15" s="26">
        <f t="shared" si="0"/>
        <v>0</v>
      </c>
      <c r="J15" s="49"/>
      <c r="K15" s="26">
        <v>39714000</v>
      </c>
      <c r="L15" s="49"/>
      <c r="M15" s="26">
        <v>134066275778</v>
      </c>
      <c r="N15" s="49"/>
      <c r="O15" s="26">
        <v>226589093570</v>
      </c>
      <c r="P15" s="49"/>
      <c r="Q15" s="26">
        <f t="shared" si="1"/>
        <v>-92522817792</v>
      </c>
      <c r="R15" s="26"/>
    </row>
    <row r="16" spans="1:18" ht="21.75" customHeight="1">
      <c r="A16" s="6" t="s">
        <v>44</v>
      </c>
      <c r="C16" s="26">
        <v>0</v>
      </c>
      <c r="D16" s="49"/>
      <c r="E16" s="26">
        <v>0</v>
      </c>
      <c r="F16" s="49"/>
      <c r="G16" s="26">
        <v>0</v>
      </c>
      <c r="H16" s="49"/>
      <c r="I16" s="26">
        <f t="shared" si="0"/>
        <v>0</v>
      </c>
      <c r="J16" s="49"/>
      <c r="K16" s="26">
        <v>502625604</v>
      </c>
      <c r="L16" s="49"/>
      <c r="M16" s="26">
        <v>197064649997</v>
      </c>
      <c r="N16" s="49"/>
      <c r="O16" s="26">
        <v>269622613756</v>
      </c>
      <c r="P16" s="49"/>
      <c r="Q16" s="26">
        <f t="shared" si="1"/>
        <v>-72557963759</v>
      </c>
      <c r="R16" s="26"/>
    </row>
    <row r="17" spans="1:18" ht="21.75" customHeight="1">
      <c r="A17" s="6" t="s">
        <v>43</v>
      </c>
      <c r="C17" s="26">
        <v>0</v>
      </c>
      <c r="D17" s="49"/>
      <c r="E17" s="26">
        <v>0</v>
      </c>
      <c r="F17" s="49"/>
      <c r="G17" s="26">
        <v>0</v>
      </c>
      <c r="H17" s="49"/>
      <c r="I17" s="26">
        <f t="shared" si="0"/>
        <v>0</v>
      </c>
      <c r="J17" s="49"/>
      <c r="K17" s="26">
        <v>812621158</v>
      </c>
      <c r="L17" s="49"/>
      <c r="M17" s="26">
        <v>253231282151</v>
      </c>
      <c r="N17" s="49"/>
      <c r="O17" s="26">
        <v>399953939617</v>
      </c>
      <c r="P17" s="49"/>
      <c r="Q17" s="26">
        <f t="shared" si="1"/>
        <v>-146722657466</v>
      </c>
      <c r="R17" s="26"/>
    </row>
    <row r="18" spans="1:18" ht="21.75" customHeight="1">
      <c r="A18" s="6" t="s">
        <v>49</v>
      </c>
      <c r="C18" s="26">
        <v>0</v>
      </c>
      <c r="D18" s="49"/>
      <c r="E18" s="26">
        <v>0</v>
      </c>
      <c r="F18" s="49"/>
      <c r="G18" s="26">
        <v>0</v>
      </c>
      <c r="H18" s="49"/>
      <c r="I18" s="26">
        <f t="shared" si="0"/>
        <v>0</v>
      </c>
      <c r="J18" s="49"/>
      <c r="K18" s="26">
        <v>429962599</v>
      </c>
      <c r="L18" s="49"/>
      <c r="M18" s="26">
        <v>179702029887</v>
      </c>
      <c r="N18" s="49"/>
      <c r="O18" s="26">
        <v>297464864931</v>
      </c>
      <c r="P18" s="49"/>
      <c r="Q18" s="26">
        <f t="shared" si="1"/>
        <v>-117762835044</v>
      </c>
      <c r="R18" s="26"/>
    </row>
    <row r="19" spans="1:18" ht="21.75" customHeight="1">
      <c r="A19" s="6" t="s">
        <v>185</v>
      </c>
      <c r="C19" s="26">
        <v>0</v>
      </c>
      <c r="D19" s="49"/>
      <c r="E19" s="26">
        <v>0</v>
      </c>
      <c r="F19" s="49"/>
      <c r="G19" s="26">
        <v>0</v>
      </c>
      <c r="H19" s="49"/>
      <c r="I19" s="26">
        <f t="shared" si="0"/>
        <v>0</v>
      </c>
      <c r="J19" s="49"/>
      <c r="K19" s="26">
        <v>107752284</v>
      </c>
      <c r="L19" s="49"/>
      <c r="M19" s="26">
        <v>107719995393</v>
      </c>
      <c r="N19" s="49"/>
      <c r="O19" s="26">
        <v>183620749276</v>
      </c>
      <c r="P19" s="49"/>
      <c r="Q19" s="26">
        <f t="shared" si="1"/>
        <v>-75900753883</v>
      </c>
      <c r="R19" s="26"/>
    </row>
    <row r="20" spans="1:18" ht="21.75" customHeight="1">
      <c r="A20" s="6" t="s">
        <v>46</v>
      </c>
      <c r="C20" s="26">
        <v>0</v>
      </c>
      <c r="D20" s="49"/>
      <c r="E20" s="26">
        <v>0</v>
      </c>
      <c r="F20" s="49"/>
      <c r="G20" s="26">
        <v>0</v>
      </c>
      <c r="H20" s="49"/>
      <c r="I20" s="26">
        <f t="shared" si="0"/>
        <v>0</v>
      </c>
      <c r="J20" s="49"/>
      <c r="K20" s="26">
        <v>119568062</v>
      </c>
      <c r="L20" s="49"/>
      <c r="M20" s="26">
        <v>151827067926</v>
      </c>
      <c r="N20" s="49"/>
      <c r="O20" s="26">
        <v>192613820777</v>
      </c>
      <c r="P20" s="49"/>
      <c r="Q20" s="26">
        <f t="shared" si="1"/>
        <v>-40786752851</v>
      </c>
      <c r="R20" s="26"/>
    </row>
    <row r="21" spans="1:18" ht="21.75" customHeight="1">
      <c r="A21" s="6" t="s">
        <v>48</v>
      </c>
      <c r="C21" s="26">
        <v>0</v>
      </c>
      <c r="D21" s="49"/>
      <c r="E21" s="26">
        <v>0</v>
      </c>
      <c r="F21" s="49"/>
      <c r="G21" s="26">
        <v>0</v>
      </c>
      <c r="H21" s="49"/>
      <c r="I21" s="26">
        <f t="shared" si="0"/>
        <v>0</v>
      </c>
      <c r="J21" s="49"/>
      <c r="K21" s="26">
        <v>4266</v>
      </c>
      <c r="L21" s="49"/>
      <c r="M21" s="26">
        <v>43007464823</v>
      </c>
      <c r="N21" s="49"/>
      <c r="O21" s="26">
        <v>43007464823</v>
      </c>
      <c r="P21" s="49"/>
      <c r="Q21" s="26">
        <f t="shared" si="1"/>
        <v>0</v>
      </c>
      <c r="R21" s="26"/>
    </row>
    <row r="22" spans="1:18" ht="21.75" customHeight="1">
      <c r="A22" s="6" t="s">
        <v>36</v>
      </c>
      <c r="C22" s="26">
        <v>0</v>
      </c>
      <c r="D22" s="49"/>
      <c r="E22" s="26">
        <v>0</v>
      </c>
      <c r="F22" s="49"/>
      <c r="G22" s="26">
        <v>0</v>
      </c>
      <c r="H22" s="49"/>
      <c r="I22" s="26">
        <f t="shared" si="0"/>
        <v>0</v>
      </c>
      <c r="J22" s="49"/>
      <c r="K22" s="26">
        <v>333608677</v>
      </c>
      <c r="L22" s="49"/>
      <c r="M22" s="26">
        <v>139841297136</v>
      </c>
      <c r="N22" s="49"/>
      <c r="O22" s="26">
        <v>189846597296</v>
      </c>
      <c r="P22" s="49"/>
      <c r="Q22" s="26">
        <f t="shared" si="1"/>
        <v>-50005300160</v>
      </c>
      <c r="R22" s="26"/>
    </row>
    <row r="23" spans="1:18" ht="21.75" customHeight="1">
      <c r="A23" s="6" t="s">
        <v>186</v>
      </c>
      <c r="C23" s="26">
        <v>0</v>
      </c>
      <c r="D23" s="49"/>
      <c r="E23" s="26">
        <v>0</v>
      </c>
      <c r="F23" s="49"/>
      <c r="G23" s="26">
        <v>0</v>
      </c>
      <c r="H23" s="49"/>
      <c r="I23" s="26">
        <f t="shared" si="0"/>
        <v>0</v>
      </c>
      <c r="J23" s="49"/>
      <c r="K23" s="26">
        <v>32800000</v>
      </c>
      <c r="L23" s="49"/>
      <c r="M23" s="26">
        <v>45551122314</v>
      </c>
      <c r="N23" s="49"/>
      <c r="O23" s="26">
        <v>74130142878</v>
      </c>
      <c r="P23" s="49"/>
      <c r="Q23" s="26">
        <f t="shared" si="1"/>
        <v>-28579020564</v>
      </c>
      <c r="R23" s="26"/>
    </row>
    <row r="24" spans="1:18" ht="21.75" customHeight="1">
      <c r="A24" s="6" t="s">
        <v>187</v>
      </c>
      <c r="C24" s="26">
        <v>0</v>
      </c>
      <c r="D24" s="49"/>
      <c r="E24" s="26">
        <v>0</v>
      </c>
      <c r="F24" s="49"/>
      <c r="G24" s="26">
        <v>0</v>
      </c>
      <c r="H24" s="49"/>
      <c r="I24" s="26">
        <f t="shared" si="0"/>
        <v>0</v>
      </c>
      <c r="J24" s="49"/>
      <c r="K24" s="26">
        <v>1760000</v>
      </c>
      <c r="L24" s="49"/>
      <c r="M24" s="26">
        <v>6641208337</v>
      </c>
      <c r="N24" s="49"/>
      <c r="O24" s="26">
        <v>6073099169</v>
      </c>
      <c r="P24" s="49"/>
      <c r="Q24" s="26">
        <f t="shared" si="1"/>
        <v>568109168</v>
      </c>
      <c r="R24" s="26"/>
    </row>
    <row r="25" spans="1:18" ht="21.75" customHeight="1">
      <c r="A25" s="6" t="s">
        <v>39</v>
      </c>
      <c r="C25" s="26">
        <v>0</v>
      </c>
      <c r="D25" s="49"/>
      <c r="E25" s="26">
        <v>0</v>
      </c>
      <c r="F25" s="49"/>
      <c r="G25" s="26">
        <v>0</v>
      </c>
      <c r="H25" s="49"/>
      <c r="I25" s="26">
        <f t="shared" si="0"/>
        <v>0</v>
      </c>
      <c r="J25" s="49"/>
      <c r="K25" s="26">
        <v>23200000</v>
      </c>
      <c r="L25" s="49"/>
      <c r="M25" s="26">
        <v>83368985714</v>
      </c>
      <c r="N25" s="49"/>
      <c r="O25" s="26">
        <v>78715012406</v>
      </c>
      <c r="P25" s="49"/>
      <c r="Q25" s="26">
        <f t="shared" si="1"/>
        <v>4653973308</v>
      </c>
      <c r="R25" s="26"/>
    </row>
    <row r="26" spans="1:18" ht="21.75" customHeight="1">
      <c r="A26" s="6" t="s">
        <v>144</v>
      </c>
      <c r="C26" s="26">
        <v>60800</v>
      </c>
      <c r="D26" s="49"/>
      <c r="E26" s="26">
        <v>60788980000</v>
      </c>
      <c r="F26" s="49"/>
      <c r="G26" s="26">
        <v>60800000000</v>
      </c>
      <c r="H26" s="49"/>
      <c r="I26" s="26">
        <f t="shared" si="0"/>
        <v>-11020000</v>
      </c>
      <c r="J26" s="49"/>
      <c r="K26" s="26">
        <v>60800</v>
      </c>
      <c r="L26" s="49"/>
      <c r="M26" s="26">
        <v>60788980000</v>
      </c>
      <c r="N26" s="49"/>
      <c r="O26" s="26">
        <v>60800000000</v>
      </c>
      <c r="P26" s="49"/>
      <c r="Q26" s="26">
        <f t="shared" si="1"/>
        <v>-11020000</v>
      </c>
      <c r="R26" s="26"/>
    </row>
    <row r="27" spans="1:18" ht="21.75" customHeight="1">
      <c r="A27" s="6" t="s">
        <v>147</v>
      </c>
      <c r="C27" s="26">
        <v>350000</v>
      </c>
      <c r="D27" s="49"/>
      <c r="E27" s="26">
        <v>349944062500</v>
      </c>
      <c r="F27" s="49"/>
      <c r="G27" s="26">
        <v>349966250000</v>
      </c>
      <c r="H27" s="49"/>
      <c r="I27" s="26">
        <f t="shared" si="0"/>
        <v>-22187500</v>
      </c>
      <c r="J27" s="49"/>
      <c r="K27" s="26">
        <v>450000</v>
      </c>
      <c r="L27" s="49"/>
      <c r="M27" s="26">
        <v>449925937500</v>
      </c>
      <c r="N27" s="49"/>
      <c r="O27" s="26">
        <v>449930000000</v>
      </c>
      <c r="P27" s="49"/>
      <c r="Q27" s="26">
        <f t="shared" si="1"/>
        <v>-4062500</v>
      </c>
      <c r="R27" s="26"/>
    </row>
    <row r="28" spans="1:18" ht="21.75" customHeight="1">
      <c r="A28" s="6" t="s">
        <v>190</v>
      </c>
      <c r="C28" s="26">
        <v>0</v>
      </c>
      <c r="D28" s="49"/>
      <c r="E28" s="26">
        <v>0</v>
      </c>
      <c r="F28" s="49"/>
      <c r="G28" s="26">
        <v>0</v>
      </c>
      <c r="H28" s="49"/>
      <c r="I28" s="26">
        <f t="shared" si="0"/>
        <v>0</v>
      </c>
      <c r="J28" s="49"/>
      <c r="K28" s="26">
        <v>250000</v>
      </c>
      <c r="L28" s="49"/>
      <c r="M28" s="26">
        <v>249980937500</v>
      </c>
      <c r="N28" s="49"/>
      <c r="O28" s="26">
        <v>249935625000</v>
      </c>
      <c r="P28" s="49"/>
      <c r="Q28" s="26">
        <f t="shared" si="1"/>
        <v>45312500</v>
      </c>
      <c r="R28" s="26"/>
    </row>
    <row r="29" spans="1:18" ht="21.75" customHeight="1">
      <c r="A29" s="6" t="s">
        <v>191</v>
      </c>
      <c r="C29" s="26">
        <v>0</v>
      </c>
      <c r="D29" s="49"/>
      <c r="E29" s="26">
        <v>0</v>
      </c>
      <c r="F29" s="49"/>
      <c r="G29" s="26">
        <v>0</v>
      </c>
      <c r="H29" s="49"/>
      <c r="I29" s="26">
        <f t="shared" si="0"/>
        <v>0</v>
      </c>
      <c r="J29" s="49"/>
      <c r="K29" s="26">
        <v>400</v>
      </c>
      <c r="L29" s="49"/>
      <c r="M29" s="26">
        <v>399927500</v>
      </c>
      <c r="N29" s="49"/>
      <c r="O29" s="26">
        <v>398924768</v>
      </c>
      <c r="P29" s="49"/>
      <c r="Q29" s="26">
        <f t="shared" si="1"/>
        <v>1002732</v>
      </c>
      <c r="R29" s="26"/>
    </row>
    <row r="30" spans="1:18" ht="21.75" customHeight="1">
      <c r="A30" s="6" t="s">
        <v>192</v>
      </c>
      <c r="C30" s="26">
        <v>0</v>
      </c>
      <c r="D30" s="49"/>
      <c r="E30" s="26">
        <v>0</v>
      </c>
      <c r="F30" s="49"/>
      <c r="G30" s="26">
        <v>0</v>
      </c>
      <c r="H30" s="49"/>
      <c r="I30" s="26">
        <f t="shared" si="0"/>
        <v>0</v>
      </c>
      <c r="J30" s="49"/>
      <c r="K30" s="26">
        <v>10000</v>
      </c>
      <c r="L30" s="49"/>
      <c r="M30" s="26">
        <v>9998187500</v>
      </c>
      <c r="N30" s="49"/>
      <c r="O30" s="26">
        <v>9996375000</v>
      </c>
      <c r="P30" s="49"/>
      <c r="Q30" s="26">
        <f t="shared" si="1"/>
        <v>1812500</v>
      </c>
      <c r="R30" s="26"/>
    </row>
    <row r="31" spans="1:18" ht="21.75" customHeight="1">
      <c r="A31" s="6" t="s">
        <v>193</v>
      </c>
      <c r="C31" s="50">
        <v>0</v>
      </c>
      <c r="D31" s="49"/>
      <c r="E31" s="50">
        <v>0</v>
      </c>
      <c r="F31" s="49"/>
      <c r="G31" s="50">
        <v>0</v>
      </c>
      <c r="H31" s="49"/>
      <c r="I31" s="26">
        <f t="shared" si="0"/>
        <v>0</v>
      </c>
      <c r="J31" s="49"/>
      <c r="K31" s="50">
        <v>21000</v>
      </c>
      <c r="L31" s="49"/>
      <c r="M31" s="50">
        <v>20996193750</v>
      </c>
      <c r="N31" s="49"/>
      <c r="O31" s="50">
        <v>20992387500</v>
      </c>
      <c r="P31" s="49"/>
      <c r="Q31" s="26">
        <f t="shared" si="1"/>
        <v>3806250</v>
      </c>
      <c r="R31" s="26"/>
    </row>
    <row r="32" spans="1:18" ht="21.75" customHeight="1" thickBot="1">
      <c r="A32" s="41"/>
      <c r="C32" s="29">
        <f>SUM(C8:C31)</f>
        <v>126896682</v>
      </c>
      <c r="D32" s="49"/>
      <c r="E32" s="29">
        <f>SUM(E8:E31)</f>
        <v>597450438753</v>
      </c>
      <c r="F32" s="49"/>
      <c r="G32" s="29">
        <f>SUM(G8:G31)</f>
        <v>585645290040</v>
      </c>
      <c r="H32" s="49"/>
      <c r="I32" s="29">
        <f>SUM(I8:I31)</f>
        <v>11805148713</v>
      </c>
      <c r="J32" s="49"/>
      <c r="K32" s="29">
        <f>SUM(K8:K31)</f>
        <v>3954785299</v>
      </c>
      <c r="L32" s="49"/>
      <c r="M32" s="29">
        <f>SUM(M8:M31)</f>
        <v>3098579467763</v>
      </c>
      <c r="N32" s="49"/>
      <c r="O32" s="29">
        <f>SUM(O8:O31)</f>
        <v>3939584124643</v>
      </c>
      <c r="P32" s="49"/>
      <c r="Q32" s="29">
        <f>SUM(Q8:Q31)</f>
        <v>-841004656880</v>
      </c>
      <c r="R32" s="26"/>
    </row>
    <row r="33" spans="18:18" ht="13.5" thickTop="1">
      <c r="R33" s="36"/>
    </row>
    <row r="34" spans="18:18">
      <c r="R34" s="36"/>
    </row>
    <row r="35" spans="18:18">
      <c r="R35" s="36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103"/>
  <sheetViews>
    <sheetView rightToLeft="1" view="pageBreakPreview" topLeftCell="A82" zoomScale="118" zoomScaleNormal="100" zoomScaleSheetLayoutView="118" workbookViewId="0">
      <selection activeCell="Q97" sqref="Q97"/>
    </sheetView>
  </sheetViews>
  <sheetFormatPr defaultRowHeight="12.75"/>
  <cols>
    <col min="1" max="1" width="81.28515625" bestFit="1" customWidth="1"/>
    <col min="2" max="2" width="1.85546875" customWidth="1"/>
    <col min="3" max="3" width="11.5703125" bestFit="1" customWidth="1"/>
    <col min="4" max="4" width="1.28515625" customWidth="1"/>
    <col min="5" max="5" width="14.5703125" bestFit="1" customWidth="1"/>
    <col min="6" max="6" width="1.28515625" customWidth="1"/>
    <col min="7" max="7" width="11.7109375" bestFit="1" customWidth="1"/>
    <col min="8" max="8" width="1.28515625" customWidth="1"/>
    <col min="9" max="9" width="11.42578125" bestFit="1" customWidth="1"/>
    <col min="10" max="10" width="1.28515625" customWidth="1"/>
    <col min="11" max="11" width="16.42578125" bestFit="1" customWidth="1"/>
    <col min="12" max="12" width="1.28515625" customWidth="1"/>
    <col min="13" max="13" width="16.42578125" bestFit="1" customWidth="1"/>
  </cols>
  <sheetData>
    <row r="1" spans="1:13" ht="25.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25.5">
      <c r="A2" s="79" t="s">
        <v>163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25.5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24">
      <c r="A5" s="82" t="s">
        <v>223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7" spans="1:13" ht="21">
      <c r="C7" s="83" t="s">
        <v>178</v>
      </c>
      <c r="D7" s="83"/>
      <c r="E7" s="83"/>
      <c r="F7" s="83"/>
      <c r="G7" s="83"/>
      <c r="H7" s="83"/>
      <c r="I7" s="83"/>
      <c r="J7" s="83"/>
      <c r="K7" s="83"/>
      <c r="M7" s="2" t="s">
        <v>179</v>
      </c>
    </row>
    <row r="8" spans="1:13" ht="21">
      <c r="A8" s="2" t="s">
        <v>224</v>
      </c>
      <c r="B8" s="54"/>
      <c r="C8" s="9" t="s">
        <v>64</v>
      </c>
      <c r="D8" s="3"/>
      <c r="E8" s="9" t="s">
        <v>9</v>
      </c>
      <c r="F8" s="3"/>
      <c r="G8" s="9" t="s">
        <v>225</v>
      </c>
      <c r="H8" s="3"/>
      <c r="I8" s="9" t="s">
        <v>226</v>
      </c>
      <c r="J8" s="3"/>
      <c r="K8" s="9" t="s">
        <v>227</v>
      </c>
      <c r="M8" s="9" t="s">
        <v>227</v>
      </c>
    </row>
    <row r="9" spans="1:13" ht="18.75">
      <c r="A9" s="6" t="s">
        <v>245</v>
      </c>
      <c r="C9" s="26" t="s">
        <v>228</v>
      </c>
      <c r="D9" s="26"/>
      <c r="E9" s="26">
        <f>VLOOKUP(A9,[1]Sheet1!$A:$B,2,0)</f>
        <v>41100000</v>
      </c>
      <c r="F9" s="26"/>
      <c r="G9" s="26">
        <v>922644</v>
      </c>
      <c r="H9" s="26"/>
      <c r="I9" s="26">
        <v>0</v>
      </c>
      <c r="J9" s="26"/>
      <c r="K9" s="26">
        <v>-2</v>
      </c>
      <c r="L9" s="26"/>
      <c r="M9" s="26">
        <v>399233964</v>
      </c>
    </row>
    <row r="10" spans="1:13" ht="18.75">
      <c r="A10" s="6" t="s">
        <v>244</v>
      </c>
      <c r="C10" s="26" t="s">
        <v>228</v>
      </c>
      <c r="D10" s="26"/>
      <c r="E10" s="26">
        <f>VLOOKUP(A10,[1]Sheet1!$A:$B,2,0)</f>
        <v>292732000</v>
      </c>
      <c r="F10" s="26"/>
      <c r="G10" s="26">
        <v>872817</v>
      </c>
      <c r="H10" s="26"/>
      <c r="I10" s="26">
        <v>0</v>
      </c>
      <c r="J10" s="26"/>
      <c r="K10" s="26">
        <v>3</v>
      </c>
      <c r="L10" s="26"/>
      <c r="M10" s="26">
        <v>2151514613</v>
      </c>
    </row>
    <row r="11" spans="1:13" ht="18.75">
      <c r="A11" s="6" t="s">
        <v>54</v>
      </c>
      <c r="C11" s="26" t="s">
        <v>5</v>
      </c>
      <c r="D11" s="26"/>
      <c r="E11" s="26">
        <f>VLOOKUP(A11,[1]Sheet1!$A:$B,2,0)</f>
        <v>821436000</v>
      </c>
      <c r="F11" s="26"/>
      <c r="G11" s="26">
        <v>2282675</v>
      </c>
      <c r="H11" s="26"/>
      <c r="I11" s="26">
        <v>0</v>
      </c>
      <c r="J11" s="26"/>
      <c r="K11" s="26">
        <v>103321608</v>
      </c>
      <c r="L11" s="26"/>
      <c r="M11" s="26">
        <v>6044644458</v>
      </c>
    </row>
    <row r="12" spans="1:13" ht="18.75">
      <c r="A12" s="6" t="s">
        <v>110</v>
      </c>
      <c r="C12" s="26" t="s">
        <v>111</v>
      </c>
      <c r="D12" s="26"/>
      <c r="E12" s="26">
        <f>VLOOKUP(A12,[1]Sheet1!$A:$B,2,0)</f>
        <v>2044582000</v>
      </c>
      <c r="F12" s="26"/>
      <c r="G12" s="26">
        <v>8667922</v>
      </c>
      <c r="H12" s="26"/>
      <c r="I12" s="26">
        <v>0</v>
      </c>
      <c r="J12" s="26"/>
      <c r="K12" s="26">
        <v>-814070490</v>
      </c>
      <c r="L12" s="26"/>
      <c r="M12" s="26">
        <v>3134226340</v>
      </c>
    </row>
    <row r="13" spans="1:13" ht="18.75">
      <c r="A13" s="6" t="s">
        <v>104</v>
      </c>
      <c r="C13" s="26" t="s">
        <v>101</v>
      </c>
      <c r="D13" s="26"/>
      <c r="E13" s="26">
        <f>VLOOKUP(A13,[1]Sheet1!$A:$B,2,0)</f>
        <v>46000000</v>
      </c>
      <c r="F13" s="26"/>
      <c r="G13" s="26">
        <v>1947282</v>
      </c>
      <c r="H13" s="26"/>
      <c r="I13" s="26">
        <v>0</v>
      </c>
      <c r="J13" s="26"/>
      <c r="K13" s="26">
        <v>-91231129</v>
      </c>
      <c r="L13" s="26"/>
      <c r="M13" s="26">
        <v>-91231129</v>
      </c>
    </row>
    <row r="14" spans="1:13" ht="18.75">
      <c r="A14" s="6" t="s">
        <v>120</v>
      </c>
      <c r="C14" s="26" t="s">
        <v>101</v>
      </c>
      <c r="D14" s="26"/>
      <c r="E14" s="26">
        <f>VLOOKUP(A14,[1]Sheet1!$A:$B,2,0)</f>
        <v>90000000</v>
      </c>
      <c r="F14" s="26"/>
      <c r="G14" s="26">
        <v>1227053</v>
      </c>
      <c r="H14" s="26"/>
      <c r="I14" s="26">
        <v>0</v>
      </c>
      <c r="J14" s="26"/>
      <c r="K14" s="26">
        <v>-70503346</v>
      </c>
      <c r="L14" s="26"/>
      <c r="M14" s="26">
        <v>-70503346</v>
      </c>
    </row>
    <row r="15" spans="1:13" ht="18.75">
      <c r="A15" s="6" t="s">
        <v>50</v>
      </c>
      <c r="C15" s="26" t="s">
        <v>80</v>
      </c>
      <c r="D15" s="26"/>
      <c r="E15" s="26">
        <f>VLOOKUP(A15,[1]Sheet1!$A:$B,2,0)</f>
        <v>1486594832</v>
      </c>
      <c r="F15" s="26"/>
      <c r="G15" s="26">
        <v>20856661</v>
      </c>
      <c r="H15" s="26"/>
      <c r="I15" s="26">
        <v>0</v>
      </c>
      <c r="J15" s="26"/>
      <c r="K15" s="26">
        <v>-6168921784</v>
      </c>
      <c r="L15" s="26"/>
      <c r="M15" s="26">
        <v>-6168921784</v>
      </c>
    </row>
    <row r="16" spans="1:13" ht="18.75">
      <c r="A16" s="6" t="s">
        <v>51</v>
      </c>
      <c r="C16" s="26" t="s">
        <v>80</v>
      </c>
      <c r="D16" s="26"/>
      <c r="E16" s="26">
        <f>VLOOKUP(A16,[1]Sheet1!$A:$B,2,0)</f>
        <v>79593510</v>
      </c>
      <c r="F16" s="26"/>
      <c r="G16" s="26">
        <v>409247</v>
      </c>
      <c r="H16" s="26"/>
      <c r="I16" s="26">
        <v>0</v>
      </c>
      <c r="J16" s="26"/>
      <c r="K16" s="26">
        <v>-4720708181</v>
      </c>
      <c r="L16" s="26"/>
      <c r="M16" s="26">
        <v>-4720708181</v>
      </c>
    </row>
    <row r="17" spans="1:13" ht="18.75">
      <c r="A17" s="6" t="s">
        <v>76</v>
      </c>
      <c r="C17" s="26" t="s">
        <v>80</v>
      </c>
      <c r="D17" s="26"/>
      <c r="E17" s="26">
        <f>VLOOKUP(A17,[1]Sheet1!$A:$B,2,0)</f>
        <v>240740000</v>
      </c>
      <c r="F17" s="26"/>
      <c r="G17" s="26">
        <v>1294996</v>
      </c>
      <c r="H17" s="26"/>
      <c r="I17" s="26">
        <v>0</v>
      </c>
      <c r="J17" s="26"/>
      <c r="K17" s="26">
        <v>-25446147299</v>
      </c>
      <c r="L17" s="26"/>
      <c r="M17" s="26">
        <v>-25205925282</v>
      </c>
    </row>
    <row r="18" spans="1:13" ht="18.75">
      <c r="A18" s="6" t="s">
        <v>93</v>
      </c>
      <c r="C18" s="26" t="s">
        <v>80</v>
      </c>
      <c r="D18" s="26"/>
      <c r="E18" s="26">
        <f>VLOOKUP(A18,[1]Sheet1!$A:$B,2,0)</f>
        <v>303230000</v>
      </c>
      <c r="F18" s="26"/>
      <c r="G18" s="26">
        <v>949882</v>
      </c>
      <c r="H18" s="26"/>
      <c r="I18" s="26">
        <v>0</v>
      </c>
      <c r="J18" s="26"/>
      <c r="K18" s="26">
        <v>-12239738508</v>
      </c>
      <c r="L18" s="26"/>
      <c r="M18" s="26">
        <v>-12239738508</v>
      </c>
    </row>
    <row r="19" spans="1:13" ht="18.75">
      <c r="A19" s="6" t="s">
        <v>86</v>
      </c>
      <c r="C19" s="26" t="s">
        <v>87</v>
      </c>
      <c r="D19" s="26"/>
      <c r="E19" s="26">
        <f>VLOOKUP(A19,[1]Sheet1!$A:$B,2,0)</f>
        <v>608247000</v>
      </c>
      <c r="F19" s="26"/>
      <c r="G19" s="26">
        <v>4767194</v>
      </c>
      <c r="H19" s="26"/>
      <c r="I19" s="26">
        <v>0</v>
      </c>
      <c r="J19" s="26"/>
      <c r="K19" s="26">
        <v>-1194801196</v>
      </c>
      <c r="L19" s="26"/>
      <c r="M19" s="26">
        <v>-1194801196</v>
      </c>
    </row>
    <row r="20" spans="1:13" ht="18.75">
      <c r="A20" s="6" t="s">
        <v>34</v>
      </c>
      <c r="C20" s="26" t="s">
        <v>85</v>
      </c>
      <c r="D20" s="26"/>
      <c r="E20" s="26">
        <f>VLOOKUP(A20,[1]Sheet1!$A:$B,2,0)</f>
        <v>718881000</v>
      </c>
      <c r="F20" s="26"/>
      <c r="G20" s="26">
        <v>9111174</v>
      </c>
      <c r="H20" s="26"/>
      <c r="I20" s="26">
        <v>0</v>
      </c>
      <c r="J20" s="26"/>
      <c r="K20" s="26">
        <v>1650771844</v>
      </c>
      <c r="L20" s="26"/>
      <c r="M20" s="26">
        <v>4168743725</v>
      </c>
    </row>
    <row r="21" spans="1:13" ht="18.75">
      <c r="A21" s="6" t="s">
        <v>58</v>
      </c>
      <c r="C21" s="26" t="s">
        <v>85</v>
      </c>
      <c r="D21" s="26"/>
      <c r="E21" s="26">
        <f>VLOOKUP(A21,[1]Sheet1!$A:$B,2,0)</f>
        <v>200250000</v>
      </c>
      <c r="F21" s="26"/>
      <c r="G21" s="26">
        <v>413813</v>
      </c>
      <c r="H21" s="26"/>
      <c r="I21" s="26">
        <v>0</v>
      </c>
      <c r="J21" s="26"/>
      <c r="K21" s="26">
        <v>203829091</v>
      </c>
      <c r="L21" s="26"/>
      <c r="M21" s="26">
        <v>393046629</v>
      </c>
    </row>
    <row r="22" spans="1:13" ht="18.75">
      <c r="A22" s="6" t="s">
        <v>94</v>
      </c>
      <c r="C22" s="26" t="s">
        <v>130</v>
      </c>
      <c r="D22" s="26"/>
      <c r="E22" s="26">
        <f>VLOOKUP(A22,[1]Sheet1!$A:$B,2,0)</f>
        <v>372</v>
      </c>
      <c r="F22" s="26"/>
      <c r="G22" s="26">
        <v>1798636</v>
      </c>
      <c r="H22" s="26"/>
      <c r="I22" s="26">
        <v>0</v>
      </c>
      <c r="J22" s="26"/>
      <c r="K22" s="26">
        <v>-126780513</v>
      </c>
      <c r="L22" s="26"/>
      <c r="M22" s="26">
        <v>-222856150</v>
      </c>
    </row>
    <row r="23" spans="1:13" ht="18.75">
      <c r="A23" s="6" t="s">
        <v>91</v>
      </c>
      <c r="C23" s="26" t="s">
        <v>92</v>
      </c>
      <c r="D23" s="26"/>
      <c r="E23" s="26">
        <f>VLOOKUP(A23,[1]Sheet1!$A:$B,2,0)</f>
        <v>337563000</v>
      </c>
      <c r="F23" s="26"/>
      <c r="G23" s="26">
        <v>2142844</v>
      </c>
      <c r="H23" s="26"/>
      <c r="I23" s="26">
        <v>0</v>
      </c>
      <c r="J23" s="26"/>
      <c r="K23" s="26">
        <v>-30830003</v>
      </c>
      <c r="L23" s="26"/>
      <c r="M23" s="26">
        <v>683753685</v>
      </c>
    </row>
    <row r="24" spans="1:13" ht="18.75">
      <c r="A24" s="6" t="s">
        <v>24</v>
      </c>
      <c r="C24" s="26" t="s">
        <v>92</v>
      </c>
      <c r="D24" s="26"/>
      <c r="E24" s="26">
        <f>VLOOKUP(A24,[1]Sheet1!$A:$B,2,0)</f>
        <v>90898000</v>
      </c>
      <c r="F24" s="26"/>
      <c r="G24" s="26">
        <v>1181747</v>
      </c>
      <c r="H24" s="26"/>
      <c r="I24" s="26">
        <v>0</v>
      </c>
      <c r="J24" s="26"/>
      <c r="K24" s="26">
        <v>2081273815</v>
      </c>
      <c r="L24" s="26"/>
      <c r="M24" s="26">
        <v>2826846703</v>
      </c>
    </row>
    <row r="25" spans="1:13" ht="18.75">
      <c r="A25" s="6" t="s">
        <v>23</v>
      </c>
      <c r="C25" s="26" t="s">
        <v>92</v>
      </c>
      <c r="D25" s="26"/>
      <c r="E25" s="26">
        <f>VLOOKUP(A25,[1]Sheet1!$A:$B,2,0)</f>
        <v>35133000</v>
      </c>
      <c r="F25" s="26"/>
      <c r="G25" s="26">
        <v>669976</v>
      </c>
      <c r="H25" s="26"/>
      <c r="I25" s="26">
        <v>0</v>
      </c>
      <c r="J25" s="26"/>
      <c r="K25" s="26">
        <v>845123592</v>
      </c>
      <c r="L25" s="26"/>
      <c r="M25" s="26">
        <v>845123592</v>
      </c>
    </row>
    <row r="26" spans="1:13" ht="18.75">
      <c r="A26" s="6" t="s">
        <v>21</v>
      </c>
      <c r="C26" s="26" t="s">
        <v>92</v>
      </c>
      <c r="D26" s="26"/>
      <c r="E26" s="26">
        <f>VLOOKUP(A26,[1]Sheet1!$A:$B,2,0)</f>
        <v>301000</v>
      </c>
      <c r="F26" s="26"/>
      <c r="G26" s="26">
        <v>8137</v>
      </c>
      <c r="H26" s="26"/>
      <c r="I26" s="26">
        <v>0</v>
      </c>
      <c r="J26" s="26"/>
      <c r="K26" s="26">
        <v>14737660</v>
      </c>
      <c r="L26" s="26"/>
      <c r="M26" s="26">
        <v>14737660</v>
      </c>
    </row>
    <row r="27" spans="1:13" ht="18.75">
      <c r="A27" s="6" t="s">
        <v>22</v>
      </c>
      <c r="C27" s="26" t="s">
        <v>127</v>
      </c>
      <c r="D27" s="26"/>
      <c r="E27" s="26">
        <f>VLOOKUP(A27,[1]Sheet1!$A:$B,2,0)</f>
        <v>970000</v>
      </c>
      <c r="F27" s="26"/>
      <c r="G27" s="26">
        <v>17975</v>
      </c>
      <c r="H27" s="26"/>
      <c r="I27" s="26">
        <v>0</v>
      </c>
      <c r="J27" s="26"/>
      <c r="K27" s="26">
        <v>28487671</v>
      </c>
      <c r="L27" s="26"/>
      <c r="M27" s="26">
        <v>28487671</v>
      </c>
    </row>
    <row r="28" spans="1:13" ht="18.75">
      <c r="A28" s="6" t="s">
        <v>33</v>
      </c>
      <c r="C28" s="26" t="s">
        <v>85</v>
      </c>
      <c r="D28" s="26"/>
      <c r="E28" s="26">
        <f>VLOOKUP(A28,[1]Sheet1!$A:$B,2,0)</f>
        <v>453000</v>
      </c>
      <c r="F28" s="26"/>
      <c r="G28" s="26">
        <v>19244</v>
      </c>
      <c r="H28" s="26"/>
      <c r="I28" s="26">
        <v>0</v>
      </c>
      <c r="J28" s="26"/>
      <c r="K28" s="26">
        <v>24893180</v>
      </c>
      <c r="L28" s="26"/>
      <c r="M28" s="26">
        <v>24893180</v>
      </c>
    </row>
    <row r="29" spans="1:13" ht="18.75">
      <c r="A29" s="6" t="s">
        <v>32</v>
      </c>
      <c r="C29" s="26" t="s">
        <v>115</v>
      </c>
      <c r="D29" s="26"/>
      <c r="E29" s="26">
        <f>VLOOKUP(A29,[1]Sheet1!$A:$B,2,0)</f>
        <v>10001000</v>
      </c>
      <c r="F29" s="26"/>
      <c r="G29" s="26">
        <v>132586</v>
      </c>
      <c r="H29" s="26"/>
      <c r="I29" s="26">
        <v>0</v>
      </c>
      <c r="J29" s="26"/>
      <c r="K29" s="26">
        <v>164881874</v>
      </c>
      <c r="L29" s="26"/>
      <c r="M29" s="26">
        <v>164881874</v>
      </c>
    </row>
    <row r="30" spans="1:13" ht="18.75">
      <c r="A30" s="6" t="s">
        <v>31</v>
      </c>
      <c r="C30" s="26" t="s">
        <v>115</v>
      </c>
      <c r="D30" s="26"/>
      <c r="E30" s="26">
        <f>VLOOKUP(A30,[1]Sheet1!$A:$B,2,0)</f>
        <v>18000000</v>
      </c>
      <c r="F30" s="26"/>
      <c r="G30" s="26">
        <v>235681</v>
      </c>
      <c r="H30" s="26"/>
      <c r="I30" s="26">
        <v>0</v>
      </c>
      <c r="J30" s="26"/>
      <c r="K30" s="26">
        <v>-61253732</v>
      </c>
      <c r="L30" s="26"/>
      <c r="M30" s="26">
        <v>-59724617</v>
      </c>
    </row>
    <row r="31" spans="1:13" ht="18.75">
      <c r="A31" s="6" t="s">
        <v>30</v>
      </c>
      <c r="C31" s="26" t="s">
        <v>115</v>
      </c>
      <c r="D31" s="26"/>
      <c r="E31" s="26">
        <f>VLOOKUP(A31,[1]Sheet1!$A:$B,2,0)</f>
        <v>1000000</v>
      </c>
      <c r="F31" s="26"/>
      <c r="G31" s="26">
        <v>21887</v>
      </c>
      <c r="H31" s="26"/>
      <c r="I31" s="26">
        <v>0</v>
      </c>
      <c r="J31" s="26"/>
      <c r="K31" s="26">
        <v>-15017932</v>
      </c>
      <c r="L31" s="26"/>
      <c r="M31" s="26">
        <v>-15017932</v>
      </c>
    </row>
    <row r="32" spans="1:13" ht="18.75">
      <c r="A32" s="6" t="s">
        <v>28</v>
      </c>
      <c r="C32" s="26" t="s">
        <v>115</v>
      </c>
      <c r="D32" s="26"/>
      <c r="E32" s="26">
        <f>VLOOKUP(A32,[1]Sheet1!$A:$B,2,0)</f>
        <v>105505000</v>
      </c>
      <c r="F32" s="26"/>
      <c r="G32" s="26">
        <v>1517001</v>
      </c>
      <c r="H32" s="26"/>
      <c r="I32" s="26">
        <v>0</v>
      </c>
      <c r="J32" s="26"/>
      <c r="K32" s="26">
        <v>3534298954</v>
      </c>
      <c r="L32" s="26"/>
      <c r="M32" s="26">
        <v>3537475728</v>
      </c>
    </row>
    <row r="33" spans="1:13" ht="18.75">
      <c r="A33" s="6" t="s">
        <v>27</v>
      </c>
      <c r="C33" s="26" t="s">
        <v>115</v>
      </c>
      <c r="D33" s="26"/>
      <c r="E33" s="26">
        <f>VLOOKUP(A33,[1]Sheet1!$A:$B,2,0)</f>
        <v>46429000</v>
      </c>
      <c r="F33" s="26"/>
      <c r="G33" s="26">
        <v>714510</v>
      </c>
      <c r="H33" s="26"/>
      <c r="I33" s="26">
        <v>0</v>
      </c>
      <c r="J33" s="26"/>
      <c r="K33" s="26">
        <v>1122175478</v>
      </c>
      <c r="L33" s="26"/>
      <c r="M33" s="26">
        <v>1122175478</v>
      </c>
    </row>
    <row r="34" spans="1:13" ht="18.75">
      <c r="A34" s="6" t="s">
        <v>19</v>
      </c>
      <c r="C34" s="26" t="s">
        <v>115</v>
      </c>
      <c r="D34" s="26"/>
      <c r="E34" s="26">
        <f>VLOOKUP(A34,[1]Sheet1!$A:$B,2,0)</f>
        <v>92944000</v>
      </c>
      <c r="F34" s="26"/>
      <c r="G34" s="26">
        <v>939582</v>
      </c>
      <c r="H34" s="26"/>
      <c r="I34" s="26">
        <v>0</v>
      </c>
      <c r="J34" s="26"/>
      <c r="K34" s="26">
        <v>2144850885</v>
      </c>
      <c r="L34" s="26"/>
      <c r="M34" s="26">
        <v>2144850885</v>
      </c>
    </row>
    <row r="35" spans="1:13" ht="18.75">
      <c r="A35" s="6" t="s">
        <v>16</v>
      </c>
      <c r="C35" s="26" t="s">
        <v>292</v>
      </c>
      <c r="D35" s="26"/>
      <c r="E35" s="26">
        <f>VLOOKUP(A35,[1]Sheet1!$A:$B,2,0)</f>
        <v>1703</v>
      </c>
      <c r="F35" s="26"/>
      <c r="G35" s="26">
        <v>9863739</v>
      </c>
      <c r="H35" s="26"/>
      <c r="I35" s="26">
        <v>0</v>
      </c>
      <c r="J35" s="26"/>
      <c r="K35" s="26">
        <v>5064849061</v>
      </c>
      <c r="L35" s="26"/>
      <c r="M35" s="26">
        <v>5065179803</v>
      </c>
    </row>
    <row r="36" spans="1:13" ht="18.75">
      <c r="A36" s="6" t="s">
        <v>17</v>
      </c>
      <c r="C36" s="26" t="s">
        <v>292</v>
      </c>
      <c r="D36" s="26"/>
      <c r="E36" s="26">
        <f>VLOOKUP(A36,[1]Sheet1!$A:$B,2,0)</f>
        <v>1083</v>
      </c>
      <c r="F36" s="26"/>
      <c r="G36" s="26">
        <v>2520637</v>
      </c>
      <c r="H36" s="26"/>
      <c r="I36" s="26">
        <v>0</v>
      </c>
      <c r="J36" s="26"/>
      <c r="K36" s="26">
        <v>295347631</v>
      </c>
      <c r="L36" s="26"/>
      <c r="M36" s="26">
        <v>380701381</v>
      </c>
    </row>
    <row r="37" spans="1:13" ht="18.75">
      <c r="A37" s="6" t="s">
        <v>97</v>
      </c>
      <c r="C37" s="26" t="s">
        <v>292</v>
      </c>
      <c r="D37" s="26"/>
      <c r="E37" s="26">
        <f>VLOOKUP(A37,[1]Sheet1!$A:$B,2,0)</f>
        <v>1012</v>
      </c>
      <c r="F37" s="26"/>
      <c r="G37" s="26">
        <v>1489516</v>
      </c>
      <c r="H37" s="26"/>
      <c r="I37" s="26">
        <v>0</v>
      </c>
      <c r="J37" s="26"/>
      <c r="K37" s="26">
        <v>-26255852</v>
      </c>
      <c r="L37" s="26"/>
      <c r="M37" s="26">
        <v>-26441306</v>
      </c>
    </row>
    <row r="38" spans="1:13" ht="18.75">
      <c r="A38" s="6" t="s">
        <v>98</v>
      </c>
      <c r="C38" s="26" t="s">
        <v>292</v>
      </c>
      <c r="D38" s="26"/>
      <c r="E38" s="26">
        <f>VLOOKUP(A38,[1]Sheet1!$A:$B,2,0)</f>
        <v>174</v>
      </c>
      <c r="F38" s="26"/>
      <c r="G38" s="26">
        <v>242701</v>
      </c>
      <c r="H38" s="26"/>
      <c r="I38" s="26">
        <v>0</v>
      </c>
      <c r="J38" s="26"/>
      <c r="K38" s="26">
        <v>-4294771</v>
      </c>
      <c r="L38" s="26"/>
      <c r="M38" s="26">
        <v>-4291656</v>
      </c>
    </row>
    <row r="39" spans="1:13" ht="18.75">
      <c r="A39" s="6" t="s">
        <v>18</v>
      </c>
      <c r="C39" s="26" t="s">
        <v>292</v>
      </c>
      <c r="D39" s="26"/>
      <c r="E39" s="26">
        <f>VLOOKUP(A39,[1]Sheet1!$A:$B,2,0)</f>
        <v>1578</v>
      </c>
      <c r="F39" s="26"/>
      <c r="G39" s="26">
        <v>11146404</v>
      </c>
      <c r="H39" s="26"/>
      <c r="I39" s="26">
        <v>0</v>
      </c>
      <c r="J39" s="26"/>
      <c r="K39" s="26">
        <v>4880158830</v>
      </c>
      <c r="L39" s="26"/>
      <c r="M39" s="26">
        <v>4880436439</v>
      </c>
    </row>
    <row r="40" spans="1:13" ht="18.75">
      <c r="A40" s="6" t="s">
        <v>53</v>
      </c>
      <c r="C40" s="26" t="s">
        <v>131</v>
      </c>
      <c r="D40" s="26"/>
      <c r="E40" s="26">
        <f>VLOOKUP(A40,[1]Sheet1!$A:$B,2,0)</f>
        <v>1000</v>
      </c>
      <c r="F40" s="26"/>
      <c r="G40" s="26">
        <v>63</v>
      </c>
      <c r="H40" s="26"/>
      <c r="I40" s="26">
        <v>0</v>
      </c>
      <c r="J40" s="26"/>
      <c r="K40" s="26">
        <v>11082</v>
      </c>
      <c r="L40" s="26"/>
      <c r="M40" s="26">
        <v>11082</v>
      </c>
    </row>
    <row r="41" spans="1:13" ht="18.75">
      <c r="A41" s="6" t="s">
        <v>56</v>
      </c>
      <c r="C41" s="26" t="s">
        <v>103</v>
      </c>
      <c r="D41" s="26"/>
      <c r="E41" s="26">
        <f>VLOOKUP(A41,[1]Sheet1!$A:$B,2,0)</f>
        <v>500000</v>
      </c>
      <c r="F41" s="26"/>
      <c r="G41" s="26">
        <v>4248</v>
      </c>
      <c r="H41" s="26"/>
      <c r="I41" s="26">
        <v>0</v>
      </c>
      <c r="J41" s="26"/>
      <c r="K41" s="26">
        <v>-2135905</v>
      </c>
      <c r="L41" s="26"/>
      <c r="M41" s="26">
        <v>-2135905</v>
      </c>
    </row>
    <row r="42" spans="1:13" ht="18.75">
      <c r="A42" s="6" t="s">
        <v>105</v>
      </c>
      <c r="C42" s="26" t="s">
        <v>103</v>
      </c>
      <c r="D42" s="26"/>
      <c r="E42" s="26">
        <f>VLOOKUP(A42,[1]Sheet1!$A:$B,2,0)</f>
        <v>41455000</v>
      </c>
      <c r="F42" s="26"/>
      <c r="G42" s="26">
        <v>4687858</v>
      </c>
      <c r="H42" s="26"/>
      <c r="I42" s="26">
        <v>0</v>
      </c>
      <c r="J42" s="26"/>
      <c r="K42" s="26">
        <v>-1576032294</v>
      </c>
      <c r="L42" s="26"/>
      <c r="M42" s="26">
        <v>-1576032294</v>
      </c>
    </row>
    <row r="43" spans="1:13" ht="18.75">
      <c r="A43" s="6" t="s">
        <v>291</v>
      </c>
      <c r="C43" s="26" t="s">
        <v>293</v>
      </c>
      <c r="D43" s="26"/>
      <c r="E43" s="26">
        <v>0</v>
      </c>
      <c r="F43" s="26"/>
      <c r="G43" s="26">
        <v>0</v>
      </c>
      <c r="H43" s="26"/>
      <c r="I43" s="26">
        <v>0</v>
      </c>
      <c r="J43" s="26"/>
      <c r="K43" s="26">
        <v>0</v>
      </c>
      <c r="L43" s="26"/>
      <c r="M43" s="26">
        <v>27273238</v>
      </c>
    </row>
    <row r="44" spans="1:13" ht="18.75">
      <c r="A44" s="6" t="s">
        <v>290</v>
      </c>
      <c r="C44" s="26" t="s">
        <v>293</v>
      </c>
      <c r="D44" s="26"/>
      <c r="E44" s="26">
        <v>0</v>
      </c>
      <c r="F44" s="26"/>
      <c r="G44" s="26">
        <v>0</v>
      </c>
      <c r="H44" s="26"/>
      <c r="I44" s="26">
        <v>0</v>
      </c>
      <c r="J44" s="26"/>
      <c r="K44" s="26">
        <v>0</v>
      </c>
      <c r="L44" s="26"/>
      <c r="M44" s="26">
        <v>1579347</v>
      </c>
    </row>
    <row r="45" spans="1:13" ht="18.75">
      <c r="A45" s="6" t="s">
        <v>289</v>
      </c>
      <c r="C45" s="26" t="s">
        <v>293</v>
      </c>
      <c r="D45" s="26"/>
      <c r="E45" s="26">
        <v>0</v>
      </c>
      <c r="F45" s="26"/>
      <c r="G45" s="26">
        <v>0</v>
      </c>
      <c r="H45" s="26"/>
      <c r="I45" s="26">
        <v>0</v>
      </c>
      <c r="J45" s="26"/>
      <c r="K45" s="26">
        <v>0</v>
      </c>
      <c r="L45" s="26"/>
      <c r="M45" s="26">
        <v>272542104</v>
      </c>
    </row>
    <row r="46" spans="1:13" ht="18.75">
      <c r="A46" s="6" t="s">
        <v>288</v>
      </c>
      <c r="C46" s="26" t="s">
        <v>293</v>
      </c>
      <c r="D46" s="26"/>
      <c r="E46" s="26">
        <v>0</v>
      </c>
      <c r="F46" s="26"/>
      <c r="G46" s="26">
        <v>0</v>
      </c>
      <c r="H46" s="26"/>
      <c r="I46" s="26">
        <v>0</v>
      </c>
      <c r="J46" s="26"/>
      <c r="K46" s="26">
        <v>0</v>
      </c>
      <c r="L46" s="26"/>
      <c r="M46" s="26">
        <v>-315900181</v>
      </c>
    </row>
    <row r="47" spans="1:13" ht="18.75">
      <c r="A47" s="6" t="s">
        <v>287</v>
      </c>
      <c r="C47" s="26" t="s">
        <v>293</v>
      </c>
      <c r="D47" s="26"/>
      <c r="E47" s="26">
        <v>0</v>
      </c>
      <c r="F47" s="26"/>
      <c r="G47" s="26">
        <v>0</v>
      </c>
      <c r="H47" s="26"/>
      <c r="I47" s="26">
        <v>0</v>
      </c>
      <c r="J47" s="26"/>
      <c r="K47" s="26">
        <v>0</v>
      </c>
      <c r="L47" s="26"/>
      <c r="M47" s="26">
        <v>1320857</v>
      </c>
    </row>
    <row r="48" spans="1:13" ht="18.75">
      <c r="A48" s="6" t="s">
        <v>286</v>
      </c>
      <c r="C48" s="26" t="s">
        <v>293</v>
      </c>
      <c r="D48" s="26"/>
      <c r="E48" s="26">
        <v>0</v>
      </c>
      <c r="F48" s="26"/>
      <c r="G48" s="26">
        <v>0</v>
      </c>
      <c r="H48" s="26"/>
      <c r="I48" s="26">
        <v>0</v>
      </c>
      <c r="J48" s="26"/>
      <c r="K48" s="26">
        <v>0</v>
      </c>
      <c r="L48" s="26"/>
      <c r="M48" s="26">
        <v>-2738400270</v>
      </c>
    </row>
    <row r="49" spans="1:13" ht="18.75">
      <c r="A49" s="6" t="s">
        <v>285</v>
      </c>
      <c r="C49" s="26" t="s">
        <v>293</v>
      </c>
      <c r="D49" s="26"/>
      <c r="E49" s="26">
        <v>0</v>
      </c>
      <c r="F49" s="26"/>
      <c r="G49" s="26">
        <v>0</v>
      </c>
      <c r="H49" s="26"/>
      <c r="I49" s="26">
        <v>0</v>
      </c>
      <c r="J49" s="26"/>
      <c r="K49" s="26">
        <v>0</v>
      </c>
      <c r="L49" s="26"/>
      <c r="M49" s="26">
        <v>-3574301763</v>
      </c>
    </row>
    <row r="50" spans="1:13" ht="18.75">
      <c r="A50" s="6" t="s">
        <v>284</v>
      </c>
      <c r="C50" s="26" t="s">
        <v>293</v>
      </c>
      <c r="D50" s="26"/>
      <c r="E50" s="26">
        <v>0</v>
      </c>
      <c r="F50" s="26"/>
      <c r="G50" s="26">
        <v>0</v>
      </c>
      <c r="H50" s="26"/>
      <c r="I50" s="26">
        <v>0</v>
      </c>
      <c r="J50" s="26"/>
      <c r="K50" s="26">
        <v>0</v>
      </c>
      <c r="L50" s="26"/>
      <c r="M50" s="26">
        <v>14480025363</v>
      </c>
    </row>
    <row r="51" spans="1:13" ht="18.75">
      <c r="A51" s="6" t="s">
        <v>283</v>
      </c>
      <c r="C51" s="26" t="s">
        <v>293</v>
      </c>
      <c r="D51" s="26"/>
      <c r="E51" s="26">
        <v>0</v>
      </c>
      <c r="F51" s="26"/>
      <c r="G51" s="26">
        <v>0</v>
      </c>
      <c r="H51" s="26"/>
      <c r="I51" s="26">
        <v>0</v>
      </c>
      <c r="J51" s="26"/>
      <c r="K51" s="26">
        <v>0</v>
      </c>
      <c r="L51" s="26"/>
      <c r="M51" s="26">
        <v>62249557</v>
      </c>
    </row>
    <row r="52" spans="1:13" ht="18.75">
      <c r="A52" s="6" t="s">
        <v>282</v>
      </c>
      <c r="C52" s="26" t="s">
        <v>293</v>
      </c>
      <c r="D52" s="26"/>
      <c r="E52" s="26">
        <v>0</v>
      </c>
      <c r="F52" s="26"/>
      <c r="G52" s="26">
        <v>0</v>
      </c>
      <c r="H52" s="26"/>
      <c r="I52" s="26">
        <v>0</v>
      </c>
      <c r="J52" s="26"/>
      <c r="K52" s="26">
        <v>0</v>
      </c>
      <c r="L52" s="26"/>
      <c r="M52" s="26">
        <v>-3376034963</v>
      </c>
    </row>
    <row r="53" spans="1:13" ht="18.75">
      <c r="A53" s="6" t="s">
        <v>281</v>
      </c>
      <c r="C53" s="26" t="s">
        <v>294</v>
      </c>
      <c r="D53" s="26"/>
      <c r="E53" s="26">
        <v>0</v>
      </c>
      <c r="F53" s="26"/>
      <c r="G53" s="26">
        <v>0</v>
      </c>
      <c r="H53" s="26"/>
      <c r="I53" s="26">
        <v>0</v>
      </c>
      <c r="J53" s="26"/>
      <c r="K53" s="26">
        <v>0</v>
      </c>
      <c r="L53" s="26"/>
      <c r="M53" s="26">
        <v>-2862444083</v>
      </c>
    </row>
    <row r="54" spans="1:13" ht="18.75">
      <c r="A54" s="6" t="s">
        <v>280</v>
      </c>
      <c r="C54" s="26" t="s">
        <v>295</v>
      </c>
      <c r="D54" s="26"/>
      <c r="E54" s="26">
        <v>0</v>
      </c>
      <c r="F54" s="26"/>
      <c r="G54" s="26">
        <v>0</v>
      </c>
      <c r="H54" s="26"/>
      <c r="I54" s="26">
        <v>0</v>
      </c>
      <c r="J54" s="26"/>
      <c r="K54" s="26">
        <v>0</v>
      </c>
      <c r="L54" s="26"/>
      <c r="M54" s="26">
        <v>-11020887990</v>
      </c>
    </row>
    <row r="55" spans="1:13" ht="18.75">
      <c r="A55" s="6" t="s">
        <v>279</v>
      </c>
      <c r="C55" s="26" t="s">
        <v>295</v>
      </c>
      <c r="D55" s="26"/>
      <c r="E55" s="26">
        <v>0</v>
      </c>
      <c r="F55" s="26"/>
      <c r="G55" s="26">
        <v>0</v>
      </c>
      <c r="H55" s="26"/>
      <c r="I55" s="26">
        <v>0</v>
      </c>
      <c r="J55" s="26"/>
      <c r="K55" s="26">
        <v>0</v>
      </c>
      <c r="L55" s="26"/>
      <c r="M55" s="26">
        <v>-152377745</v>
      </c>
    </row>
    <row r="56" spans="1:13" ht="18.75">
      <c r="A56" s="6" t="s">
        <v>278</v>
      </c>
      <c r="C56" s="26" t="s">
        <v>295</v>
      </c>
      <c r="D56" s="26"/>
      <c r="E56" s="26">
        <v>0</v>
      </c>
      <c r="F56" s="26"/>
      <c r="G56" s="26">
        <v>0</v>
      </c>
      <c r="H56" s="26"/>
      <c r="I56" s="26">
        <v>0</v>
      </c>
      <c r="J56" s="26"/>
      <c r="K56" s="26">
        <v>0</v>
      </c>
      <c r="L56" s="26"/>
      <c r="M56" s="26">
        <v>-907558772</v>
      </c>
    </row>
    <row r="57" spans="1:13" ht="18.75">
      <c r="A57" s="6" t="s">
        <v>277</v>
      </c>
      <c r="C57" s="26" t="s">
        <v>296</v>
      </c>
      <c r="D57" s="26"/>
      <c r="E57" s="26">
        <v>0</v>
      </c>
      <c r="F57" s="26"/>
      <c r="G57" s="26">
        <v>0</v>
      </c>
      <c r="H57" s="26"/>
      <c r="I57" s="26">
        <v>0</v>
      </c>
      <c r="J57" s="26"/>
      <c r="K57" s="26">
        <v>0</v>
      </c>
      <c r="L57" s="26"/>
      <c r="M57" s="26">
        <v>2040585771</v>
      </c>
    </row>
    <row r="58" spans="1:13" ht="18.75">
      <c r="A58" s="6" t="s">
        <v>276</v>
      </c>
      <c r="C58" s="26" t="s">
        <v>296</v>
      </c>
      <c r="D58" s="26"/>
      <c r="E58" s="26">
        <v>0</v>
      </c>
      <c r="F58" s="26"/>
      <c r="G58" s="26">
        <v>0</v>
      </c>
      <c r="H58" s="26"/>
      <c r="I58" s="26">
        <v>0</v>
      </c>
      <c r="J58" s="26"/>
      <c r="K58" s="26">
        <v>0</v>
      </c>
      <c r="L58" s="26"/>
      <c r="M58" s="26">
        <v>1233665205</v>
      </c>
    </row>
    <row r="59" spans="1:13" ht="18.75">
      <c r="A59" s="6" t="s">
        <v>275</v>
      </c>
      <c r="C59" s="26" t="s">
        <v>296</v>
      </c>
      <c r="D59" s="26"/>
      <c r="E59" s="26">
        <v>0</v>
      </c>
      <c r="F59" s="26"/>
      <c r="G59" s="26">
        <v>0</v>
      </c>
      <c r="H59" s="26"/>
      <c r="I59" s="26">
        <v>0</v>
      </c>
      <c r="J59" s="26"/>
      <c r="K59" s="26">
        <v>0</v>
      </c>
      <c r="L59" s="26"/>
      <c r="M59" s="26">
        <v>4498842</v>
      </c>
    </row>
    <row r="60" spans="1:13" ht="18.75">
      <c r="A60" s="6" t="s">
        <v>274</v>
      </c>
      <c r="C60" s="26" t="s">
        <v>297</v>
      </c>
      <c r="D60" s="26"/>
      <c r="E60" s="26">
        <v>0</v>
      </c>
      <c r="F60" s="26"/>
      <c r="G60" s="26">
        <v>0</v>
      </c>
      <c r="H60" s="26"/>
      <c r="I60" s="26">
        <v>0</v>
      </c>
      <c r="J60" s="26"/>
      <c r="K60" s="26">
        <v>0</v>
      </c>
      <c r="L60" s="26"/>
      <c r="M60" s="26">
        <v>2013469473</v>
      </c>
    </row>
    <row r="61" spans="1:13" ht="18.75">
      <c r="A61" s="6" t="s">
        <v>273</v>
      </c>
      <c r="C61" s="26" t="s">
        <v>297</v>
      </c>
      <c r="D61" s="26"/>
      <c r="E61" s="26">
        <v>0</v>
      </c>
      <c r="F61" s="26"/>
      <c r="G61" s="26">
        <v>0</v>
      </c>
      <c r="H61" s="26"/>
      <c r="I61" s="26">
        <v>0</v>
      </c>
      <c r="J61" s="26"/>
      <c r="K61" s="26">
        <v>0</v>
      </c>
      <c r="L61" s="26"/>
      <c r="M61" s="26">
        <v>37250519</v>
      </c>
    </row>
    <row r="62" spans="1:13" ht="18.75">
      <c r="A62" s="6" t="s">
        <v>272</v>
      </c>
      <c r="C62" s="26" t="s">
        <v>297</v>
      </c>
      <c r="D62" s="26"/>
      <c r="E62" s="26">
        <v>0</v>
      </c>
      <c r="F62" s="26"/>
      <c r="G62" s="26">
        <v>0</v>
      </c>
      <c r="H62" s="26"/>
      <c r="I62" s="26">
        <v>0</v>
      </c>
      <c r="J62" s="26"/>
      <c r="K62" s="26">
        <v>0</v>
      </c>
      <c r="L62" s="26"/>
      <c r="M62" s="26">
        <v>377748882</v>
      </c>
    </row>
    <row r="63" spans="1:13" ht="18.75">
      <c r="A63" s="6" t="s">
        <v>271</v>
      </c>
      <c r="C63" s="26" t="s">
        <v>297</v>
      </c>
      <c r="D63" s="26"/>
      <c r="E63" s="26">
        <v>0</v>
      </c>
      <c r="F63" s="26"/>
      <c r="G63" s="26">
        <v>0</v>
      </c>
      <c r="H63" s="26"/>
      <c r="I63" s="26">
        <v>0</v>
      </c>
      <c r="J63" s="26"/>
      <c r="K63" s="26">
        <v>0</v>
      </c>
      <c r="L63" s="26"/>
      <c r="M63" s="26">
        <v>380497906</v>
      </c>
    </row>
    <row r="64" spans="1:13" ht="18.75">
      <c r="A64" s="6" t="s">
        <v>270</v>
      </c>
      <c r="C64" s="26" t="s">
        <v>297</v>
      </c>
      <c r="D64" s="26"/>
      <c r="E64" s="26">
        <v>0</v>
      </c>
      <c r="F64" s="26"/>
      <c r="G64" s="26">
        <v>0</v>
      </c>
      <c r="H64" s="26"/>
      <c r="I64" s="26">
        <v>0</v>
      </c>
      <c r="J64" s="26"/>
      <c r="K64" s="26">
        <v>0</v>
      </c>
      <c r="L64" s="26"/>
      <c r="M64" s="26">
        <v>4909214122</v>
      </c>
    </row>
    <row r="65" spans="1:13" ht="18.75">
      <c r="A65" s="6" t="s">
        <v>269</v>
      </c>
      <c r="C65" s="26" t="s">
        <v>297</v>
      </c>
      <c r="D65" s="26"/>
      <c r="E65" s="26">
        <v>0</v>
      </c>
      <c r="F65" s="26"/>
      <c r="G65" s="26">
        <v>0</v>
      </c>
      <c r="H65" s="26"/>
      <c r="I65" s="26">
        <v>0</v>
      </c>
      <c r="J65" s="26"/>
      <c r="K65" s="26">
        <v>0</v>
      </c>
      <c r="L65" s="26"/>
      <c r="M65" s="26">
        <v>1149458553</v>
      </c>
    </row>
    <row r="66" spans="1:13" ht="18.75">
      <c r="A66" s="6" t="s">
        <v>268</v>
      </c>
      <c r="C66" s="26" t="s">
        <v>297</v>
      </c>
      <c r="D66" s="26"/>
      <c r="E66" s="26">
        <v>0</v>
      </c>
      <c r="F66" s="26"/>
      <c r="G66" s="26">
        <v>0</v>
      </c>
      <c r="H66" s="26"/>
      <c r="I66" s="26">
        <v>0</v>
      </c>
      <c r="J66" s="26"/>
      <c r="K66" s="26">
        <v>0</v>
      </c>
      <c r="L66" s="26"/>
      <c r="M66" s="26">
        <v>1854122</v>
      </c>
    </row>
    <row r="67" spans="1:13" ht="18.75">
      <c r="A67" s="6" t="s">
        <v>267</v>
      </c>
      <c r="C67" s="26" t="s">
        <v>297</v>
      </c>
      <c r="D67" s="26"/>
      <c r="E67" s="26">
        <v>0</v>
      </c>
      <c r="F67" s="26"/>
      <c r="G67" s="26">
        <v>0</v>
      </c>
      <c r="H67" s="26"/>
      <c r="I67" s="26">
        <v>0</v>
      </c>
      <c r="J67" s="26"/>
      <c r="K67" s="26">
        <v>0</v>
      </c>
      <c r="L67" s="26"/>
      <c r="M67" s="26">
        <v>9070235704</v>
      </c>
    </row>
    <row r="68" spans="1:13" ht="18.75">
      <c r="A68" s="6" t="s">
        <v>266</v>
      </c>
      <c r="C68" s="26" t="s">
        <v>297</v>
      </c>
      <c r="D68" s="26"/>
      <c r="E68" s="26">
        <v>0</v>
      </c>
      <c r="F68" s="26"/>
      <c r="G68" s="26">
        <v>0</v>
      </c>
      <c r="H68" s="26"/>
      <c r="I68" s="26">
        <v>0</v>
      </c>
      <c r="J68" s="26"/>
      <c r="K68" s="26">
        <v>0</v>
      </c>
      <c r="L68" s="26"/>
      <c r="M68" s="26">
        <v>5105614928</v>
      </c>
    </row>
    <row r="69" spans="1:13" ht="18.75">
      <c r="A69" s="6" t="s">
        <v>265</v>
      </c>
      <c r="C69" s="26" t="s">
        <v>294</v>
      </c>
      <c r="D69" s="26"/>
      <c r="E69" s="26">
        <v>0</v>
      </c>
      <c r="F69" s="26"/>
      <c r="G69" s="26">
        <v>0</v>
      </c>
      <c r="H69" s="26"/>
      <c r="I69" s="26">
        <v>0</v>
      </c>
      <c r="J69" s="26"/>
      <c r="K69" s="26">
        <v>0</v>
      </c>
      <c r="L69" s="26"/>
      <c r="M69" s="26">
        <v>650832368</v>
      </c>
    </row>
    <row r="70" spans="1:13" ht="18.75">
      <c r="A70" s="6" t="s">
        <v>264</v>
      </c>
      <c r="C70" s="26" t="s">
        <v>294</v>
      </c>
      <c r="D70" s="26"/>
      <c r="E70" s="26">
        <v>0</v>
      </c>
      <c r="F70" s="26"/>
      <c r="G70" s="26">
        <v>0</v>
      </c>
      <c r="H70" s="26"/>
      <c r="I70" s="26">
        <v>0</v>
      </c>
      <c r="J70" s="26"/>
      <c r="K70" s="26">
        <v>0</v>
      </c>
      <c r="L70" s="26"/>
      <c r="M70" s="26">
        <v>15618090011</v>
      </c>
    </row>
    <row r="71" spans="1:13" ht="18.75">
      <c r="A71" s="6" t="s">
        <v>263</v>
      </c>
      <c r="C71" s="26" t="s">
        <v>298</v>
      </c>
      <c r="D71" s="26"/>
      <c r="E71" s="26">
        <v>0</v>
      </c>
      <c r="F71" s="26"/>
      <c r="G71" s="26">
        <v>0</v>
      </c>
      <c r="H71" s="26"/>
      <c r="I71" s="26">
        <v>0</v>
      </c>
      <c r="J71" s="26"/>
      <c r="K71" s="26">
        <v>0</v>
      </c>
      <c r="L71" s="26"/>
      <c r="M71" s="26">
        <v>-3725960341</v>
      </c>
    </row>
    <row r="72" spans="1:13" ht="18.75">
      <c r="A72" s="6" t="s">
        <v>262</v>
      </c>
      <c r="C72" s="26" t="s">
        <v>299</v>
      </c>
      <c r="D72" s="26"/>
      <c r="E72" s="26">
        <v>0</v>
      </c>
      <c r="F72" s="26"/>
      <c r="G72" s="26">
        <v>0</v>
      </c>
      <c r="H72" s="26"/>
      <c r="I72" s="26">
        <v>0</v>
      </c>
      <c r="J72" s="26"/>
      <c r="K72" s="26">
        <v>0</v>
      </c>
      <c r="L72" s="26"/>
      <c r="M72" s="26">
        <v>5772262622</v>
      </c>
    </row>
    <row r="73" spans="1:13" ht="18.75">
      <c r="A73" s="6" t="s">
        <v>261</v>
      </c>
      <c r="C73" s="26" t="s">
        <v>299</v>
      </c>
      <c r="D73" s="26"/>
      <c r="E73" s="26">
        <v>0</v>
      </c>
      <c r="F73" s="26"/>
      <c r="G73" s="26">
        <v>0</v>
      </c>
      <c r="H73" s="26"/>
      <c r="I73" s="26">
        <v>0</v>
      </c>
      <c r="J73" s="26"/>
      <c r="K73" s="26">
        <v>0</v>
      </c>
      <c r="L73" s="26"/>
      <c r="M73" s="26">
        <v>1310772435</v>
      </c>
    </row>
    <row r="74" spans="1:13" ht="18.75">
      <c r="A74" s="6" t="s">
        <v>260</v>
      </c>
      <c r="C74" s="26" t="s">
        <v>299</v>
      </c>
      <c r="D74" s="26"/>
      <c r="E74" s="26">
        <v>0</v>
      </c>
      <c r="F74" s="26"/>
      <c r="G74" s="26">
        <v>0</v>
      </c>
      <c r="H74" s="26"/>
      <c r="I74" s="26">
        <v>0</v>
      </c>
      <c r="J74" s="26"/>
      <c r="K74" s="26">
        <v>0</v>
      </c>
      <c r="L74" s="26"/>
      <c r="M74" s="26">
        <v>1155093458</v>
      </c>
    </row>
    <row r="75" spans="1:13" ht="18.75">
      <c r="A75" s="6" t="s">
        <v>259</v>
      </c>
      <c r="C75" s="26" t="s">
        <v>297</v>
      </c>
      <c r="D75" s="26"/>
      <c r="E75" s="26">
        <v>0</v>
      </c>
      <c r="F75" s="26"/>
      <c r="G75" s="26">
        <v>0</v>
      </c>
      <c r="H75" s="26"/>
      <c r="I75" s="26">
        <v>0</v>
      </c>
      <c r="J75" s="26"/>
      <c r="K75" s="26">
        <v>0</v>
      </c>
      <c r="L75" s="26"/>
      <c r="M75" s="26">
        <v>44985935</v>
      </c>
    </row>
    <row r="76" spans="1:13" ht="18.75">
      <c r="A76" s="6" t="s">
        <v>258</v>
      </c>
      <c r="C76" s="26" t="s">
        <v>297</v>
      </c>
      <c r="D76" s="26"/>
      <c r="E76" s="26">
        <v>0</v>
      </c>
      <c r="F76" s="26"/>
      <c r="G76" s="26">
        <v>0</v>
      </c>
      <c r="H76" s="26"/>
      <c r="I76" s="26">
        <v>0</v>
      </c>
      <c r="J76" s="26"/>
      <c r="K76" s="26">
        <v>0</v>
      </c>
      <c r="L76" s="26"/>
      <c r="M76" s="26">
        <v>7973607616</v>
      </c>
    </row>
    <row r="77" spans="1:13" ht="18.75">
      <c r="A77" s="6" t="s">
        <v>257</v>
      </c>
      <c r="C77" s="26" t="s">
        <v>297</v>
      </c>
      <c r="D77" s="26"/>
      <c r="E77" s="26">
        <v>0</v>
      </c>
      <c r="F77" s="26"/>
      <c r="G77" s="26">
        <v>0</v>
      </c>
      <c r="H77" s="26"/>
      <c r="I77" s="26">
        <v>0</v>
      </c>
      <c r="J77" s="26"/>
      <c r="K77" s="26">
        <v>0</v>
      </c>
      <c r="L77" s="26"/>
      <c r="M77" s="26">
        <v>77600036</v>
      </c>
    </row>
    <row r="78" spans="1:13" ht="18.75">
      <c r="A78" s="6" t="s">
        <v>256</v>
      </c>
      <c r="C78" s="26" t="s">
        <v>297</v>
      </c>
      <c r="D78" s="26"/>
      <c r="E78" s="26">
        <v>0</v>
      </c>
      <c r="F78" s="26"/>
      <c r="G78" s="26">
        <v>0</v>
      </c>
      <c r="H78" s="26"/>
      <c r="I78" s="26">
        <v>0</v>
      </c>
      <c r="J78" s="26"/>
      <c r="K78" s="26">
        <v>0</v>
      </c>
      <c r="L78" s="26"/>
      <c r="M78" s="26">
        <v>-59205077</v>
      </c>
    </row>
    <row r="79" spans="1:13" ht="18.75">
      <c r="A79" s="6" t="s">
        <v>255</v>
      </c>
      <c r="C79" s="26" t="s">
        <v>300</v>
      </c>
      <c r="D79" s="26"/>
      <c r="E79" s="26">
        <v>0</v>
      </c>
      <c r="F79" s="26"/>
      <c r="G79" s="26">
        <v>0</v>
      </c>
      <c r="H79" s="26"/>
      <c r="I79" s="26">
        <v>0</v>
      </c>
      <c r="J79" s="26"/>
      <c r="K79" s="26">
        <v>0</v>
      </c>
      <c r="L79" s="26"/>
      <c r="M79" s="26">
        <v>91269441</v>
      </c>
    </row>
    <row r="80" spans="1:13" ht="18.75">
      <c r="A80" s="6" t="s">
        <v>254</v>
      </c>
      <c r="C80" s="26" t="s">
        <v>297</v>
      </c>
      <c r="D80" s="26"/>
      <c r="E80" s="26">
        <v>0</v>
      </c>
      <c r="F80" s="26"/>
      <c r="G80" s="26">
        <v>0</v>
      </c>
      <c r="H80" s="26"/>
      <c r="I80" s="26">
        <v>0</v>
      </c>
      <c r="J80" s="26"/>
      <c r="K80" s="26">
        <v>0</v>
      </c>
      <c r="L80" s="26"/>
      <c r="M80" s="26">
        <v>2881308401</v>
      </c>
    </row>
    <row r="81" spans="1:13" ht="18.75">
      <c r="A81" s="6" t="s">
        <v>253</v>
      </c>
      <c r="C81" s="26" t="s">
        <v>297</v>
      </c>
      <c r="D81" s="26"/>
      <c r="E81" s="26">
        <v>0</v>
      </c>
      <c r="F81" s="26"/>
      <c r="G81" s="26">
        <v>0</v>
      </c>
      <c r="H81" s="26"/>
      <c r="I81" s="26">
        <v>0</v>
      </c>
      <c r="J81" s="26"/>
      <c r="K81" s="26">
        <v>0</v>
      </c>
      <c r="L81" s="26"/>
      <c r="M81" s="26">
        <v>5415096038</v>
      </c>
    </row>
    <row r="82" spans="1:13" ht="18.75">
      <c r="A82" s="6" t="s">
        <v>252</v>
      </c>
      <c r="C82" s="26" t="s">
        <v>300</v>
      </c>
      <c r="D82" s="26"/>
      <c r="E82" s="26">
        <v>0</v>
      </c>
      <c r="F82" s="26"/>
      <c r="G82" s="26">
        <v>0</v>
      </c>
      <c r="H82" s="26"/>
      <c r="I82" s="26">
        <v>0</v>
      </c>
      <c r="J82" s="26"/>
      <c r="K82" s="26">
        <v>0</v>
      </c>
      <c r="L82" s="26"/>
      <c r="M82" s="26">
        <v>12068999730</v>
      </c>
    </row>
    <row r="83" spans="1:13" ht="18.75">
      <c r="A83" s="6" t="s">
        <v>251</v>
      </c>
      <c r="C83" s="26" t="s">
        <v>300</v>
      </c>
      <c r="D83" s="26"/>
      <c r="E83" s="26">
        <v>0</v>
      </c>
      <c r="F83" s="26"/>
      <c r="G83" s="26">
        <v>0</v>
      </c>
      <c r="H83" s="26"/>
      <c r="I83" s="26">
        <v>0</v>
      </c>
      <c r="J83" s="26"/>
      <c r="K83" s="26">
        <v>0</v>
      </c>
      <c r="L83" s="26"/>
      <c r="M83" s="26">
        <v>10768247692</v>
      </c>
    </row>
    <row r="84" spans="1:13" ht="18.75">
      <c r="A84" s="6" t="s">
        <v>250</v>
      </c>
      <c r="C84" s="26" t="s">
        <v>301</v>
      </c>
      <c r="D84" s="26"/>
      <c r="E84" s="26">
        <v>0</v>
      </c>
      <c r="F84" s="26"/>
      <c r="G84" s="26">
        <v>0</v>
      </c>
      <c r="H84" s="26"/>
      <c r="I84" s="26">
        <v>0</v>
      </c>
      <c r="J84" s="26"/>
      <c r="K84" s="26">
        <v>0</v>
      </c>
      <c r="L84" s="26"/>
      <c r="M84" s="26">
        <v>985917917</v>
      </c>
    </row>
    <row r="85" spans="1:13" ht="18.75">
      <c r="A85" s="6" t="s">
        <v>249</v>
      </c>
      <c r="C85" s="26" t="s">
        <v>301</v>
      </c>
      <c r="D85" s="26"/>
      <c r="E85" s="26">
        <v>0</v>
      </c>
      <c r="F85" s="26"/>
      <c r="G85" s="26">
        <v>0</v>
      </c>
      <c r="H85" s="26"/>
      <c r="I85" s="26">
        <v>0</v>
      </c>
      <c r="J85" s="26"/>
      <c r="K85" s="26">
        <v>0</v>
      </c>
      <c r="L85" s="26"/>
      <c r="M85" s="26">
        <v>1586600253</v>
      </c>
    </row>
    <row r="86" spans="1:13" ht="18.75">
      <c r="A86" s="6" t="s">
        <v>248</v>
      </c>
      <c r="C86" s="26" t="s">
        <v>302</v>
      </c>
      <c r="D86" s="26"/>
      <c r="E86" s="26">
        <v>0</v>
      </c>
      <c r="F86" s="26"/>
      <c r="G86" s="26">
        <v>0</v>
      </c>
      <c r="H86" s="26"/>
      <c r="I86" s="26">
        <v>0</v>
      </c>
      <c r="J86" s="26"/>
      <c r="K86" s="26">
        <v>0</v>
      </c>
      <c r="L86" s="26"/>
      <c r="M86" s="26">
        <v>8559114460</v>
      </c>
    </row>
    <row r="87" spans="1:13" ht="18.75">
      <c r="A87" s="6" t="s">
        <v>247</v>
      </c>
      <c r="C87" s="26" t="s">
        <v>297</v>
      </c>
      <c r="D87" s="26"/>
      <c r="E87" s="26">
        <v>0</v>
      </c>
      <c r="F87" s="26"/>
      <c r="G87" s="26">
        <v>0</v>
      </c>
      <c r="H87" s="26"/>
      <c r="I87" s="26">
        <v>0</v>
      </c>
      <c r="J87" s="26"/>
      <c r="K87" s="26">
        <v>0</v>
      </c>
      <c r="L87" s="26"/>
      <c r="M87" s="26">
        <v>39976842</v>
      </c>
    </row>
    <row r="88" spans="1:13" ht="18.75">
      <c r="A88" s="6" t="s">
        <v>246</v>
      </c>
      <c r="C88" s="26" t="s">
        <v>303</v>
      </c>
      <c r="D88" s="26"/>
      <c r="E88" s="26">
        <v>0</v>
      </c>
      <c r="F88" s="26"/>
      <c r="G88" s="26">
        <v>0</v>
      </c>
      <c r="H88" s="26"/>
      <c r="I88" s="26">
        <v>0</v>
      </c>
      <c r="J88" s="26"/>
      <c r="K88" s="26">
        <v>0</v>
      </c>
      <c r="L88" s="26"/>
      <c r="M88" s="26">
        <v>1237447923</v>
      </c>
    </row>
    <row r="89" spans="1:13" ht="18.75">
      <c r="A89" s="6" t="s">
        <v>243</v>
      </c>
      <c r="C89" s="26" t="s">
        <v>304</v>
      </c>
      <c r="D89" s="26"/>
      <c r="E89" s="26">
        <v>0</v>
      </c>
      <c r="F89" s="26"/>
      <c r="G89" s="26">
        <v>0</v>
      </c>
      <c r="H89" s="26"/>
      <c r="I89" s="26">
        <v>0</v>
      </c>
      <c r="J89" s="26"/>
      <c r="K89" s="26">
        <v>0</v>
      </c>
      <c r="L89" s="26"/>
      <c r="M89" s="26">
        <v>-323583301</v>
      </c>
    </row>
    <row r="90" spans="1:13" ht="18.75">
      <c r="A90" s="6" t="s">
        <v>88</v>
      </c>
      <c r="C90" s="26" t="s">
        <v>130</v>
      </c>
      <c r="D90" s="26"/>
      <c r="E90" s="26">
        <v>0</v>
      </c>
      <c r="F90" s="26"/>
      <c r="G90" s="26">
        <v>0</v>
      </c>
      <c r="H90" s="26"/>
      <c r="I90" s="26">
        <v>0</v>
      </c>
      <c r="J90" s="26"/>
      <c r="K90" s="26">
        <v>0</v>
      </c>
      <c r="L90" s="26"/>
      <c r="M90" s="26">
        <v>791191</v>
      </c>
    </row>
    <row r="91" spans="1:13" ht="18.75">
      <c r="A91" s="6" t="s">
        <v>96</v>
      </c>
      <c r="C91" s="26" t="s">
        <v>130</v>
      </c>
      <c r="D91" s="26"/>
      <c r="E91" s="26">
        <v>0</v>
      </c>
      <c r="F91" s="26"/>
      <c r="G91" s="26">
        <v>0</v>
      </c>
      <c r="H91" s="26"/>
      <c r="I91" s="26">
        <v>0</v>
      </c>
      <c r="J91" s="26"/>
      <c r="K91" s="26">
        <v>0</v>
      </c>
      <c r="L91" s="26"/>
      <c r="M91" s="26">
        <v>-349085</v>
      </c>
    </row>
    <row r="92" spans="1:13" ht="18.75">
      <c r="A92" s="6" t="s">
        <v>90</v>
      </c>
      <c r="C92" s="26" t="s">
        <v>130</v>
      </c>
      <c r="D92" s="26"/>
      <c r="E92" s="26">
        <v>0</v>
      </c>
      <c r="F92" s="26"/>
      <c r="G92" s="26">
        <v>0</v>
      </c>
      <c r="H92" s="26"/>
      <c r="I92" s="26">
        <v>0</v>
      </c>
      <c r="J92" s="26"/>
      <c r="K92" s="26">
        <v>0</v>
      </c>
      <c r="L92" s="26"/>
      <c r="M92" s="26">
        <v>-13864593</v>
      </c>
    </row>
    <row r="93" spans="1:13" ht="18.75">
      <c r="A93" s="6" t="s">
        <v>81</v>
      </c>
      <c r="C93" s="26" t="s">
        <v>130</v>
      </c>
      <c r="D93" s="26"/>
      <c r="E93" s="26">
        <v>0</v>
      </c>
      <c r="F93" s="26"/>
      <c r="G93" s="26">
        <v>0</v>
      </c>
      <c r="H93" s="26"/>
      <c r="I93" s="26">
        <v>0</v>
      </c>
      <c r="J93" s="26"/>
      <c r="K93" s="26">
        <v>0</v>
      </c>
      <c r="L93" s="26"/>
      <c r="M93" s="26">
        <v>-5672052</v>
      </c>
    </row>
    <row r="94" spans="1:13" ht="18.75">
      <c r="A94" s="6" t="s">
        <v>84</v>
      </c>
      <c r="C94" s="26" t="s">
        <v>130</v>
      </c>
      <c r="D94" s="26"/>
      <c r="E94" s="26">
        <v>0</v>
      </c>
      <c r="F94" s="26"/>
      <c r="G94" s="26">
        <v>0</v>
      </c>
      <c r="H94" s="26"/>
      <c r="I94" s="26">
        <v>0</v>
      </c>
      <c r="J94" s="26"/>
      <c r="K94" s="26">
        <v>0</v>
      </c>
      <c r="L94" s="26"/>
      <c r="M94" s="26">
        <v>19272952</v>
      </c>
    </row>
    <row r="95" spans="1:13" ht="18.75">
      <c r="A95" s="6" t="s">
        <v>52</v>
      </c>
      <c r="C95" s="26" t="s">
        <v>130</v>
      </c>
      <c r="D95" s="26"/>
      <c r="E95" s="26">
        <v>0</v>
      </c>
      <c r="F95" s="26"/>
      <c r="G95" s="26">
        <v>0</v>
      </c>
      <c r="H95" s="26"/>
      <c r="I95" s="26">
        <v>0</v>
      </c>
      <c r="J95" s="26"/>
      <c r="K95" s="26">
        <v>0</v>
      </c>
      <c r="L95" s="26"/>
      <c r="M95" s="26">
        <v>-141488</v>
      </c>
    </row>
    <row r="96" spans="1:13" ht="18.75">
      <c r="A96" s="6" t="s">
        <v>242</v>
      </c>
      <c r="C96" s="26" t="s">
        <v>130</v>
      </c>
      <c r="D96" s="26"/>
      <c r="E96" s="26">
        <v>0</v>
      </c>
      <c r="F96" s="26"/>
      <c r="G96" s="26">
        <v>0</v>
      </c>
      <c r="H96" s="26"/>
      <c r="I96" s="26">
        <v>0</v>
      </c>
      <c r="J96" s="26"/>
      <c r="K96" s="26">
        <v>0</v>
      </c>
      <c r="L96" s="26"/>
      <c r="M96" s="26">
        <v>-10852</v>
      </c>
    </row>
    <row r="97" spans="1:13" ht="18.75">
      <c r="A97" s="6" t="s">
        <v>15</v>
      </c>
      <c r="C97" s="26" t="s">
        <v>130</v>
      </c>
      <c r="D97" s="26"/>
      <c r="E97" s="26">
        <v>0</v>
      </c>
      <c r="F97" s="26"/>
      <c r="G97" s="26">
        <v>0</v>
      </c>
      <c r="H97" s="26"/>
      <c r="I97" s="26">
        <v>0</v>
      </c>
      <c r="J97" s="26"/>
      <c r="K97" s="26">
        <v>0</v>
      </c>
      <c r="L97" s="26"/>
      <c r="M97" s="26">
        <v>19808</v>
      </c>
    </row>
    <row r="98" spans="1:13" ht="18.75">
      <c r="A98" s="6" t="s">
        <v>117</v>
      </c>
      <c r="C98" s="26" t="s">
        <v>292</v>
      </c>
      <c r="D98" s="26"/>
      <c r="E98" s="26">
        <v>0</v>
      </c>
      <c r="F98" s="26"/>
      <c r="G98" s="26">
        <v>0</v>
      </c>
      <c r="H98" s="26"/>
      <c r="I98" s="26">
        <v>0</v>
      </c>
      <c r="J98" s="26"/>
      <c r="K98" s="26">
        <v>0</v>
      </c>
      <c r="L98" s="26"/>
      <c r="M98" s="26">
        <v>168258</v>
      </c>
    </row>
    <row r="99" spans="1:13" ht="18.75">
      <c r="A99" s="6" t="s">
        <v>95</v>
      </c>
      <c r="C99" s="26" t="s">
        <v>292</v>
      </c>
      <c r="D99" s="26"/>
      <c r="E99" s="26">
        <v>0</v>
      </c>
      <c r="F99" s="26"/>
      <c r="G99" s="26">
        <v>0</v>
      </c>
      <c r="H99" s="26"/>
      <c r="I99" s="26">
        <v>0</v>
      </c>
      <c r="J99" s="26"/>
      <c r="K99" s="26">
        <v>0</v>
      </c>
      <c r="L99" s="26"/>
      <c r="M99" s="26">
        <v>-48571</v>
      </c>
    </row>
    <row r="100" spans="1:13" ht="18.75">
      <c r="A100" s="6" t="s">
        <v>89</v>
      </c>
      <c r="C100" s="26" t="s">
        <v>292</v>
      </c>
      <c r="D100" s="26"/>
      <c r="E100" s="26">
        <v>0</v>
      </c>
      <c r="F100" s="26"/>
      <c r="G100" s="26">
        <v>0</v>
      </c>
      <c r="H100" s="26"/>
      <c r="I100" s="26">
        <v>0</v>
      </c>
      <c r="J100" s="26"/>
      <c r="K100" s="26">
        <v>0</v>
      </c>
      <c r="L100" s="26"/>
      <c r="M100" s="26">
        <v>926774</v>
      </c>
    </row>
    <row r="101" spans="1:13" ht="18.75">
      <c r="A101" s="6" t="s">
        <v>99</v>
      </c>
      <c r="C101" s="26" t="s">
        <v>292</v>
      </c>
      <c r="D101" s="26"/>
      <c r="E101" s="26">
        <v>0</v>
      </c>
      <c r="F101" s="26"/>
      <c r="G101" s="26">
        <v>0</v>
      </c>
      <c r="H101" s="26"/>
      <c r="I101" s="26">
        <v>0</v>
      </c>
      <c r="J101" s="26"/>
      <c r="K101" s="26">
        <v>0</v>
      </c>
      <c r="L101" s="26"/>
      <c r="M101" s="26">
        <v>158892</v>
      </c>
    </row>
    <row r="102" spans="1:13" ht="19.5" thickBot="1">
      <c r="E102" s="38">
        <f>SUM(E9:E101)</f>
        <v>7754545264</v>
      </c>
      <c r="F102" s="26"/>
      <c r="G102" s="38">
        <f>SUM(G9:G101)</f>
        <v>93078332</v>
      </c>
      <c r="H102" s="26"/>
      <c r="I102" s="38">
        <f>SUM(I9:I101)</f>
        <v>0</v>
      </c>
      <c r="J102" s="26"/>
      <c r="K102" s="38">
        <f>SUM(K9:K101)</f>
        <v>-30429710678</v>
      </c>
      <c r="L102" s="26"/>
      <c r="M102" s="38">
        <f>SUM(M9:M101)</f>
        <v>74763540023</v>
      </c>
    </row>
    <row r="103" spans="1:13" ht="13.5" thickTop="1"/>
  </sheetData>
  <mergeCells count="5">
    <mergeCell ref="A5:M5"/>
    <mergeCell ref="A3:M3"/>
    <mergeCell ref="A2:M2"/>
    <mergeCell ref="A1:M1"/>
    <mergeCell ref="C7:K7"/>
  </mergeCells>
  <conditionalFormatting sqref="A9:A101">
    <cfRule type="duplicateValues" dxfId="2" priority="16"/>
  </conditionalFormatting>
  <pageMargins left="0.39" right="0.39" top="0.39" bottom="0.39" header="0" footer="0"/>
  <pageSetup scale="7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97"/>
  <sheetViews>
    <sheetView rightToLeft="1" view="pageBreakPreview" topLeftCell="A73" zoomScale="91" zoomScaleNormal="100" zoomScaleSheetLayoutView="91" workbookViewId="0">
      <selection activeCell="Q95" sqref="I95:Q101"/>
    </sheetView>
  </sheetViews>
  <sheetFormatPr defaultRowHeight="12.75"/>
  <cols>
    <col min="1" max="1" width="81.28515625" bestFit="1" customWidth="1"/>
    <col min="2" max="2" width="1.28515625" customWidth="1"/>
    <col min="3" max="3" width="14.42578125" bestFit="1" customWidth="1"/>
    <col min="4" max="4" width="1.28515625" customWidth="1"/>
    <col min="5" max="5" width="18.28515625" bestFit="1" customWidth="1"/>
    <col min="6" max="6" width="1.28515625" customWidth="1"/>
    <col min="7" max="7" width="18.28515625" bestFit="1" customWidth="1"/>
    <col min="8" max="8" width="1.28515625" customWidth="1"/>
    <col min="9" max="9" width="26.28515625" bestFit="1" customWidth="1"/>
    <col min="10" max="10" width="1.28515625" customWidth="1"/>
    <col min="11" max="11" width="14.5703125" bestFit="1" customWidth="1"/>
    <col min="12" max="12" width="1.28515625" customWidth="1"/>
    <col min="13" max="13" width="18.42578125" bestFit="1" customWidth="1"/>
    <col min="14" max="14" width="1.28515625" customWidth="1"/>
    <col min="15" max="15" width="18.5703125" bestFit="1" customWidth="1"/>
    <col min="16" max="16" width="1.28515625" customWidth="1"/>
    <col min="17" max="17" width="26.42578125" bestFit="1" customWidth="1"/>
    <col min="18" max="18" width="23.140625" bestFit="1" customWidth="1"/>
    <col min="19" max="19" width="12" bestFit="1" customWidth="1"/>
  </cols>
  <sheetData>
    <row r="1" spans="1:18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8" ht="21.75" customHeight="1">
      <c r="A2" s="79" t="s">
        <v>163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8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8" ht="14.45" customHeight="1"/>
    <row r="5" spans="1:18" ht="14.45" customHeight="1">
      <c r="A5" s="82" t="s">
        <v>229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8" ht="14.45" customHeight="1">
      <c r="A6" s="94" t="s">
        <v>166</v>
      </c>
      <c r="B6" s="55"/>
      <c r="C6" s="83" t="s">
        <v>178</v>
      </c>
      <c r="D6" s="83"/>
      <c r="E6" s="83"/>
      <c r="F6" s="83"/>
      <c r="G6" s="83"/>
      <c r="H6" s="83"/>
      <c r="I6" s="83"/>
      <c r="J6" s="21"/>
      <c r="K6" s="83" t="s">
        <v>179</v>
      </c>
      <c r="L6" s="83"/>
      <c r="M6" s="83"/>
      <c r="N6" s="83"/>
      <c r="O6" s="83"/>
      <c r="P6" s="83"/>
      <c r="Q6" s="83"/>
    </row>
    <row r="7" spans="1:18" ht="29.1" customHeight="1">
      <c r="A7" s="94"/>
      <c r="B7" s="55"/>
      <c r="C7" s="9" t="s">
        <v>9</v>
      </c>
      <c r="D7" s="31"/>
      <c r="E7" s="9" t="s">
        <v>11</v>
      </c>
      <c r="F7" s="31"/>
      <c r="G7" s="9" t="s">
        <v>221</v>
      </c>
      <c r="H7" s="31"/>
      <c r="I7" s="9" t="s">
        <v>230</v>
      </c>
      <c r="J7" s="21"/>
      <c r="K7" s="9" t="s">
        <v>9</v>
      </c>
      <c r="L7" s="31"/>
      <c r="M7" s="9" t="s">
        <v>11</v>
      </c>
      <c r="N7" s="31"/>
      <c r="O7" s="9" t="s">
        <v>221</v>
      </c>
      <c r="P7" s="31"/>
      <c r="Q7" s="9" t="s">
        <v>230</v>
      </c>
    </row>
    <row r="8" spans="1:18" ht="21.75" customHeight="1">
      <c r="A8" s="5" t="s">
        <v>44</v>
      </c>
      <c r="B8" s="55"/>
      <c r="C8" s="25">
        <v>350400325</v>
      </c>
      <c r="D8" s="24"/>
      <c r="E8" s="25">
        <v>168584674444</v>
      </c>
      <c r="F8" s="24"/>
      <c r="G8" s="25">
        <v>153941027383</v>
      </c>
      <c r="H8" s="24"/>
      <c r="I8" s="27">
        <f>E8-G8</f>
        <v>14643647061</v>
      </c>
      <c r="J8" s="24"/>
      <c r="K8" s="25">
        <v>350400325</v>
      </c>
      <c r="L8" s="24"/>
      <c r="M8" s="25">
        <v>168584674444</v>
      </c>
      <c r="N8" s="24"/>
      <c r="O8" s="25">
        <v>153563093540</v>
      </c>
      <c r="P8" s="24"/>
      <c r="Q8" s="27">
        <f>M8-O8</f>
        <v>15021580904</v>
      </c>
      <c r="R8" s="22"/>
    </row>
    <row r="9" spans="1:18" ht="21.75" customHeight="1">
      <c r="A9" s="6" t="s">
        <v>35</v>
      </c>
      <c r="B9" s="55"/>
      <c r="C9" s="27">
        <v>719878125</v>
      </c>
      <c r="D9" s="24"/>
      <c r="E9" s="27">
        <v>376402891182</v>
      </c>
      <c r="F9" s="24"/>
      <c r="G9" s="27">
        <v>304127811316</v>
      </c>
      <c r="H9" s="24"/>
      <c r="I9" s="27">
        <f t="shared" ref="I9:I43" si="0">E9-G9</f>
        <v>72275079866</v>
      </c>
      <c r="J9" s="24"/>
      <c r="K9" s="27">
        <v>719878125</v>
      </c>
      <c r="L9" s="24"/>
      <c r="M9" s="27">
        <v>376402891182</v>
      </c>
      <c r="N9" s="24"/>
      <c r="O9" s="27">
        <v>345705124275</v>
      </c>
      <c r="P9" s="24"/>
      <c r="Q9" s="27">
        <f t="shared" ref="Q9:Q43" si="1">M9-O9</f>
        <v>30697766907</v>
      </c>
      <c r="R9" s="22"/>
    </row>
    <row r="10" spans="1:18" ht="21.75" customHeight="1">
      <c r="A10" s="6" t="s">
        <v>49</v>
      </c>
      <c r="B10" s="55"/>
      <c r="C10" s="27">
        <v>2119000</v>
      </c>
      <c r="D10" s="24"/>
      <c r="E10" s="27">
        <v>990004216</v>
      </c>
      <c r="F10" s="24"/>
      <c r="G10" s="27">
        <v>-29294206682</v>
      </c>
      <c r="H10" s="24"/>
      <c r="I10" s="27">
        <f t="shared" si="0"/>
        <v>30284210898</v>
      </c>
      <c r="J10" s="24"/>
      <c r="K10" s="27">
        <v>2119000</v>
      </c>
      <c r="L10" s="24"/>
      <c r="M10" s="27">
        <v>990004216</v>
      </c>
      <c r="N10" s="24"/>
      <c r="O10" s="27">
        <v>1471307720</v>
      </c>
      <c r="P10" s="24"/>
      <c r="Q10" s="27">
        <f t="shared" si="1"/>
        <v>-481303504</v>
      </c>
      <c r="R10" s="22"/>
    </row>
    <row r="11" spans="1:18" ht="21.75" customHeight="1">
      <c r="A11" s="6" t="s">
        <v>55</v>
      </c>
      <c r="B11" s="55"/>
      <c r="C11" s="27">
        <v>200000</v>
      </c>
      <c r="D11" s="24"/>
      <c r="E11" s="27">
        <v>1564634700</v>
      </c>
      <c r="F11" s="24"/>
      <c r="G11" s="27">
        <v>1409084192</v>
      </c>
      <c r="H11" s="24"/>
      <c r="I11" s="27">
        <f t="shared" si="0"/>
        <v>155550508</v>
      </c>
      <c r="J11" s="24"/>
      <c r="K11" s="27">
        <v>200000</v>
      </c>
      <c r="L11" s="24"/>
      <c r="M11" s="27">
        <v>1564634700</v>
      </c>
      <c r="N11" s="24"/>
      <c r="O11" s="27">
        <v>1409084192</v>
      </c>
      <c r="P11" s="24"/>
      <c r="Q11" s="27">
        <f t="shared" si="1"/>
        <v>155550508</v>
      </c>
      <c r="R11" s="22"/>
    </row>
    <row r="12" spans="1:18" ht="21.75" customHeight="1">
      <c r="A12" s="6" t="s">
        <v>39</v>
      </c>
      <c r="B12" s="55"/>
      <c r="C12" s="27">
        <v>61602962</v>
      </c>
      <c r="D12" s="24"/>
      <c r="E12" s="27">
        <v>297915204589</v>
      </c>
      <c r="F12" s="24"/>
      <c r="G12" s="27">
        <v>224919999883</v>
      </c>
      <c r="H12" s="24"/>
      <c r="I12" s="27">
        <f t="shared" si="0"/>
        <v>72995204706</v>
      </c>
      <c r="J12" s="24"/>
      <c r="K12" s="27">
        <v>61602962</v>
      </c>
      <c r="L12" s="24"/>
      <c r="M12" s="27">
        <v>297915204589</v>
      </c>
      <c r="N12" s="24"/>
      <c r="O12" s="27">
        <v>225017468411</v>
      </c>
      <c r="P12" s="24"/>
      <c r="Q12" s="27">
        <f t="shared" si="1"/>
        <v>72897736178</v>
      </c>
      <c r="R12" s="22"/>
    </row>
    <row r="13" spans="1:18" ht="21.75" customHeight="1">
      <c r="A13" s="6" t="s">
        <v>38</v>
      </c>
      <c r="B13" s="55"/>
      <c r="C13" s="27">
        <v>277516702</v>
      </c>
      <c r="D13" s="24"/>
      <c r="E13" s="27">
        <v>335728286267</v>
      </c>
      <c r="F13" s="24"/>
      <c r="G13" s="27">
        <v>326237207007</v>
      </c>
      <c r="H13" s="24"/>
      <c r="I13" s="27">
        <f t="shared" si="0"/>
        <v>9491079260</v>
      </c>
      <c r="J13" s="24"/>
      <c r="K13" s="27">
        <v>277516702</v>
      </c>
      <c r="L13" s="24"/>
      <c r="M13" s="27">
        <v>335728286267</v>
      </c>
      <c r="N13" s="24"/>
      <c r="O13" s="27">
        <v>325781162559</v>
      </c>
      <c r="P13" s="24"/>
      <c r="Q13" s="27">
        <f t="shared" si="1"/>
        <v>9947123708</v>
      </c>
      <c r="R13" s="22"/>
    </row>
    <row r="14" spans="1:18" ht="21.75" customHeight="1">
      <c r="A14" s="6" t="s">
        <v>36</v>
      </c>
      <c r="B14" s="55"/>
      <c r="C14" s="27">
        <v>177527902</v>
      </c>
      <c r="D14" s="24"/>
      <c r="E14" s="27">
        <v>82235770718</v>
      </c>
      <c r="F14" s="24"/>
      <c r="G14" s="27">
        <v>68844731127</v>
      </c>
      <c r="H14" s="24"/>
      <c r="I14" s="27">
        <f t="shared" si="0"/>
        <v>13391039591</v>
      </c>
      <c r="J14" s="24"/>
      <c r="K14" s="27">
        <v>177527902</v>
      </c>
      <c r="L14" s="24"/>
      <c r="M14" s="27">
        <v>82235770718</v>
      </c>
      <c r="N14" s="24"/>
      <c r="O14" s="27">
        <v>72471569338</v>
      </c>
      <c r="P14" s="24"/>
      <c r="Q14" s="27">
        <f t="shared" si="1"/>
        <v>9764201380</v>
      </c>
      <c r="R14" s="22"/>
    </row>
    <row r="15" spans="1:18" ht="21.75" customHeight="1">
      <c r="A15" s="6" t="s">
        <v>37</v>
      </c>
      <c r="B15" s="55"/>
      <c r="C15" s="27">
        <v>12653025</v>
      </c>
      <c r="D15" s="24"/>
      <c r="E15" s="27">
        <v>7144156036</v>
      </c>
      <c r="F15" s="24"/>
      <c r="G15" s="27">
        <v>-12897803748</v>
      </c>
      <c r="H15" s="24"/>
      <c r="I15" s="27">
        <f t="shared" si="0"/>
        <v>20041959784</v>
      </c>
      <c r="J15" s="24"/>
      <c r="K15" s="27">
        <v>12653025</v>
      </c>
      <c r="L15" s="24"/>
      <c r="M15" s="27">
        <v>7144156036</v>
      </c>
      <c r="N15" s="24"/>
      <c r="O15" s="27">
        <v>7477214108</v>
      </c>
      <c r="P15" s="24"/>
      <c r="Q15" s="27">
        <f t="shared" si="1"/>
        <v>-333058072</v>
      </c>
      <c r="R15" s="22"/>
    </row>
    <row r="16" spans="1:18" ht="21.75" customHeight="1">
      <c r="A16" s="6" t="s">
        <v>46</v>
      </c>
      <c r="B16" s="55"/>
      <c r="C16" s="27">
        <v>236119178</v>
      </c>
      <c r="D16" s="24"/>
      <c r="E16" s="27">
        <v>292688693306</v>
      </c>
      <c r="F16" s="24"/>
      <c r="G16" s="27">
        <v>292609906553</v>
      </c>
      <c r="H16" s="24"/>
      <c r="I16" s="27">
        <f t="shared" si="0"/>
        <v>78786753</v>
      </c>
      <c r="J16" s="24"/>
      <c r="K16" s="27">
        <v>236119178</v>
      </c>
      <c r="L16" s="24"/>
      <c r="M16" s="27">
        <v>292688693306</v>
      </c>
      <c r="N16" s="24"/>
      <c r="O16" s="27">
        <v>293222490578</v>
      </c>
      <c r="P16" s="24"/>
      <c r="Q16" s="27">
        <f t="shared" si="1"/>
        <v>-533797272</v>
      </c>
      <c r="R16" s="22"/>
    </row>
    <row r="17" spans="1:18" ht="21.75" customHeight="1">
      <c r="A17" s="6" t="s">
        <v>43</v>
      </c>
      <c r="B17" s="55"/>
      <c r="C17" s="27">
        <v>32211842</v>
      </c>
      <c r="D17" s="24"/>
      <c r="E17" s="27">
        <v>11783426806</v>
      </c>
      <c r="F17" s="24"/>
      <c r="G17" s="27">
        <v>9638074643</v>
      </c>
      <c r="H17" s="24"/>
      <c r="I17" s="27">
        <f t="shared" si="0"/>
        <v>2145352163</v>
      </c>
      <c r="J17" s="24"/>
      <c r="K17" s="27">
        <v>32211842</v>
      </c>
      <c r="L17" s="24"/>
      <c r="M17" s="27">
        <v>11783426806</v>
      </c>
      <c r="N17" s="24"/>
      <c r="O17" s="27">
        <v>15914030242</v>
      </c>
      <c r="P17" s="24"/>
      <c r="Q17" s="27">
        <f t="shared" si="1"/>
        <v>-4130603436</v>
      </c>
      <c r="R17" s="22"/>
    </row>
    <row r="18" spans="1:18" ht="21.75" customHeight="1">
      <c r="A18" s="6" t="s">
        <v>42</v>
      </c>
      <c r="B18" s="55"/>
      <c r="C18" s="27">
        <v>10694914</v>
      </c>
      <c r="D18" s="24"/>
      <c r="E18" s="27">
        <v>25632014299</v>
      </c>
      <c r="F18" s="24"/>
      <c r="G18" s="27">
        <v>25641399607</v>
      </c>
      <c r="H18" s="24"/>
      <c r="I18" s="27">
        <f t="shared" si="0"/>
        <v>-9385308</v>
      </c>
      <c r="J18" s="24"/>
      <c r="K18" s="27">
        <v>10694914</v>
      </c>
      <c r="L18" s="24"/>
      <c r="M18" s="27">
        <v>25632014299</v>
      </c>
      <c r="N18" s="24"/>
      <c r="O18" s="27">
        <v>25748487446</v>
      </c>
      <c r="P18" s="24"/>
      <c r="Q18" s="27">
        <f t="shared" si="1"/>
        <v>-116473147</v>
      </c>
      <c r="R18" s="22"/>
    </row>
    <row r="19" spans="1:18" ht="21.75" customHeight="1">
      <c r="A19" s="6" t="s">
        <v>41</v>
      </c>
      <c r="B19" s="55"/>
      <c r="C19" s="27">
        <v>1000</v>
      </c>
      <c r="D19" s="24"/>
      <c r="E19" s="27">
        <v>77187982</v>
      </c>
      <c r="F19" s="24"/>
      <c r="G19" s="27">
        <v>-24443762</v>
      </c>
      <c r="H19" s="24"/>
      <c r="I19" s="27">
        <f t="shared" si="0"/>
        <v>101631744</v>
      </c>
      <c r="J19" s="24"/>
      <c r="K19" s="27">
        <v>1000</v>
      </c>
      <c r="L19" s="24"/>
      <c r="M19" s="27">
        <v>77187982</v>
      </c>
      <c r="N19" s="24"/>
      <c r="O19" s="27">
        <v>70704648</v>
      </c>
      <c r="P19" s="24"/>
      <c r="Q19" s="27">
        <f t="shared" si="1"/>
        <v>6483334</v>
      </c>
      <c r="R19" s="22"/>
    </row>
    <row r="20" spans="1:18" ht="21.75" customHeight="1">
      <c r="A20" s="6" t="s">
        <v>40</v>
      </c>
      <c r="B20" s="55"/>
      <c r="C20" s="27">
        <v>100000</v>
      </c>
      <c r="D20" s="24"/>
      <c r="E20" s="27">
        <v>2962269000</v>
      </c>
      <c r="F20" s="24"/>
      <c r="G20" s="27">
        <v>2857893750</v>
      </c>
      <c r="H20" s="24"/>
      <c r="I20" s="27">
        <f t="shared" si="0"/>
        <v>104375250</v>
      </c>
      <c r="J20" s="24"/>
      <c r="K20" s="27">
        <v>100000</v>
      </c>
      <c r="L20" s="24"/>
      <c r="M20" s="27">
        <v>2962269000</v>
      </c>
      <c r="N20" s="24"/>
      <c r="O20" s="27">
        <v>2529094334</v>
      </c>
      <c r="P20" s="24"/>
      <c r="Q20" s="27">
        <f t="shared" si="1"/>
        <v>433174666</v>
      </c>
      <c r="R20" s="22"/>
    </row>
    <row r="21" spans="1:18" ht="21.75" customHeight="1">
      <c r="A21" s="6" t="s">
        <v>45</v>
      </c>
      <c r="B21" s="55"/>
      <c r="C21" s="27">
        <v>3250000</v>
      </c>
      <c r="D21" s="24"/>
      <c r="E21" s="27">
        <v>3728184525</v>
      </c>
      <c r="F21" s="24"/>
      <c r="G21" s="27">
        <v>3178971900</v>
      </c>
      <c r="H21" s="24"/>
      <c r="I21" s="27">
        <f t="shared" si="0"/>
        <v>549212625</v>
      </c>
      <c r="J21" s="24"/>
      <c r="K21" s="27">
        <v>3250000</v>
      </c>
      <c r="L21" s="24"/>
      <c r="M21" s="27">
        <v>3728184525</v>
      </c>
      <c r="N21" s="24"/>
      <c r="O21" s="27">
        <v>4387239675</v>
      </c>
      <c r="P21" s="24"/>
      <c r="Q21" s="27">
        <f t="shared" si="1"/>
        <v>-659055150</v>
      </c>
      <c r="R21" s="22"/>
    </row>
    <row r="22" spans="1:18" ht="21.75" customHeight="1">
      <c r="A22" s="6" t="s">
        <v>47</v>
      </c>
      <c r="B22" s="55"/>
      <c r="C22" s="27">
        <v>206882</v>
      </c>
      <c r="D22" s="24"/>
      <c r="E22" s="27">
        <v>800253717</v>
      </c>
      <c r="F22" s="24"/>
      <c r="G22" s="27">
        <v>504116202</v>
      </c>
      <c r="H22" s="24"/>
      <c r="I22" s="27">
        <v>296137515</v>
      </c>
      <c r="J22" s="24"/>
      <c r="K22" s="27">
        <v>0</v>
      </c>
      <c r="L22" s="24"/>
      <c r="M22" s="27">
        <v>0</v>
      </c>
      <c r="N22" s="24"/>
      <c r="O22" s="27">
        <v>0</v>
      </c>
      <c r="P22" s="24"/>
      <c r="Q22" s="27">
        <v>0</v>
      </c>
      <c r="R22" s="22"/>
    </row>
    <row r="23" spans="1:18" ht="21.75" customHeight="1">
      <c r="A23" s="6" t="s">
        <v>48</v>
      </c>
      <c r="B23" s="55"/>
      <c r="C23" s="27">
        <v>25979</v>
      </c>
      <c r="D23" s="24"/>
      <c r="E23" s="27">
        <v>364360270141</v>
      </c>
      <c r="F23" s="24"/>
      <c r="G23" s="27">
        <v>324654484479</v>
      </c>
      <c r="H23" s="24"/>
      <c r="I23" s="27">
        <f t="shared" si="0"/>
        <v>39705785662</v>
      </c>
      <c r="J23" s="24"/>
      <c r="K23" s="27">
        <v>25979</v>
      </c>
      <c r="L23" s="24"/>
      <c r="M23" s="27">
        <v>364360270141</v>
      </c>
      <c r="N23" s="24"/>
      <c r="O23" s="27">
        <v>277001541969</v>
      </c>
      <c r="P23" s="24"/>
      <c r="Q23" s="27">
        <f t="shared" si="1"/>
        <v>87358728172</v>
      </c>
      <c r="R23" s="22"/>
    </row>
    <row r="24" spans="1:18" ht="21.75" customHeight="1">
      <c r="A24" s="6" t="s">
        <v>140</v>
      </c>
      <c r="B24" s="55"/>
      <c r="C24" s="27">
        <v>229500</v>
      </c>
      <c r="D24" s="24"/>
      <c r="E24" s="27">
        <v>413955197238</v>
      </c>
      <c r="F24" s="24"/>
      <c r="G24" s="27">
        <v>412061360266</v>
      </c>
      <c r="H24" s="24"/>
      <c r="I24" s="27">
        <f t="shared" si="0"/>
        <v>1893836972</v>
      </c>
      <c r="J24" s="24"/>
      <c r="K24" s="27">
        <v>229500</v>
      </c>
      <c r="L24" s="24"/>
      <c r="M24" s="27">
        <v>413955197238</v>
      </c>
      <c r="N24" s="24"/>
      <c r="O24" s="27">
        <v>400300214522</v>
      </c>
      <c r="P24" s="24"/>
      <c r="Q24" s="27">
        <f t="shared" si="1"/>
        <v>13654982716</v>
      </c>
      <c r="R24" s="22"/>
    </row>
    <row r="25" spans="1:18" ht="21.75" customHeight="1">
      <c r="A25" s="6" t="s">
        <v>147</v>
      </c>
      <c r="B25" s="55"/>
      <c r="C25" s="27">
        <v>350000</v>
      </c>
      <c r="D25" s="24"/>
      <c r="E25" s="27">
        <v>349944062500</v>
      </c>
      <c r="F25" s="24"/>
      <c r="G25" s="27">
        <v>349858437500</v>
      </c>
      <c r="H25" s="24"/>
      <c r="I25" s="27">
        <f t="shared" si="0"/>
        <v>85625000</v>
      </c>
      <c r="J25" s="24"/>
      <c r="K25" s="27">
        <v>0</v>
      </c>
      <c r="L25" s="24"/>
      <c r="M25" s="27">
        <v>0</v>
      </c>
      <c r="N25" s="24"/>
      <c r="O25" s="27">
        <v>0</v>
      </c>
      <c r="P25" s="24"/>
      <c r="Q25" s="27">
        <v>0</v>
      </c>
      <c r="R25" s="22"/>
    </row>
    <row r="26" spans="1:18" ht="21.75" customHeight="1">
      <c r="A26" s="6" t="s">
        <v>144</v>
      </c>
      <c r="B26" s="55"/>
      <c r="C26" s="27">
        <v>60800</v>
      </c>
      <c r="D26" s="24"/>
      <c r="E26" s="27">
        <v>60788980000</v>
      </c>
      <c r="F26" s="24"/>
      <c r="G26" s="27">
        <v>60766940000</v>
      </c>
      <c r="H26" s="24"/>
      <c r="I26" s="27">
        <f t="shared" si="0"/>
        <v>22040000</v>
      </c>
      <c r="J26" s="24"/>
      <c r="K26" s="27">
        <v>0</v>
      </c>
      <c r="L26" s="24"/>
      <c r="M26" s="27">
        <v>0</v>
      </c>
      <c r="N26" s="24"/>
      <c r="O26" s="27">
        <v>0</v>
      </c>
      <c r="P26" s="24"/>
      <c r="Q26" s="27">
        <v>0</v>
      </c>
      <c r="R26" s="22"/>
    </row>
    <row r="27" spans="1:18" ht="21.75" customHeight="1">
      <c r="A27" s="6" t="s">
        <v>20</v>
      </c>
      <c r="B27" s="55"/>
      <c r="C27" s="27">
        <v>2000000</v>
      </c>
      <c r="D27" s="24"/>
      <c r="E27" s="27">
        <v>799794000</v>
      </c>
      <c r="F27" s="24"/>
      <c r="G27" s="27">
        <v>799794000</v>
      </c>
      <c r="H27" s="24"/>
      <c r="I27" s="27">
        <f t="shared" si="0"/>
        <v>0</v>
      </c>
      <c r="J27" s="24"/>
      <c r="K27" s="27">
        <v>2000000</v>
      </c>
      <c r="L27" s="24"/>
      <c r="M27" s="27">
        <v>799794000</v>
      </c>
      <c r="N27" s="24"/>
      <c r="O27" s="27">
        <v>700180250</v>
      </c>
      <c r="P27" s="24"/>
      <c r="Q27" s="27">
        <f t="shared" si="1"/>
        <v>99613750</v>
      </c>
      <c r="R27" s="22"/>
    </row>
    <row r="28" spans="1:18" ht="21.75" customHeight="1">
      <c r="A28" s="6" t="s">
        <v>57</v>
      </c>
      <c r="B28" s="55"/>
      <c r="C28" s="27">
        <v>1386000</v>
      </c>
      <c r="D28" s="24"/>
      <c r="E28" s="27">
        <v>687278980</v>
      </c>
      <c r="F28" s="24"/>
      <c r="G28" s="27">
        <v>656799071</v>
      </c>
      <c r="H28" s="24"/>
      <c r="I28" s="27">
        <f t="shared" si="0"/>
        <v>30479909</v>
      </c>
      <c r="J28" s="24"/>
      <c r="K28" s="27">
        <v>1386000</v>
      </c>
      <c r="L28" s="24"/>
      <c r="M28" s="27">
        <v>687278980</v>
      </c>
      <c r="N28" s="24"/>
      <c r="O28" s="27">
        <v>656799071</v>
      </c>
      <c r="P28" s="24"/>
      <c r="Q28" s="27">
        <f t="shared" si="1"/>
        <v>30479909</v>
      </c>
      <c r="R28" s="22"/>
    </row>
    <row r="29" spans="1:18" ht="21.75" customHeight="1">
      <c r="A29" s="6" t="s">
        <v>24</v>
      </c>
      <c r="B29" s="55"/>
      <c r="C29" s="27">
        <v>70244000</v>
      </c>
      <c r="D29" s="24"/>
      <c r="E29" s="27">
        <v>7865302163</v>
      </c>
      <c r="F29" s="24"/>
      <c r="G29" s="27">
        <v>4184054159</v>
      </c>
      <c r="H29" s="24"/>
      <c r="I29" s="27">
        <f t="shared" si="0"/>
        <v>3681248004</v>
      </c>
      <c r="J29" s="24"/>
      <c r="K29" s="27">
        <v>70244000</v>
      </c>
      <c r="L29" s="24"/>
      <c r="M29" s="27">
        <v>7865302163</v>
      </c>
      <c r="N29" s="24"/>
      <c r="O29" s="27">
        <v>1469170244</v>
      </c>
      <c r="P29" s="24"/>
      <c r="Q29" s="27">
        <f t="shared" si="1"/>
        <v>6396131919</v>
      </c>
      <c r="R29" s="22"/>
    </row>
    <row r="30" spans="1:18" ht="21.75" customHeight="1">
      <c r="A30" s="6" t="s">
        <v>23</v>
      </c>
      <c r="B30" s="55"/>
      <c r="C30" s="27">
        <v>4419000</v>
      </c>
      <c r="D30" s="24"/>
      <c r="E30" s="27">
        <v>640590005</v>
      </c>
      <c r="F30" s="24"/>
      <c r="G30" s="27">
        <v>536323882</v>
      </c>
      <c r="H30" s="24"/>
      <c r="I30" s="27">
        <f t="shared" si="0"/>
        <v>104266123</v>
      </c>
      <c r="J30" s="24"/>
      <c r="K30" s="27">
        <v>4419000</v>
      </c>
      <c r="L30" s="24"/>
      <c r="M30" s="27">
        <v>640590005</v>
      </c>
      <c r="N30" s="24"/>
      <c r="O30" s="27">
        <v>221006780</v>
      </c>
      <c r="P30" s="24"/>
      <c r="Q30" s="27">
        <f t="shared" si="1"/>
        <v>419583225</v>
      </c>
      <c r="R30" s="22"/>
    </row>
    <row r="31" spans="1:18" ht="21.75" customHeight="1">
      <c r="A31" s="6" t="s">
        <v>22</v>
      </c>
      <c r="B31" s="55"/>
      <c r="C31" s="27">
        <v>3228000</v>
      </c>
      <c r="D31" s="24"/>
      <c r="E31" s="27">
        <v>455030799</v>
      </c>
      <c r="F31" s="24"/>
      <c r="G31" s="27">
        <v>160099783</v>
      </c>
      <c r="H31" s="24"/>
      <c r="I31" s="27">
        <f t="shared" si="0"/>
        <v>294931016</v>
      </c>
      <c r="J31" s="24"/>
      <c r="K31" s="27">
        <v>3228000</v>
      </c>
      <c r="L31" s="24"/>
      <c r="M31" s="27">
        <v>455030799</v>
      </c>
      <c r="N31" s="24"/>
      <c r="O31" s="27">
        <v>137613731</v>
      </c>
      <c r="P31" s="24"/>
      <c r="Q31" s="27">
        <f t="shared" si="1"/>
        <v>317417068</v>
      </c>
      <c r="R31" s="22"/>
    </row>
    <row r="32" spans="1:18" ht="21.75" customHeight="1">
      <c r="A32" s="6" t="s">
        <v>29</v>
      </c>
      <c r="B32" s="55"/>
      <c r="C32" s="27">
        <v>23001000</v>
      </c>
      <c r="D32" s="24"/>
      <c r="E32" s="27">
        <v>4369064676</v>
      </c>
      <c r="F32" s="24"/>
      <c r="G32" s="27">
        <v>2690424037</v>
      </c>
      <c r="H32" s="24"/>
      <c r="I32" s="27">
        <f t="shared" si="0"/>
        <v>1678640639</v>
      </c>
      <c r="J32" s="24"/>
      <c r="K32" s="27">
        <v>23001000</v>
      </c>
      <c r="L32" s="24"/>
      <c r="M32" s="27">
        <v>4369064676</v>
      </c>
      <c r="N32" s="24"/>
      <c r="O32" s="27">
        <v>3335991787</v>
      </c>
      <c r="P32" s="24"/>
      <c r="Q32" s="27">
        <f t="shared" si="1"/>
        <v>1033072889</v>
      </c>
      <c r="R32" s="22"/>
    </row>
    <row r="33" spans="1:18" ht="21.75" customHeight="1">
      <c r="A33" s="6" t="s">
        <v>30</v>
      </c>
      <c r="B33" s="55"/>
      <c r="C33" s="27">
        <v>10003000</v>
      </c>
      <c r="D33" s="24"/>
      <c r="E33" s="27">
        <v>1460061937</v>
      </c>
      <c r="F33" s="24"/>
      <c r="G33" s="27">
        <v>559992071</v>
      </c>
      <c r="H33" s="24"/>
      <c r="I33" s="27">
        <f t="shared" si="0"/>
        <v>900069866</v>
      </c>
      <c r="J33" s="24"/>
      <c r="K33" s="27">
        <v>10003000</v>
      </c>
      <c r="L33" s="24"/>
      <c r="M33" s="27">
        <v>1460061937</v>
      </c>
      <c r="N33" s="24"/>
      <c r="O33" s="27">
        <v>1000479370</v>
      </c>
      <c r="P33" s="24"/>
      <c r="Q33" s="27">
        <f t="shared" si="1"/>
        <v>459582567</v>
      </c>
      <c r="R33" s="22"/>
    </row>
    <row r="34" spans="1:18" ht="21.75" customHeight="1">
      <c r="A34" s="6" t="s">
        <v>28</v>
      </c>
      <c r="B34" s="55"/>
      <c r="C34" s="27">
        <v>598000</v>
      </c>
      <c r="D34" s="24"/>
      <c r="E34" s="27">
        <v>41849221</v>
      </c>
      <c r="F34" s="24"/>
      <c r="G34" s="27">
        <v>401873073</v>
      </c>
      <c r="H34" s="24"/>
      <c r="I34" s="27">
        <f t="shared" si="0"/>
        <v>-360023852</v>
      </c>
      <c r="J34" s="24"/>
      <c r="K34" s="27">
        <v>598000</v>
      </c>
      <c r="L34" s="24"/>
      <c r="M34" s="27">
        <v>41849221</v>
      </c>
      <c r="N34" s="24"/>
      <c r="O34" s="27">
        <v>13595152</v>
      </c>
      <c r="P34" s="24"/>
      <c r="Q34" s="27">
        <f t="shared" si="1"/>
        <v>28254069</v>
      </c>
      <c r="R34" s="22"/>
    </row>
    <row r="35" spans="1:18" ht="21.75" customHeight="1">
      <c r="A35" s="6" t="s">
        <v>26</v>
      </c>
      <c r="B35" s="55"/>
      <c r="C35" s="27">
        <v>27457000</v>
      </c>
      <c r="D35" s="24"/>
      <c r="E35" s="27">
        <v>2744992982</v>
      </c>
      <c r="F35" s="24"/>
      <c r="G35" s="27">
        <v>1345046561</v>
      </c>
      <c r="H35" s="24"/>
      <c r="I35" s="27">
        <f t="shared" si="0"/>
        <v>1399946421</v>
      </c>
      <c r="J35" s="24"/>
      <c r="K35" s="27">
        <v>27457000</v>
      </c>
      <c r="L35" s="24"/>
      <c r="M35" s="27">
        <v>2744992982</v>
      </c>
      <c r="N35" s="24"/>
      <c r="O35" s="27">
        <v>1368992403</v>
      </c>
      <c r="P35" s="24"/>
      <c r="Q35" s="27">
        <f t="shared" si="1"/>
        <v>1376000579</v>
      </c>
      <c r="R35" s="22"/>
    </row>
    <row r="36" spans="1:18" ht="21.75" customHeight="1">
      <c r="A36" s="6" t="s">
        <v>25</v>
      </c>
      <c r="B36" s="55"/>
      <c r="C36" s="27">
        <v>33795000</v>
      </c>
      <c r="D36" s="24"/>
      <c r="E36" s="27">
        <v>3412416076</v>
      </c>
      <c r="F36" s="24"/>
      <c r="G36" s="27">
        <v>1790705815</v>
      </c>
      <c r="H36" s="24"/>
      <c r="I36" s="27">
        <f t="shared" si="0"/>
        <v>1621710261</v>
      </c>
      <c r="J36" s="24"/>
      <c r="K36" s="27">
        <v>33795000</v>
      </c>
      <c r="L36" s="24"/>
      <c r="M36" s="27">
        <v>3412416076</v>
      </c>
      <c r="N36" s="24"/>
      <c r="O36" s="27">
        <v>2261543168</v>
      </c>
      <c r="P36" s="24"/>
      <c r="Q36" s="27">
        <f t="shared" si="1"/>
        <v>1150872908</v>
      </c>
      <c r="R36" s="22"/>
    </row>
    <row r="37" spans="1:18" ht="21.75" customHeight="1">
      <c r="A37" s="6" t="s">
        <v>53</v>
      </c>
      <c r="B37" s="55"/>
      <c r="C37" s="27">
        <v>15545000</v>
      </c>
      <c r="D37" s="24"/>
      <c r="E37" s="27">
        <v>4133905245</v>
      </c>
      <c r="F37" s="24"/>
      <c r="G37" s="27">
        <v>3729527225</v>
      </c>
      <c r="H37" s="24"/>
      <c r="I37" s="27">
        <f t="shared" si="0"/>
        <v>404378020</v>
      </c>
      <c r="J37" s="24"/>
      <c r="K37" s="27">
        <v>15545000</v>
      </c>
      <c r="L37" s="24"/>
      <c r="M37" s="27">
        <v>4133905245</v>
      </c>
      <c r="N37" s="24"/>
      <c r="O37" s="27">
        <v>3729527225</v>
      </c>
      <c r="P37" s="24"/>
      <c r="Q37" s="27">
        <f t="shared" si="1"/>
        <v>404378020</v>
      </c>
      <c r="R37" s="22"/>
    </row>
    <row r="38" spans="1:18" ht="21.75" customHeight="1">
      <c r="A38" s="6" t="s">
        <v>56</v>
      </c>
      <c r="B38" s="55"/>
      <c r="C38" s="27">
        <v>6765000</v>
      </c>
      <c r="D38" s="24"/>
      <c r="E38" s="27">
        <v>520770866</v>
      </c>
      <c r="F38" s="24"/>
      <c r="G38" s="27">
        <v>252143800</v>
      </c>
      <c r="H38" s="24"/>
      <c r="I38" s="27">
        <f t="shared" si="0"/>
        <v>268627066</v>
      </c>
      <c r="J38" s="24"/>
      <c r="K38" s="27">
        <v>6765000</v>
      </c>
      <c r="L38" s="24"/>
      <c r="M38" s="27">
        <v>520770866</v>
      </c>
      <c r="N38" s="24"/>
      <c r="O38" s="27">
        <v>252143800</v>
      </c>
      <c r="P38" s="24"/>
      <c r="Q38" s="27">
        <f t="shared" si="1"/>
        <v>268627066</v>
      </c>
      <c r="R38" s="22"/>
    </row>
    <row r="39" spans="1:18" ht="21.75" customHeight="1">
      <c r="A39" s="6" t="s">
        <v>16</v>
      </c>
      <c r="B39" s="55"/>
      <c r="C39" s="27">
        <v>2299</v>
      </c>
      <c r="D39" s="24"/>
      <c r="E39" s="27">
        <v>11710830120</v>
      </c>
      <c r="F39" s="24"/>
      <c r="G39" s="27">
        <v>11713108536</v>
      </c>
      <c r="H39" s="24"/>
      <c r="I39" s="27">
        <f t="shared" si="0"/>
        <v>-2278416</v>
      </c>
      <c r="J39" s="24"/>
      <c r="K39" s="27">
        <v>2299</v>
      </c>
      <c r="L39" s="24"/>
      <c r="M39" s="27">
        <v>11710830120</v>
      </c>
      <c r="N39" s="24"/>
      <c r="O39" s="27">
        <v>4258621950</v>
      </c>
      <c r="P39" s="24"/>
      <c r="Q39" s="27">
        <f t="shared" si="1"/>
        <v>7452208170</v>
      </c>
      <c r="R39" s="22"/>
    </row>
    <row r="40" spans="1:18" ht="21.75" customHeight="1">
      <c r="A40" s="6" t="s">
        <v>17</v>
      </c>
      <c r="B40" s="55"/>
      <c r="C40" s="27">
        <v>919</v>
      </c>
      <c r="D40" s="24"/>
      <c r="E40" s="27">
        <v>4222327120</v>
      </c>
      <c r="F40" s="24"/>
      <c r="G40" s="27">
        <v>3289059466</v>
      </c>
      <c r="H40" s="24"/>
      <c r="I40" s="27">
        <f t="shared" si="0"/>
        <v>933267654</v>
      </c>
      <c r="J40" s="24"/>
      <c r="K40" s="27">
        <v>919</v>
      </c>
      <c r="L40" s="24"/>
      <c r="M40" s="27">
        <v>4222327120</v>
      </c>
      <c r="N40" s="24"/>
      <c r="O40" s="27">
        <v>1459780280</v>
      </c>
      <c r="P40" s="24"/>
      <c r="Q40" s="27">
        <f t="shared" si="1"/>
        <v>2762546840</v>
      </c>
      <c r="R40" s="22"/>
    </row>
    <row r="41" spans="1:18" ht="18.75">
      <c r="A41" s="6" t="s">
        <v>18</v>
      </c>
      <c r="B41" s="55"/>
      <c r="C41" s="27">
        <v>1424</v>
      </c>
      <c r="D41" s="24"/>
      <c r="E41" s="27">
        <v>8960434560</v>
      </c>
      <c r="F41" s="24"/>
      <c r="G41" s="27">
        <v>11199016921</v>
      </c>
      <c r="H41" s="24"/>
      <c r="I41" s="27">
        <f t="shared" si="0"/>
        <v>-2238582361</v>
      </c>
      <c r="J41" s="24"/>
      <c r="K41" s="27">
        <v>1424</v>
      </c>
      <c r="L41" s="24"/>
      <c r="M41" s="27">
        <v>8960434560</v>
      </c>
      <c r="N41" s="24"/>
      <c r="O41" s="27">
        <v>3978026830</v>
      </c>
      <c r="P41" s="24"/>
      <c r="Q41" s="27">
        <f t="shared" si="1"/>
        <v>4982407730</v>
      </c>
      <c r="R41" s="22"/>
    </row>
    <row r="42" spans="1:18" ht="21.75" customHeight="1">
      <c r="A42" s="6" t="s">
        <v>15</v>
      </c>
      <c r="B42" s="55"/>
      <c r="C42" s="27">
        <v>1</v>
      </c>
      <c r="D42" s="24"/>
      <c r="E42" s="27">
        <v>729124</v>
      </c>
      <c r="F42" s="24"/>
      <c r="G42" s="27">
        <v>458219</v>
      </c>
      <c r="H42" s="24"/>
      <c r="I42" s="27">
        <f t="shared" si="0"/>
        <v>270905</v>
      </c>
      <c r="J42" s="24"/>
      <c r="K42" s="27">
        <v>1</v>
      </c>
      <c r="L42" s="24"/>
      <c r="M42" s="27">
        <v>729124</v>
      </c>
      <c r="N42" s="24"/>
      <c r="O42" s="27">
        <v>226270</v>
      </c>
      <c r="P42" s="24"/>
      <c r="Q42" s="27">
        <f t="shared" si="1"/>
        <v>502854</v>
      </c>
      <c r="R42" s="22"/>
    </row>
    <row r="43" spans="1:18" ht="21.75" customHeight="1">
      <c r="A43" s="6" t="s">
        <v>52</v>
      </c>
      <c r="B43" s="55"/>
      <c r="C43" s="27">
        <v>6</v>
      </c>
      <c r="D43" s="24"/>
      <c r="E43" s="27">
        <v>16336372</v>
      </c>
      <c r="F43" s="24"/>
      <c r="G43" s="27">
        <v>18021574</v>
      </c>
      <c r="H43" s="24"/>
      <c r="I43" s="27">
        <f t="shared" si="0"/>
        <v>-1685202</v>
      </c>
      <c r="J43" s="24"/>
      <c r="K43" s="27">
        <v>6</v>
      </c>
      <c r="L43" s="24"/>
      <c r="M43" s="27">
        <v>16336372</v>
      </c>
      <c r="N43" s="24"/>
      <c r="O43" s="27">
        <v>18021574</v>
      </c>
      <c r="P43" s="24"/>
      <c r="Q43" s="27">
        <f t="shared" si="1"/>
        <v>-1685202</v>
      </c>
      <c r="R43" s="22"/>
    </row>
    <row r="44" spans="1:18" ht="21.75" customHeight="1">
      <c r="A44" s="6" t="s">
        <v>81</v>
      </c>
      <c r="B44" s="55"/>
      <c r="C44" s="27">
        <v>5531</v>
      </c>
      <c r="D44" s="24"/>
      <c r="E44" s="27">
        <v>27511326744</v>
      </c>
      <c r="F44" s="24"/>
      <c r="G44" s="27">
        <v>21224601877</v>
      </c>
      <c r="H44" s="24"/>
      <c r="I44" s="27">
        <f>G44-E44</f>
        <v>-6286724867</v>
      </c>
      <c r="J44" s="24"/>
      <c r="K44" s="27">
        <v>5531</v>
      </c>
      <c r="L44" s="24"/>
      <c r="M44" s="27">
        <v>27511326744</v>
      </c>
      <c r="N44" s="24"/>
      <c r="O44" s="27">
        <v>10365136397</v>
      </c>
      <c r="P44" s="24"/>
      <c r="Q44" s="27">
        <f>O44-M44</f>
        <v>-17146190347</v>
      </c>
      <c r="R44" s="22"/>
    </row>
    <row r="45" spans="1:18" ht="21.75" customHeight="1">
      <c r="A45" s="6" t="s">
        <v>90</v>
      </c>
      <c r="B45" s="55"/>
      <c r="C45" s="27">
        <v>3044</v>
      </c>
      <c r="D45" s="24"/>
      <c r="E45" s="27">
        <v>17485036747</v>
      </c>
      <c r="F45" s="24"/>
      <c r="G45" s="27">
        <v>13015726363</v>
      </c>
      <c r="H45" s="24"/>
      <c r="I45" s="27">
        <f t="shared" ref="I45:I51" si="2">G45-E45</f>
        <v>-4469310384</v>
      </c>
      <c r="J45" s="24"/>
      <c r="K45" s="27">
        <v>3044</v>
      </c>
      <c r="L45" s="24"/>
      <c r="M45" s="27">
        <v>17485036747</v>
      </c>
      <c r="N45" s="24"/>
      <c r="O45" s="27">
        <v>6865658503</v>
      </c>
      <c r="P45" s="24"/>
      <c r="Q45" s="27">
        <f t="shared" ref="Q45:Q92" si="3">O45-M45</f>
        <v>-10619378244</v>
      </c>
      <c r="R45" s="22"/>
    </row>
    <row r="46" spans="1:18" ht="21.75" customHeight="1">
      <c r="A46" s="6" t="s">
        <v>89</v>
      </c>
      <c r="B46" s="55"/>
      <c r="C46" s="27">
        <v>529</v>
      </c>
      <c r="D46" s="24"/>
      <c r="E46" s="27">
        <v>3777811180</v>
      </c>
      <c r="F46" s="24"/>
      <c r="G46" s="27">
        <v>3100420308</v>
      </c>
      <c r="H46" s="24"/>
      <c r="I46" s="27">
        <f t="shared" si="2"/>
        <v>-677390872</v>
      </c>
      <c r="J46" s="24"/>
      <c r="K46" s="27">
        <v>529</v>
      </c>
      <c r="L46" s="24"/>
      <c r="M46" s="27">
        <v>3777811180</v>
      </c>
      <c r="N46" s="24"/>
      <c r="O46" s="27">
        <v>2654643000</v>
      </c>
      <c r="P46" s="24"/>
      <c r="Q46" s="27">
        <f t="shared" si="3"/>
        <v>-1123168180</v>
      </c>
      <c r="R46" s="22"/>
    </row>
    <row r="47" spans="1:18" ht="21.75" customHeight="1">
      <c r="A47" s="6" t="s">
        <v>88</v>
      </c>
      <c r="B47" s="55"/>
      <c r="C47" s="27">
        <v>498</v>
      </c>
      <c r="D47" s="24"/>
      <c r="E47" s="27">
        <v>2228362752</v>
      </c>
      <c r="F47" s="24"/>
      <c r="G47" s="27">
        <v>1591687680</v>
      </c>
      <c r="H47" s="24"/>
      <c r="I47" s="27">
        <f t="shared" si="2"/>
        <v>-636675072</v>
      </c>
      <c r="J47" s="24"/>
      <c r="K47" s="27">
        <v>498</v>
      </c>
      <c r="L47" s="24"/>
      <c r="M47" s="27">
        <v>2228362752</v>
      </c>
      <c r="N47" s="24"/>
      <c r="O47" s="27">
        <v>1115520000</v>
      </c>
      <c r="P47" s="24"/>
      <c r="Q47" s="27">
        <f t="shared" si="3"/>
        <v>-1112842752</v>
      </c>
      <c r="R47" s="22"/>
    </row>
    <row r="48" spans="1:18" ht="21.75" customHeight="1">
      <c r="A48" s="6" t="s">
        <v>84</v>
      </c>
      <c r="B48" s="55"/>
      <c r="C48" s="27">
        <v>9901</v>
      </c>
      <c r="D48" s="24"/>
      <c r="E48" s="27">
        <v>35254708522</v>
      </c>
      <c r="F48" s="24"/>
      <c r="G48" s="27">
        <v>24871133782</v>
      </c>
      <c r="H48" s="24"/>
      <c r="I48" s="27">
        <f t="shared" si="2"/>
        <v>-10383574740</v>
      </c>
      <c r="J48" s="24"/>
      <c r="K48" s="27">
        <v>9901</v>
      </c>
      <c r="L48" s="24"/>
      <c r="M48" s="27">
        <v>35254708522</v>
      </c>
      <c r="N48" s="24"/>
      <c r="O48" s="27">
        <v>14727200000</v>
      </c>
      <c r="P48" s="24"/>
      <c r="Q48" s="27">
        <f t="shared" si="3"/>
        <v>-20527508522</v>
      </c>
      <c r="R48" s="22"/>
    </row>
    <row r="49" spans="1:18" ht="21.75" customHeight="1">
      <c r="A49" s="6" t="s">
        <v>96</v>
      </c>
      <c r="B49" s="55"/>
      <c r="C49" s="27">
        <v>1503</v>
      </c>
      <c r="D49" s="24"/>
      <c r="E49" s="27">
        <v>6004785600</v>
      </c>
      <c r="F49" s="24"/>
      <c r="G49" s="27">
        <v>4437536558</v>
      </c>
      <c r="H49" s="24"/>
      <c r="I49" s="27">
        <f t="shared" si="2"/>
        <v>-1567249042</v>
      </c>
      <c r="J49" s="24"/>
      <c r="K49" s="27">
        <v>1503</v>
      </c>
      <c r="L49" s="24"/>
      <c r="M49" s="27">
        <v>6004785600</v>
      </c>
      <c r="N49" s="24"/>
      <c r="O49" s="27">
        <v>2767839000</v>
      </c>
      <c r="P49" s="24"/>
      <c r="Q49" s="27">
        <f t="shared" si="3"/>
        <v>-3236946600</v>
      </c>
      <c r="R49" s="22"/>
    </row>
    <row r="50" spans="1:18" ht="21.75" customHeight="1">
      <c r="A50" s="6" t="s">
        <v>95</v>
      </c>
      <c r="B50" s="55"/>
      <c r="C50" s="27">
        <v>999</v>
      </c>
      <c r="D50" s="24"/>
      <c r="E50" s="27">
        <v>3292743960</v>
      </c>
      <c r="F50" s="24"/>
      <c r="G50" s="27">
        <v>1936657294</v>
      </c>
      <c r="H50" s="24"/>
      <c r="I50" s="27">
        <f t="shared" si="2"/>
        <v>-1356086666</v>
      </c>
      <c r="J50" s="24"/>
      <c r="K50" s="27">
        <v>999</v>
      </c>
      <c r="L50" s="24"/>
      <c r="M50" s="27">
        <v>3292743960</v>
      </c>
      <c r="N50" s="24"/>
      <c r="O50" s="27">
        <v>949050000</v>
      </c>
      <c r="P50" s="24"/>
      <c r="Q50" s="27">
        <f t="shared" si="3"/>
        <v>-2343693960</v>
      </c>
      <c r="R50" s="22"/>
    </row>
    <row r="51" spans="1:18" ht="21.75" customHeight="1">
      <c r="A51" s="6" t="s">
        <v>94</v>
      </c>
      <c r="B51" s="55"/>
      <c r="C51" s="27">
        <v>30</v>
      </c>
      <c r="D51" s="24"/>
      <c r="E51" s="27">
        <v>193267800</v>
      </c>
      <c r="F51" s="24"/>
      <c r="G51" s="27">
        <v>210344022</v>
      </c>
      <c r="H51" s="24"/>
      <c r="I51" s="27">
        <f t="shared" si="2"/>
        <v>17076222</v>
      </c>
      <c r="J51" s="24"/>
      <c r="K51" s="27">
        <v>30</v>
      </c>
      <c r="L51" s="24"/>
      <c r="M51" s="27">
        <v>193267800</v>
      </c>
      <c r="N51" s="24"/>
      <c r="O51" s="27">
        <v>110154892</v>
      </c>
      <c r="P51" s="24"/>
      <c r="Q51" s="27">
        <f t="shared" si="3"/>
        <v>-83112908</v>
      </c>
      <c r="R51" s="22"/>
    </row>
    <row r="52" spans="1:18" ht="21.75" customHeight="1">
      <c r="A52" s="6" t="s">
        <v>98</v>
      </c>
      <c r="B52" s="55"/>
      <c r="C52" s="27">
        <v>161</v>
      </c>
      <c r="D52" s="24"/>
      <c r="E52" s="27">
        <v>385936320</v>
      </c>
      <c r="F52" s="24"/>
      <c r="G52" s="27">
        <v>234486514</v>
      </c>
      <c r="H52" s="24"/>
      <c r="I52" s="27">
        <f>G52-E52</f>
        <v>-151449806</v>
      </c>
      <c r="J52" s="24"/>
      <c r="K52" s="27">
        <v>161</v>
      </c>
      <c r="L52" s="24"/>
      <c r="M52" s="27">
        <v>385936320</v>
      </c>
      <c r="N52" s="24"/>
      <c r="O52" s="27">
        <v>184094771</v>
      </c>
      <c r="P52" s="24"/>
      <c r="Q52" s="27">
        <f t="shared" si="3"/>
        <v>-201841549</v>
      </c>
      <c r="R52" s="22"/>
    </row>
    <row r="53" spans="1:18" ht="21.75" customHeight="1">
      <c r="A53" s="6" t="s">
        <v>97</v>
      </c>
      <c r="B53" s="55"/>
      <c r="C53" s="27">
        <v>989</v>
      </c>
      <c r="D53" s="24"/>
      <c r="E53" s="27">
        <v>3753690160</v>
      </c>
      <c r="F53" s="24"/>
      <c r="G53" s="27">
        <v>2682063240</v>
      </c>
      <c r="H53" s="24"/>
      <c r="I53" s="27">
        <f t="shared" ref="I53:I92" si="4">G53-E53</f>
        <v>-1071626920</v>
      </c>
      <c r="J53" s="24"/>
      <c r="K53" s="27">
        <v>989</v>
      </c>
      <c r="L53" s="24"/>
      <c r="M53" s="27">
        <v>3753690160</v>
      </c>
      <c r="N53" s="24"/>
      <c r="O53" s="27">
        <v>1186800000</v>
      </c>
      <c r="P53" s="24"/>
      <c r="Q53" s="27">
        <f t="shared" si="3"/>
        <v>-2566890160</v>
      </c>
      <c r="R53" s="22"/>
    </row>
    <row r="54" spans="1:18" ht="21.75" customHeight="1">
      <c r="A54" s="6" t="s">
        <v>117</v>
      </c>
      <c r="B54" s="55"/>
      <c r="C54" s="27">
        <v>5</v>
      </c>
      <c r="D54" s="24"/>
      <c r="E54" s="27">
        <v>27966400</v>
      </c>
      <c r="F54" s="24"/>
      <c r="G54" s="27">
        <v>29500010</v>
      </c>
      <c r="H54" s="24"/>
      <c r="I54" s="27">
        <f t="shared" si="4"/>
        <v>1533610</v>
      </c>
      <c r="J54" s="24"/>
      <c r="K54" s="27">
        <v>5</v>
      </c>
      <c r="L54" s="24"/>
      <c r="M54" s="27">
        <v>27966400</v>
      </c>
      <c r="N54" s="24"/>
      <c r="O54" s="27">
        <v>29500010</v>
      </c>
      <c r="P54" s="24"/>
      <c r="Q54" s="27">
        <f t="shared" si="3"/>
        <v>1533610</v>
      </c>
      <c r="R54" s="22"/>
    </row>
    <row r="55" spans="1:18" ht="21.75" customHeight="1">
      <c r="A55" s="6" t="s">
        <v>99</v>
      </c>
      <c r="B55" s="55"/>
      <c r="C55" s="27">
        <v>1</v>
      </c>
      <c r="D55" s="24"/>
      <c r="E55" s="27">
        <v>5892920</v>
      </c>
      <c r="F55" s="24"/>
      <c r="G55" s="27">
        <v>4494600</v>
      </c>
      <c r="H55" s="24"/>
      <c r="I55" s="27">
        <f t="shared" si="4"/>
        <v>-1398320</v>
      </c>
      <c r="J55" s="24"/>
      <c r="K55" s="27">
        <v>1</v>
      </c>
      <c r="L55" s="24"/>
      <c r="M55" s="27">
        <v>5892920</v>
      </c>
      <c r="N55" s="24"/>
      <c r="O55" s="27">
        <v>2880000</v>
      </c>
      <c r="P55" s="24"/>
      <c r="Q55" s="27">
        <f t="shared" si="3"/>
        <v>-3012920</v>
      </c>
      <c r="R55" s="22"/>
    </row>
    <row r="56" spans="1:18" ht="21.75" customHeight="1">
      <c r="A56" s="6" t="s">
        <v>54</v>
      </c>
      <c r="B56" s="55"/>
      <c r="C56" s="27">
        <v>0</v>
      </c>
      <c r="D56" s="24"/>
      <c r="E56" s="27">
        <v>0</v>
      </c>
      <c r="F56" s="24"/>
      <c r="G56" s="27">
        <v>35</v>
      </c>
      <c r="H56" s="24"/>
      <c r="I56" s="27">
        <f t="shared" si="4"/>
        <v>35</v>
      </c>
      <c r="J56" s="24"/>
      <c r="K56" s="27">
        <v>0</v>
      </c>
      <c r="L56" s="24"/>
      <c r="M56" s="27">
        <v>0</v>
      </c>
      <c r="N56" s="24"/>
      <c r="O56" s="27">
        <v>0</v>
      </c>
      <c r="P56" s="24"/>
      <c r="Q56" s="27">
        <v>0</v>
      </c>
      <c r="R56" s="22"/>
    </row>
    <row r="57" spans="1:18" ht="21.75" customHeight="1">
      <c r="A57" s="6" t="s">
        <v>33</v>
      </c>
      <c r="B57" s="55"/>
      <c r="C57" s="27">
        <v>453000</v>
      </c>
      <c r="D57" s="24"/>
      <c r="E57" s="27">
        <v>74725756</v>
      </c>
      <c r="F57" s="24"/>
      <c r="G57" s="27">
        <v>87441142</v>
      </c>
      <c r="H57" s="24"/>
      <c r="I57" s="27">
        <f t="shared" si="4"/>
        <v>12715386</v>
      </c>
      <c r="J57" s="24"/>
      <c r="K57" s="27">
        <v>0</v>
      </c>
      <c r="L57" s="24"/>
      <c r="M57" s="27">
        <v>0</v>
      </c>
      <c r="N57" s="24"/>
      <c r="O57" s="27">
        <v>0</v>
      </c>
      <c r="P57" s="24"/>
      <c r="Q57" s="27">
        <v>0</v>
      </c>
      <c r="R57" s="22"/>
    </row>
    <row r="58" spans="1:18" ht="21.75" customHeight="1">
      <c r="A58" s="6" t="s">
        <v>19</v>
      </c>
      <c r="B58" s="55"/>
      <c r="C58" s="27">
        <v>92944000</v>
      </c>
      <c r="D58" s="24"/>
      <c r="E58" s="27">
        <v>3649259418</v>
      </c>
      <c r="F58" s="24"/>
      <c r="G58" s="27">
        <v>3760806530</v>
      </c>
      <c r="H58" s="24"/>
      <c r="I58" s="27">
        <f t="shared" si="4"/>
        <v>111547112</v>
      </c>
      <c r="J58" s="24"/>
      <c r="K58" s="27">
        <v>0</v>
      </c>
      <c r="L58" s="24"/>
      <c r="M58" s="27">
        <v>0</v>
      </c>
      <c r="N58" s="24"/>
      <c r="O58" s="27">
        <v>0</v>
      </c>
      <c r="P58" s="24"/>
      <c r="Q58" s="27">
        <v>0</v>
      </c>
      <c r="R58" s="22"/>
    </row>
    <row r="59" spans="1:18" ht="18.75">
      <c r="A59" s="6" t="s">
        <v>32</v>
      </c>
      <c r="B59" s="55"/>
      <c r="C59" s="27">
        <v>10001000</v>
      </c>
      <c r="D59" s="24"/>
      <c r="E59" s="27">
        <v>514869414</v>
      </c>
      <c r="F59" s="24"/>
      <c r="G59" s="27">
        <v>665021046</v>
      </c>
      <c r="H59" s="24"/>
      <c r="I59" s="27">
        <f t="shared" si="4"/>
        <v>150151632</v>
      </c>
      <c r="J59" s="24"/>
      <c r="K59" s="27">
        <v>0</v>
      </c>
      <c r="L59" s="24"/>
      <c r="M59" s="27">
        <v>0</v>
      </c>
      <c r="N59" s="24"/>
      <c r="O59" s="27">
        <v>0</v>
      </c>
      <c r="P59" s="24"/>
      <c r="Q59" s="27">
        <v>0</v>
      </c>
      <c r="R59" s="22"/>
    </row>
    <row r="60" spans="1:18" ht="21.75" customHeight="1">
      <c r="A60" s="6" t="s">
        <v>27</v>
      </c>
      <c r="B60" s="55"/>
      <c r="C60" s="27">
        <v>46429000</v>
      </c>
      <c r="D60" s="24"/>
      <c r="E60" s="27">
        <v>2774734490</v>
      </c>
      <c r="F60" s="24"/>
      <c r="G60" s="27">
        <v>2571326231</v>
      </c>
      <c r="H60" s="24"/>
      <c r="I60" s="27">
        <f t="shared" si="4"/>
        <v>-203408259</v>
      </c>
      <c r="J60" s="24"/>
      <c r="K60" s="27">
        <v>0</v>
      </c>
      <c r="L60" s="24"/>
      <c r="M60" s="27">
        <v>0</v>
      </c>
      <c r="N60" s="24"/>
      <c r="O60" s="27">
        <v>0</v>
      </c>
      <c r="P60" s="24"/>
      <c r="Q60" s="27">
        <v>0</v>
      </c>
      <c r="R60" s="22"/>
    </row>
    <row r="61" spans="1:18" ht="21.75" customHeight="1">
      <c r="A61" s="6" t="s">
        <v>93</v>
      </c>
      <c r="B61" s="55"/>
      <c r="C61" s="27">
        <v>106615000</v>
      </c>
      <c r="D61" s="24"/>
      <c r="E61" s="27">
        <v>2897771094</v>
      </c>
      <c r="F61" s="24"/>
      <c r="G61" s="27">
        <v>2869574106</v>
      </c>
      <c r="H61" s="24"/>
      <c r="I61" s="27">
        <f t="shared" si="4"/>
        <v>-28196988</v>
      </c>
      <c r="J61" s="24"/>
      <c r="K61" s="27">
        <v>0</v>
      </c>
      <c r="L61" s="24"/>
      <c r="M61" s="27">
        <v>0</v>
      </c>
      <c r="N61" s="24"/>
      <c r="O61" s="27">
        <v>0</v>
      </c>
      <c r="P61" s="24"/>
      <c r="Q61" s="27">
        <v>0</v>
      </c>
      <c r="R61" s="22"/>
    </row>
    <row r="62" spans="1:18" ht="21.75" customHeight="1">
      <c r="A62" s="6" t="s">
        <v>21</v>
      </c>
      <c r="B62" s="55"/>
      <c r="C62" s="27">
        <v>301000</v>
      </c>
      <c r="D62" s="24"/>
      <c r="E62" s="27">
        <v>31596863</v>
      </c>
      <c r="F62" s="24"/>
      <c r="G62" s="27">
        <v>28603319</v>
      </c>
      <c r="H62" s="24"/>
      <c r="I62" s="27">
        <f t="shared" si="4"/>
        <v>-2993544</v>
      </c>
      <c r="J62" s="24"/>
      <c r="K62" s="27">
        <v>0</v>
      </c>
      <c r="L62" s="24"/>
      <c r="M62" s="27">
        <v>0</v>
      </c>
      <c r="N62" s="24"/>
      <c r="O62" s="27">
        <v>0</v>
      </c>
      <c r="P62" s="24"/>
      <c r="Q62" s="27">
        <v>0</v>
      </c>
      <c r="R62" s="22"/>
    </row>
    <row r="63" spans="1:18" ht="21.75" customHeight="1">
      <c r="A63" s="6" t="s">
        <v>76</v>
      </c>
      <c r="B63" s="55"/>
      <c r="C63" s="27">
        <v>981000</v>
      </c>
      <c r="D63" s="24"/>
      <c r="E63" s="27">
        <v>45137618</v>
      </c>
      <c r="F63" s="24"/>
      <c r="G63" s="27">
        <v>44023994</v>
      </c>
      <c r="H63" s="24"/>
      <c r="I63" s="27">
        <f t="shared" si="4"/>
        <v>-1113624</v>
      </c>
      <c r="J63" s="24"/>
      <c r="K63" s="27">
        <v>0</v>
      </c>
      <c r="L63" s="24"/>
      <c r="M63" s="27">
        <v>0</v>
      </c>
      <c r="N63" s="24"/>
      <c r="O63" s="27">
        <v>0</v>
      </c>
      <c r="P63" s="24"/>
      <c r="Q63" s="27">
        <v>0</v>
      </c>
      <c r="R63" s="22"/>
    </row>
    <row r="64" spans="1:18" ht="21.75" customHeight="1">
      <c r="A64" s="6" t="s">
        <v>58</v>
      </c>
      <c r="B64" s="55"/>
      <c r="C64" s="27">
        <v>250000</v>
      </c>
      <c r="D64" s="24"/>
      <c r="E64" s="27">
        <v>2499357</v>
      </c>
      <c r="F64" s="24"/>
      <c r="G64" s="27">
        <v>2461049</v>
      </c>
      <c r="H64" s="24"/>
      <c r="I64" s="27">
        <f t="shared" si="4"/>
        <v>-38308</v>
      </c>
      <c r="J64" s="24"/>
      <c r="K64" s="27">
        <v>0</v>
      </c>
      <c r="L64" s="24"/>
      <c r="M64" s="27">
        <v>0</v>
      </c>
      <c r="N64" s="24"/>
      <c r="O64" s="27">
        <v>0</v>
      </c>
      <c r="P64" s="24"/>
      <c r="Q64" s="27">
        <v>0</v>
      </c>
      <c r="R64" s="22"/>
    </row>
    <row r="65" spans="1:18" ht="21.75" customHeight="1">
      <c r="A65" s="6" t="s">
        <v>244</v>
      </c>
      <c r="B65" s="55"/>
      <c r="C65" s="27">
        <v>0</v>
      </c>
      <c r="D65" s="24"/>
      <c r="E65" s="27">
        <v>0</v>
      </c>
      <c r="F65" s="24"/>
      <c r="G65" s="27">
        <v>-3</v>
      </c>
      <c r="H65" s="24"/>
      <c r="I65" s="27">
        <f t="shared" si="4"/>
        <v>-3</v>
      </c>
      <c r="J65" s="24"/>
      <c r="K65" s="27">
        <v>0</v>
      </c>
      <c r="L65" s="24"/>
      <c r="M65" s="27">
        <v>0</v>
      </c>
      <c r="N65" s="24"/>
      <c r="O65" s="27">
        <v>0</v>
      </c>
      <c r="P65" s="24"/>
      <c r="Q65" s="27">
        <v>0</v>
      </c>
      <c r="R65" s="22"/>
    </row>
    <row r="66" spans="1:18" ht="21.75" customHeight="1">
      <c r="A66" s="6" t="s">
        <v>102</v>
      </c>
      <c r="B66" s="55"/>
      <c r="C66" s="27">
        <v>7757000</v>
      </c>
      <c r="D66" s="24"/>
      <c r="E66" s="27">
        <v>2869350951</v>
      </c>
      <c r="F66" s="24"/>
      <c r="G66" s="27">
        <v>2269811000</v>
      </c>
      <c r="H66" s="24"/>
      <c r="I66" s="27">
        <f t="shared" si="4"/>
        <v>-599539951</v>
      </c>
      <c r="J66" s="24"/>
      <c r="K66" s="27">
        <v>7757000</v>
      </c>
      <c r="L66" s="24"/>
      <c r="M66" s="27">
        <v>2869350951</v>
      </c>
      <c r="N66" s="24"/>
      <c r="O66" s="27">
        <v>2269811000</v>
      </c>
      <c r="P66" s="24"/>
      <c r="Q66" s="27">
        <f t="shared" si="3"/>
        <v>-599539951</v>
      </c>
      <c r="R66" s="22"/>
    </row>
    <row r="67" spans="1:18" ht="21.75" customHeight="1">
      <c r="A67" s="6" t="s">
        <v>100</v>
      </c>
      <c r="B67" s="55"/>
      <c r="C67" s="27">
        <v>47639000</v>
      </c>
      <c r="D67" s="24"/>
      <c r="E67" s="27">
        <v>857281193</v>
      </c>
      <c r="F67" s="24"/>
      <c r="G67" s="27">
        <v>1421505999</v>
      </c>
      <c r="H67" s="24"/>
      <c r="I67" s="27">
        <f t="shared" si="4"/>
        <v>564224806</v>
      </c>
      <c r="J67" s="24"/>
      <c r="K67" s="27">
        <v>47639000</v>
      </c>
      <c r="L67" s="24"/>
      <c r="M67" s="27">
        <v>857281193</v>
      </c>
      <c r="N67" s="24"/>
      <c r="O67" s="27">
        <v>1421505999</v>
      </c>
      <c r="P67" s="24"/>
      <c r="Q67" s="27">
        <f t="shared" si="3"/>
        <v>564224806</v>
      </c>
      <c r="R67" s="22"/>
    </row>
    <row r="68" spans="1:18" ht="21.75" customHeight="1">
      <c r="A68" s="6" t="s">
        <v>31</v>
      </c>
      <c r="B68" s="55"/>
      <c r="C68" s="27">
        <v>10597000</v>
      </c>
      <c r="D68" s="24"/>
      <c r="E68" s="27">
        <v>1038238584</v>
      </c>
      <c r="F68" s="24"/>
      <c r="G68" s="27">
        <v>738817251</v>
      </c>
      <c r="H68" s="24"/>
      <c r="I68" s="27">
        <f t="shared" si="4"/>
        <v>-299421333</v>
      </c>
      <c r="J68" s="24"/>
      <c r="K68" s="27">
        <v>10597000</v>
      </c>
      <c r="L68" s="24"/>
      <c r="M68" s="27">
        <v>1038238584</v>
      </c>
      <c r="N68" s="24"/>
      <c r="O68" s="27">
        <v>529850001</v>
      </c>
      <c r="P68" s="24"/>
      <c r="Q68" s="27">
        <f t="shared" si="3"/>
        <v>-508388583</v>
      </c>
      <c r="R68" s="22"/>
    </row>
    <row r="69" spans="1:18" ht="21.75" customHeight="1">
      <c r="A69" s="6" t="s">
        <v>86</v>
      </c>
      <c r="B69" s="55"/>
      <c r="C69" s="27">
        <v>349327000</v>
      </c>
      <c r="D69" s="24"/>
      <c r="E69" s="27">
        <v>15715667173</v>
      </c>
      <c r="F69" s="24"/>
      <c r="G69" s="27">
        <v>10312767649</v>
      </c>
      <c r="H69" s="24"/>
      <c r="I69" s="27">
        <f t="shared" si="4"/>
        <v>-5402899524</v>
      </c>
      <c r="J69" s="24"/>
      <c r="K69" s="27">
        <v>349327000</v>
      </c>
      <c r="L69" s="24"/>
      <c r="M69" s="27">
        <v>15715667173</v>
      </c>
      <c r="N69" s="24"/>
      <c r="O69" s="27">
        <v>10369158468</v>
      </c>
      <c r="P69" s="24"/>
      <c r="Q69" s="27">
        <f t="shared" si="3"/>
        <v>-5346508705</v>
      </c>
      <c r="R69" s="22"/>
    </row>
    <row r="70" spans="1:18" ht="21.75" customHeight="1">
      <c r="A70" s="6" t="s">
        <v>122</v>
      </c>
      <c r="B70" s="55"/>
      <c r="C70" s="27">
        <v>5011000</v>
      </c>
      <c r="D70" s="24"/>
      <c r="E70" s="27">
        <v>1062058449</v>
      </c>
      <c r="F70" s="24"/>
      <c r="G70" s="27">
        <v>795805999</v>
      </c>
      <c r="H70" s="24"/>
      <c r="I70" s="27">
        <f t="shared" si="4"/>
        <v>-266252450</v>
      </c>
      <c r="J70" s="24"/>
      <c r="K70" s="27">
        <v>5011000</v>
      </c>
      <c r="L70" s="24"/>
      <c r="M70" s="27">
        <v>1062058449</v>
      </c>
      <c r="N70" s="24"/>
      <c r="O70" s="27">
        <v>795805999</v>
      </c>
      <c r="P70" s="24"/>
      <c r="Q70" s="27">
        <f t="shared" si="3"/>
        <v>-266252450</v>
      </c>
      <c r="R70" s="22"/>
    </row>
    <row r="71" spans="1:18" ht="21.75" customHeight="1">
      <c r="A71" s="6" t="s">
        <v>129</v>
      </c>
      <c r="B71" s="55"/>
      <c r="C71" s="27">
        <v>14000000</v>
      </c>
      <c r="D71" s="24"/>
      <c r="E71" s="27">
        <v>3583077120</v>
      </c>
      <c r="F71" s="24"/>
      <c r="G71" s="27">
        <v>3624000000</v>
      </c>
      <c r="H71" s="24"/>
      <c r="I71" s="27">
        <f t="shared" si="4"/>
        <v>40922880</v>
      </c>
      <c r="J71" s="24"/>
      <c r="K71" s="27">
        <v>14000000</v>
      </c>
      <c r="L71" s="24"/>
      <c r="M71" s="27">
        <v>3583077120</v>
      </c>
      <c r="N71" s="24"/>
      <c r="O71" s="27">
        <v>3624000000</v>
      </c>
      <c r="P71" s="24"/>
      <c r="Q71" s="27">
        <f t="shared" si="3"/>
        <v>40922880</v>
      </c>
      <c r="R71" s="22"/>
    </row>
    <row r="72" spans="1:18" ht="21.75" customHeight="1">
      <c r="A72" s="6" t="s">
        <v>124</v>
      </c>
      <c r="B72" s="55"/>
      <c r="C72" s="27">
        <v>138500000</v>
      </c>
      <c r="D72" s="24"/>
      <c r="E72" s="27">
        <v>10938682563</v>
      </c>
      <c r="F72" s="24"/>
      <c r="G72" s="27">
        <v>14439852000</v>
      </c>
      <c r="H72" s="24"/>
      <c r="I72" s="27">
        <f t="shared" si="4"/>
        <v>3501169437</v>
      </c>
      <c r="J72" s="24"/>
      <c r="K72" s="27">
        <v>138500000</v>
      </c>
      <c r="L72" s="24"/>
      <c r="M72" s="27">
        <v>10938682563</v>
      </c>
      <c r="N72" s="24"/>
      <c r="O72" s="27">
        <v>14439852000</v>
      </c>
      <c r="P72" s="24"/>
      <c r="Q72" s="27">
        <f t="shared" si="3"/>
        <v>3501169437</v>
      </c>
      <c r="R72" s="22"/>
    </row>
    <row r="73" spans="1:18" ht="21.75" customHeight="1">
      <c r="A73" s="6" t="s">
        <v>128</v>
      </c>
      <c r="B73" s="55"/>
      <c r="C73" s="27">
        <v>59912000</v>
      </c>
      <c r="D73" s="24"/>
      <c r="E73" s="27">
        <v>3174518350</v>
      </c>
      <c r="F73" s="24"/>
      <c r="G73" s="27">
        <v>3287728000</v>
      </c>
      <c r="H73" s="24"/>
      <c r="I73" s="27">
        <f t="shared" si="4"/>
        <v>113209650</v>
      </c>
      <c r="J73" s="24"/>
      <c r="K73" s="27">
        <v>59912000</v>
      </c>
      <c r="L73" s="24"/>
      <c r="M73" s="27">
        <v>3174518350</v>
      </c>
      <c r="N73" s="24"/>
      <c r="O73" s="27">
        <v>3287728000</v>
      </c>
      <c r="P73" s="24"/>
      <c r="Q73" s="27">
        <f t="shared" si="3"/>
        <v>113209650</v>
      </c>
      <c r="R73" s="22"/>
    </row>
    <row r="74" spans="1:18" ht="21.75" customHeight="1">
      <c r="A74" s="6" t="s">
        <v>34</v>
      </c>
      <c r="B74" s="55"/>
      <c r="C74" s="27">
        <v>137874000</v>
      </c>
      <c r="D74" s="24"/>
      <c r="E74" s="27">
        <v>11302756790</v>
      </c>
      <c r="F74" s="24"/>
      <c r="G74" s="27">
        <v>7050663285</v>
      </c>
      <c r="H74" s="24"/>
      <c r="I74" s="27">
        <f t="shared" si="4"/>
        <v>-4252093505</v>
      </c>
      <c r="J74" s="24"/>
      <c r="K74" s="27">
        <v>137874000</v>
      </c>
      <c r="L74" s="24"/>
      <c r="M74" s="27">
        <v>11302756790</v>
      </c>
      <c r="N74" s="24"/>
      <c r="O74" s="27">
        <v>7133944635</v>
      </c>
      <c r="P74" s="24"/>
      <c r="Q74" s="27">
        <f t="shared" si="3"/>
        <v>-4168812155</v>
      </c>
      <c r="R74" s="22"/>
    </row>
    <row r="75" spans="1:18" ht="21.75" customHeight="1">
      <c r="A75" s="6" t="s">
        <v>126</v>
      </c>
      <c r="B75" s="55"/>
      <c r="C75" s="27">
        <v>1458000</v>
      </c>
      <c r="D75" s="24"/>
      <c r="E75" s="27">
        <v>99118470</v>
      </c>
      <c r="F75" s="24"/>
      <c r="G75" s="27">
        <v>38823000</v>
      </c>
      <c r="H75" s="24"/>
      <c r="I75" s="27">
        <f t="shared" si="4"/>
        <v>-60295470</v>
      </c>
      <c r="J75" s="24"/>
      <c r="K75" s="27">
        <v>1458000</v>
      </c>
      <c r="L75" s="24"/>
      <c r="M75" s="27">
        <v>99118470</v>
      </c>
      <c r="N75" s="24"/>
      <c r="O75" s="27">
        <v>38823000</v>
      </c>
      <c r="P75" s="24"/>
      <c r="Q75" s="27">
        <f t="shared" si="3"/>
        <v>-60295470</v>
      </c>
      <c r="R75" s="22"/>
    </row>
    <row r="76" spans="1:18" ht="21.75" customHeight="1">
      <c r="A76" s="6" t="s">
        <v>112</v>
      </c>
      <c r="B76" s="55"/>
      <c r="C76" s="27">
        <v>19361000</v>
      </c>
      <c r="D76" s="24"/>
      <c r="E76" s="27">
        <v>541968407</v>
      </c>
      <c r="F76" s="24"/>
      <c r="G76" s="27">
        <v>514108000</v>
      </c>
      <c r="H76" s="24"/>
      <c r="I76" s="27">
        <f t="shared" si="4"/>
        <v>-27860407</v>
      </c>
      <c r="J76" s="24"/>
      <c r="K76" s="27">
        <v>19361000</v>
      </c>
      <c r="L76" s="24"/>
      <c r="M76" s="27">
        <v>541968407</v>
      </c>
      <c r="N76" s="24"/>
      <c r="O76" s="27">
        <v>514108000</v>
      </c>
      <c r="P76" s="24"/>
      <c r="Q76" s="27">
        <f t="shared" si="3"/>
        <v>-27860407</v>
      </c>
      <c r="R76" s="22"/>
    </row>
    <row r="77" spans="1:18" ht="21.75" customHeight="1">
      <c r="A77" s="6" t="s">
        <v>110</v>
      </c>
      <c r="B77" s="55"/>
      <c r="C77" s="27">
        <v>590298000</v>
      </c>
      <c r="D77" s="24"/>
      <c r="E77" s="27">
        <v>20064963941</v>
      </c>
      <c r="F77" s="24"/>
      <c r="G77" s="27">
        <v>12237678958</v>
      </c>
      <c r="H77" s="24"/>
      <c r="I77" s="27">
        <f t="shared" si="4"/>
        <v>-7827284983</v>
      </c>
      <c r="J77" s="24"/>
      <c r="K77" s="27">
        <v>590298000</v>
      </c>
      <c r="L77" s="24"/>
      <c r="M77" s="27">
        <v>20064963941</v>
      </c>
      <c r="N77" s="24"/>
      <c r="O77" s="27">
        <v>12237678958</v>
      </c>
      <c r="P77" s="24"/>
      <c r="Q77" s="27">
        <f t="shared" si="3"/>
        <v>-7827284983</v>
      </c>
      <c r="R77" s="22"/>
    </row>
    <row r="78" spans="1:18" ht="21.75" customHeight="1">
      <c r="A78" s="6" t="s">
        <v>91</v>
      </c>
      <c r="B78" s="55"/>
      <c r="C78" s="27">
        <v>183617000</v>
      </c>
      <c r="D78" s="24"/>
      <c r="E78" s="27">
        <v>14318438052</v>
      </c>
      <c r="F78" s="24"/>
      <c r="G78" s="27">
        <v>5776564535</v>
      </c>
      <c r="H78" s="24"/>
      <c r="I78" s="27">
        <f t="shared" si="4"/>
        <v>-8541873517</v>
      </c>
      <c r="J78" s="24"/>
      <c r="K78" s="27">
        <v>183617000</v>
      </c>
      <c r="L78" s="24"/>
      <c r="M78" s="27">
        <v>14318438052</v>
      </c>
      <c r="N78" s="24"/>
      <c r="O78" s="27">
        <v>5074491325</v>
      </c>
      <c r="P78" s="24"/>
      <c r="Q78" s="27">
        <f t="shared" si="3"/>
        <v>-9243946727</v>
      </c>
      <c r="R78" s="22"/>
    </row>
    <row r="79" spans="1:18" ht="21.75" customHeight="1">
      <c r="A79" s="6" t="s">
        <v>109</v>
      </c>
      <c r="B79" s="55"/>
      <c r="C79" s="27">
        <v>9418000</v>
      </c>
      <c r="D79" s="24"/>
      <c r="E79" s="27">
        <v>5461033421</v>
      </c>
      <c r="F79" s="24"/>
      <c r="G79" s="27">
        <v>2460256000</v>
      </c>
      <c r="H79" s="24"/>
      <c r="I79" s="27">
        <f t="shared" si="4"/>
        <v>-3000777421</v>
      </c>
      <c r="J79" s="24"/>
      <c r="K79" s="27">
        <v>9418000</v>
      </c>
      <c r="L79" s="24"/>
      <c r="M79" s="27">
        <v>5461033421</v>
      </c>
      <c r="N79" s="24"/>
      <c r="O79" s="27">
        <v>2460256000</v>
      </c>
      <c r="P79" s="24"/>
      <c r="Q79" s="27">
        <f t="shared" si="3"/>
        <v>-3000777421</v>
      </c>
      <c r="R79" s="22"/>
    </row>
    <row r="80" spans="1:18" ht="21.75" customHeight="1">
      <c r="A80" s="6" t="s">
        <v>104</v>
      </c>
      <c r="B80" s="55"/>
      <c r="C80" s="27">
        <v>22000000</v>
      </c>
      <c r="D80" s="24"/>
      <c r="E80" s="27">
        <v>3695048280</v>
      </c>
      <c r="F80" s="24"/>
      <c r="G80" s="27">
        <v>3573705877</v>
      </c>
      <c r="H80" s="24"/>
      <c r="I80" s="27">
        <f t="shared" si="4"/>
        <v>-121342403</v>
      </c>
      <c r="J80" s="24"/>
      <c r="K80" s="27">
        <v>22000000</v>
      </c>
      <c r="L80" s="24"/>
      <c r="M80" s="27">
        <v>3695048280</v>
      </c>
      <c r="N80" s="24"/>
      <c r="O80" s="27">
        <v>3573705877</v>
      </c>
      <c r="P80" s="24"/>
      <c r="Q80" s="27">
        <f t="shared" si="3"/>
        <v>-121342403</v>
      </c>
      <c r="R80" s="22"/>
    </row>
    <row r="81" spans="1:18" ht="21.75" customHeight="1">
      <c r="A81" s="6" t="s">
        <v>105</v>
      </c>
      <c r="B81" s="55"/>
      <c r="C81" s="27">
        <v>8237000</v>
      </c>
      <c r="D81" s="24"/>
      <c r="E81" s="27">
        <v>6069105802</v>
      </c>
      <c r="F81" s="24"/>
      <c r="G81" s="27">
        <v>3370297627</v>
      </c>
      <c r="H81" s="24"/>
      <c r="I81" s="27">
        <f t="shared" si="4"/>
        <v>-2698808175</v>
      </c>
      <c r="J81" s="24"/>
      <c r="K81" s="27">
        <v>8237000</v>
      </c>
      <c r="L81" s="24"/>
      <c r="M81" s="27">
        <v>6069105802</v>
      </c>
      <c r="N81" s="24"/>
      <c r="O81" s="27">
        <v>3370297627</v>
      </c>
      <c r="P81" s="24"/>
      <c r="Q81" s="27">
        <f t="shared" si="3"/>
        <v>-2698808175</v>
      </c>
      <c r="R81" s="22"/>
    </row>
    <row r="82" spans="1:18" ht="21.75" customHeight="1">
      <c r="A82" s="6" t="s">
        <v>108</v>
      </c>
      <c r="B82" s="55"/>
      <c r="C82" s="27">
        <v>4004000</v>
      </c>
      <c r="D82" s="24"/>
      <c r="E82" s="27">
        <v>952706614</v>
      </c>
      <c r="F82" s="24"/>
      <c r="G82" s="27">
        <v>519667000</v>
      </c>
      <c r="H82" s="24"/>
      <c r="I82" s="27">
        <f t="shared" si="4"/>
        <v>-433039614</v>
      </c>
      <c r="J82" s="24"/>
      <c r="K82" s="27">
        <v>4004000</v>
      </c>
      <c r="L82" s="24"/>
      <c r="M82" s="27">
        <v>952706614</v>
      </c>
      <c r="N82" s="24"/>
      <c r="O82" s="27">
        <v>519667000</v>
      </c>
      <c r="P82" s="24"/>
      <c r="Q82" s="27">
        <f t="shared" si="3"/>
        <v>-433039614</v>
      </c>
      <c r="R82" s="22"/>
    </row>
    <row r="83" spans="1:18" ht="21.75" customHeight="1">
      <c r="A83" s="6" t="s">
        <v>82</v>
      </c>
      <c r="B83" s="55"/>
      <c r="C83" s="27">
        <v>4102000</v>
      </c>
      <c r="D83" s="24"/>
      <c r="E83" s="27">
        <v>545425516</v>
      </c>
      <c r="F83" s="24"/>
      <c r="G83" s="27">
        <v>221558989</v>
      </c>
      <c r="H83" s="24"/>
      <c r="I83" s="27">
        <f t="shared" si="4"/>
        <v>-323866527</v>
      </c>
      <c r="J83" s="24"/>
      <c r="K83" s="27">
        <v>4102000</v>
      </c>
      <c r="L83" s="24"/>
      <c r="M83" s="27">
        <v>545425516</v>
      </c>
      <c r="N83" s="24"/>
      <c r="O83" s="27">
        <v>205216000</v>
      </c>
      <c r="P83" s="24"/>
      <c r="Q83" s="27">
        <f t="shared" si="3"/>
        <v>-340209516</v>
      </c>
      <c r="R83" s="22"/>
    </row>
    <row r="84" spans="1:18" ht="21.75" customHeight="1">
      <c r="A84" s="6" t="s">
        <v>106</v>
      </c>
      <c r="B84" s="55"/>
      <c r="C84" s="27">
        <v>4881000</v>
      </c>
      <c r="D84" s="24"/>
      <c r="E84" s="27">
        <v>317183304</v>
      </c>
      <c r="F84" s="24"/>
      <c r="G84" s="27">
        <v>270517000</v>
      </c>
      <c r="H84" s="24"/>
      <c r="I84" s="27">
        <f t="shared" si="4"/>
        <v>-46666304</v>
      </c>
      <c r="J84" s="24"/>
      <c r="K84" s="27">
        <v>4881000</v>
      </c>
      <c r="L84" s="24"/>
      <c r="M84" s="27">
        <v>317183304</v>
      </c>
      <c r="N84" s="24"/>
      <c r="O84" s="27">
        <v>270517000</v>
      </c>
      <c r="P84" s="24"/>
      <c r="Q84" s="27">
        <f t="shared" si="3"/>
        <v>-46666304</v>
      </c>
      <c r="R84" s="22"/>
    </row>
    <row r="85" spans="1:18" ht="21.75" customHeight="1">
      <c r="A85" s="6" t="s">
        <v>107</v>
      </c>
      <c r="B85" s="55"/>
      <c r="C85" s="27">
        <v>73928000</v>
      </c>
      <c r="D85" s="24"/>
      <c r="E85" s="27">
        <v>6799624645</v>
      </c>
      <c r="F85" s="24"/>
      <c r="G85" s="27">
        <v>6807156999</v>
      </c>
      <c r="H85" s="24"/>
      <c r="I85" s="27">
        <f t="shared" si="4"/>
        <v>7532354</v>
      </c>
      <c r="J85" s="24"/>
      <c r="K85" s="27">
        <v>73928000</v>
      </c>
      <c r="L85" s="24"/>
      <c r="M85" s="27">
        <v>6799624645</v>
      </c>
      <c r="N85" s="24"/>
      <c r="O85" s="27">
        <v>6807156999</v>
      </c>
      <c r="P85" s="24"/>
      <c r="Q85" s="27">
        <f t="shared" si="3"/>
        <v>7532354</v>
      </c>
      <c r="R85" s="22"/>
    </row>
    <row r="86" spans="1:18" ht="21.75" customHeight="1">
      <c r="A86" s="6" t="s">
        <v>121</v>
      </c>
      <c r="B86" s="55"/>
      <c r="C86" s="27">
        <v>4013000</v>
      </c>
      <c r="D86" s="24"/>
      <c r="E86" s="27">
        <v>457364198</v>
      </c>
      <c r="F86" s="24"/>
      <c r="G86" s="27">
        <v>441017000</v>
      </c>
      <c r="H86" s="24"/>
      <c r="I86" s="27">
        <f t="shared" si="4"/>
        <v>-16347198</v>
      </c>
      <c r="J86" s="24"/>
      <c r="K86" s="27">
        <v>4013000</v>
      </c>
      <c r="L86" s="24"/>
      <c r="M86" s="27">
        <v>457364198</v>
      </c>
      <c r="N86" s="24"/>
      <c r="O86" s="27">
        <v>441017000</v>
      </c>
      <c r="P86" s="24"/>
      <c r="Q86" s="27">
        <f t="shared" si="3"/>
        <v>-16347198</v>
      </c>
      <c r="R86" s="22"/>
    </row>
    <row r="87" spans="1:18" ht="21.75" customHeight="1">
      <c r="A87" s="6" t="s">
        <v>120</v>
      </c>
      <c r="B87" s="55"/>
      <c r="C87" s="27">
        <v>72000000</v>
      </c>
      <c r="D87" s="24"/>
      <c r="E87" s="27">
        <v>2879258400</v>
      </c>
      <c r="F87" s="24"/>
      <c r="G87" s="27">
        <v>3757085332</v>
      </c>
      <c r="H87" s="24"/>
      <c r="I87" s="27">
        <f t="shared" si="4"/>
        <v>877826932</v>
      </c>
      <c r="J87" s="24"/>
      <c r="K87" s="27">
        <v>72000000</v>
      </c>
      <c r="L87" s="24"/>
      <c r="M87" s="27">
        <v>2879258400</v>
      </c>
      <c r="N87" s="24"/>
      <c r="O87" s="27">
        <v>3757085332</v>
      </c>
      <c r="P87" s="24"/>
      <c r="Q87" s="27">
        <f t="shared" si="3"/>
        <v>877826932</v>
      </c>
      <c r="R87" s="22"/>
    </row>
    <row r="88" spans="1:18" ht="21.75" customHeight="1">
      <c r="A88" s="6" t="s">
        <v>113</v>
      </c>
      <c r="B88" s="55"/>
      <c r="C88" s="27">
        <v>1000000</v>
      </c>
      <c r="D88" s="24"/>
      <c r="E88" s="27">
        <v>1116712372</v>
      </c>
      <c r="F88" s="24"/>
      <c r="G88" s="27">
        <v>600000000</v>
      </c>
      <c r="H88" s="24"/>
      <c r="I88" s="27">
        <f t="shared" si="4"/>
        <v>-516712372</v>
      </c>
      <c r="J88" s="24"/>
      <c r="K88" s="27">
        <v>1000000</v>
      </c>
      <c r="L88" s="24"/>
      <c r="M88" s="27">
        <v>1116712372</v>
      </c>
      <c r="N88" s="24"/>
      <c r="O88" s="27">
        <v>600000000</v>
      </c>
      <c r="P88" s="24"/>
      <c r="Q88" s="27">
        <f t="shared" si="3"/>
        <v>-516712372</v>
      </c>
      <c r="R88" s="22"/>
    </row>
    <row r="89" spans="1:18" ht="21.75" customHeight="1">
      <c r="A89" s="6" t="s">
        <v>116</v>
      </c>
      <c r="B89" s="55"/>
      <c r="C89" s="27">
        <v>1001000</v>
      </c>
      <c r="D89" s="24"/>
      <c r="E89" s="27">
        <v>1596183876</v>
      </c>
      <c r="F89" s="24"/>
      <c r="G89" s="27">
        <v>1001267000</v>
      </c>
      <c r="H89" s="24"/>
      <c r="I89" s="27">
        <f t="shared" si="4"/>
        <v>-594916876</v>
      </c>
      <c r="J89" s="24"/>
      <c r="K89" s="27">
        <v>1001000</v>
      </c>
      <c r="L89" s="24"/>
      <c r="M89" s="27">
        <v>1596183876</v>
      </c>
      <c r="N89" s="24"/>
      <c r="O89" s="27">
        <v>1001267000</v>
      </c>
      <c r="P89" s="24"/>
      <c r="Q89" s="27">
        <f t="shared" si="3"/>
        <v>-594916876</v>
      </c>
      <c r="R89" s="22"/>
    </row>
    <row r="90" spans="1:18" ht="21.75" customHeight="1">
      <c r="A90" s="6" t="s">
        <v>114</v>
      </c>
      <c r="B90" s="55"/>
      <c r="C90" s="27">
        <v>11670000</v>
      </c>
      <c r="D90" s="24"/>
      <c r="E90" s="27">
        <v>618350733</v>
      </c>
      <c r="F90" s="24"/>
      <c r="G90" s="27">
        <v>566741999</v>
      </c>
      <c r="H90" s="24"/>
      <c r="I90" s="27">
        <f t="shared" si="4"/>
        <v>-51608734</v>
      </c>
      <c r="J90" s="24"/>
      <c r="K90" s="27">
        <v>11670000</v>
      </c>
      <c r="L90" s="24"/>
      <c r="M90" s="27">
        <v>618350733</v>
      </c>
      <c r="N90" s="24"/>
      <c r="O90" s="27">
        <v>566741999</v>
      </c>
      <c r="P90" s="24"/>
      <c r="Q90" s="27">
        <f t="shared" si="3"/>
        <v>-51608734</v>
      </c>
      <c r="R90" s="22"/>
    </row>
    <row r="91" spans="1:18" ht="21.75" customHeight="1">
      <c r="A91" s="6" t="s">
        <v>118</v>
      </c>
      <c r="B91" s="55"/>
      <c r="C91" s="27">
        <v>18219000</v>
      </c>
      <c r="D91" s="24"/>
      <c r="E91" s="27">
        <v>9726440796</v>
      </c>
      <c r="F91" s="24"/>
      <c r="G91" s="27">
        <v>4627871000</v>
      </c>
      <c r="H91" s="24"/>
      <c r="I91" s="27">
        <f t="shared" si="4"/>
        <v>-5098569796</v>
      </c>
      <c r="J91" s="24"/>
      <c r="K91" s="27">
        <v>18219000</v>
      </c>
      <c r="L91" s="24"/>
      <c r="M91" s="27">
        <v>9726440796</v>
      </c>
      <c r="N91" s="24"/>
      <c r="O91" s="27">
        <v>4627871000</v>
      </c>
      <c r="P91" s="24"/>
      <c r="Q91" s="27">
        <f t="shared" si="3"/>
        <v>-5098569796</v>
      </c>
      <c r="R91" s="22"/>
    </row>
    <row r="92" spans="1:18" ht="21.75" customHeight="1">
      <c r="A92" s="6" t="s">
        <v>119</v>
      </c>
      <c r="B92" s="55"/>
      <c r="C92" s="28">
        <v>7358000</v>
      </c>
      <c r="D92" s="24"/>
      <c r="E92" s="28">
        <v>6532221519</v>
      </c>
      <c r="F92" s="24"/>
      <c r="G92" s="28">
        <v>4713370000</v>
      </c>
      <c r="H92" s="24"/>
      <c r="I92" s="27">
        <f t="shared" si="4"/>
        <v>-1818851519</v>
      </c>
      <c r="J92" s="24"/>
      <c r="K92" s="28">
        <v>7358000</v>
      </c>
      <c r="L92" s="24"/>
      <c r="M92" s="28">
        <v>6532221519</v>
      </c>
      <c r="N92" s="24"/>
      <c r="O92" s="28">
        <v>4713370000</v>
      </c>
      <c r="P92" s="24"/>
      <c r="Q92" s="27">
        <f t="shared" si="3"/>
        <v>-1818851519</v>
      </c>
      <c r="R92" s="22"/>
    </row>
    <row r="93" spans="1:18" ht="21.75" customHeight="1" thickBot="1">
      <c r="A93" s="56"/>
      <c r="B93" s="55"/>
      <c r="C93" s="30">
        <f>SUM(C8:C92)</f>
        <v>4148772976</v>
      </c>
      <c r="D93" s="24"/>
      <c r="E93" s="30">
        <f>SUM(E8:E92)</f>
        <v>3091572778546</v>
      </c>
      <c r="F93" s="24"/>
      <c r="G93" s="30">
        <f>SUM(G8:G92)</f>
        <v>2741167987005</v>
      </c>
      <c r="H93" s="24"/>
      <c r="I93" s="30">
        <f>SUM(I8:I92)</f>
        <v>223528080665</v>
      </c>
      <c r="J93" s="24"/>
      <c r="K93" s="30">
        <f>SUM(K8:K92)</f>
        <v>3890181294</v>
      </c>
      <c r="L93" s="24"/>
      <c r="M93" s="30">
        <f>SUM(M8:M92)</f>
        <v>2670048888319</v>
      </c>
      <c r="N93" s="24"/>
      <c r="O93" s="30">
        <f>SUM(O8:O92)</f>
        <v>2312540950234</v>
      </c>
      <c r="P93" s="24"/>
      <c r="Q93" s="30">
        <f>SUM(Q8:Q92)</f>
        <v>164218126421</v>
      </c>
      <c r="R93" s="36"/>
    </row>
    <row r="94" spans="1:18" ht="13.5" thickTop="1"/>
    <row r="96" spans="1:18">
      <c r="I96" s="22"/>
      <c r="Q96" s="22"/>
    </row>
    <row r="97" spans="9:17">
      <c r="I97" s="36"/>
      <c r="Q97" s="36"/>
    </row>
  </sheetData>
  <mergeCells count="7">
    <mergeCell ref="A1:Q1"/>
    <mergeCell ref="A2:Q2"/>
    <mergeCell ref="A3:Q3"/>
    <mergeCell ref="A5:Q5"/>
    <mergeCell ref="A6:A7"/>
    <mergeCell ref="C6:I6"/>
    <mergeCell ref="K6:Q6"/>
  </mergeCells>
  <conditionalFormatting sqref="A27:A92">
    <cfRule type="duplicateValues" dxfId="1" priority="1"/>
    <cfRule type="duplicateValues" dxfId="0" priority="18"/>
  </conditionalFormatting>
  <pageMargins left="0.39" right="0.39" top="0.39" bottom="0.39" header="0" footer="0"/>
  <pageSetup scale="5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9854B-BA62-4DF4-9419-85FC37EE9B3A}">
  <dimension ref="A1:Q13"/>
  <sheetViews>
    <sheetView rightToLeft="1" tabSelected="1" view="pageBreakPreview" zoomScaleNormal="100" zoomScaleSheetLayoutView="100" workbookViewId="0">
      <selection activeCell="E8" sqref="E8"/>
    </sheetView>
  </sheetViews>
  <sheetFormatPr defaultRowHeight="15"/>
  <cols>
    <col min="1" max="1" width="17.42578125" style="63" customWidth="1"/>
    <col min="2" max="2" width="9.28515625" style="63" bestFit="1" customWidth="1"/>
    <col min="3" max="3" width="39.28515625" style="63" bestFit="1" customWidth="1"/>
    <col min="4" max="4" width="12.42578125" style="63" bestFit="1" customWidth="1"/>
    <col min="5" max="5" width="17.42578125" style="63" bestFit="1" customWidth="1"/>
    <col min="6" max="6" width="16.5703125" style="63" bestFit="1" customWidth="1"/>
    <col min="7" max="7" width="9.42578125" style="63" bestFit="1" customWidth="1"/>
    <col min="8" max="8" width="15" style="63" customWidth="1"/>
    <col min="9" max="11" width="9.140625" style="63"/>
    <col min="12" max="12" width="15.28515625" style="63" bestFit="1" customWidth="1"/>
    <col min="13" max="13" width="9.140625" style="63"/>
    <col min="14" max="14" width="15.28515625" style="63" bestFit="1" customWidth="1"/>
    <col min="15" max="16384" width="9.140625" style="63"/>
  </cols>
  <sheetData>
    <row r="1" spans="1:17" ht="26.25" customHeight="1">
      <c r="A1" s="95" t="str">
        <f>'[2]درآمد ناشی از تغییر قیمت اوراق'!A1:Q1</f>
        <v>صندوق حفظ ارزش دماوند</v>
      </c>
      <c r="B1" s="95"/>
      <c r="C1" s="95"/>
      <c r="D1" s="95"/>
      <c r="E1" s="95"/>
      <c r="F1" s="95"/>
      <c r="G1" s="95"/>
      <c r="H1" s="95"/>
      <c r="I1" s="76"/>
      <c r="J1" s="76"/>
      <c r="K1" s="76"/>
      <c r="L1" s="76"/>
      <c r="M1" s="76"/>
      <c r="N1" s="76"/>
      <c r="O1" s="76"/>
      <c r="P1" s="76"/>
      <c r="Q1" s="76"/>
    </row>
    <row r="2" spans="1:17" ht="26.25" customHeight="1">
      <c r="A2" s="95" t="s">
        <v>163</v>
      </c>
      <c r="B2" s="95"/>
      <c r="C2" s="95"/>
      <c r="D2" s="95"/>
      <c r="E2" s="95"/>
      <c r="F2" s="95"/>
      <c r="G2" s="95"/>
      <c r="H2" s="95"/>
      <c r="I2" s="76"/>
      <c r="J2" s="76"/>
      <c r="K2" s="76"/>
      <c r="L2" s="76"/>
      <c r="M2" s="76"/>
      <c r="N2" s="76"/>
      <c r="O2" s="76"/>
      <c r="P2" s="76"/>
      <c r="Q2" s="76"/>
    </row>
    <row r="3" spans="1:17" ht="25.5">
      <c r="A3" s="95" t="str">
        <f>سهام!A3</f>
        <v>برای ماه منتهی به 1404/07/30</v>
      </c>
      <c r="B3" s="95"/>
      <c r="C3" s="95"/>
      <c r="D3" s="95"/>
      <c r="E3" s="95"/>
      <c r="F3" s="95"/>
      <c r="G3" s="95"/>
      <c r="H3" s="95"/>
      <c r="I3" s="76"/>
      <c r="J3" s="76"/>
      <c r="K3" s="76"/>
      <c r="L3" s="76"/>
      <c r="M3" s="76"/>
      <c r="N3" s="76"/>
      <c r="O3" s="76"/>
      <c r="P3" s="76"/>
      <c r="Q3" s="76"/>
    </row>
    <row r="6" spans="1:17" ht="21">
      <c r="A6" s="96" t="s">
        <v>322</v>
      </c>
      <c r="B6" s="97"/>
      <c r="C6" s="97"/>
      <c r="D6" s="97"/>
      <c r="E6" s="97"/>
      <c r="F6" s="97"/>
      <c r="G6" s="97"/>
      <c r="H6" s="69"/>
    </row>
    <row r="7" spans="1:17" ht="15.75" thickBot="1">
      <c r="A7" s="69"/>
      <c r="B7" s="69"/>
      <c r="C7" s="69"/>
      <c r="D7" s="69"/>
      <c r="E7" s="69"/>
      <c r="F7" s="69"/>
      <c r="G7" s="69"/>
      <c r="H7" s="69"/>
    </row>
    <row r="8" spans="1:17" ht="51.75">
      <c r="A8" s="75" t="s">
        <v>321</v>
      </c>
      <c r="B8" s="74" t="s">
        <v>320</v>
      </c>
      <c r="C8" s="74" t="s">
        <v>319</v>
      </c>
      <c r="D8" s="74" t="s">
        <v>75</v>
      </c>
      <c r="E8" s="74" t="s">
        <v>318</v>
      </c>
      <c r="F8" s="73" t="s">
        <v>317</v>
      </c>
      <c r="G8" s="73" t="s">
        <v>316</v>
      </c>
      <c r="H8" s="73" t="s">
        <v>315</v>
      </c>
    </row>
    <row r="9" spans="1:17" ht="18">
      <c r="A9" s="72" t="s">
        <v>314</v>
      </c>
      <c r="B9" s="72" t="s">
        <v>313</v>
      </c>
      <c r="C9" s="72" t="s">
        <v>140</v>
      </c>
      <c r="D9" s="71">
        <v>229500</v>
      </c>
      <c r="E9" s="71">
        <v>412360321500</v>
      </c>
      <c r="F9" s="71">
        <v>3368213402</v>
      </c>
      <c r="G9" s="71" t="s">
        <v>79</v>
      </c>
      <c r="H9" s="70" t="s">
        <v>79</v>
      </c>
    </row>
    <row r="10" spans="1:17" ht="18.75" thickBot="1">
      <c r="A10" s="69"/>
      <c r="B10" s="69"/>
      <c r="C10" s="69"/>
      <c r="D10" s="68">
        <f>SUM(D9:D9)</f>
        <v>229500</v>
      </c>
      <c r="E10" s="67">
        <f>SUM(E9:E9)</f>
        <v>412360321500</v>
      </c>
      <c r="F10" s="67">
        <f>SUM(F9:F9)</f>
        <v>3368213402</v>
      </c>
      <c r="G10" s="66"/>
      <c r="H10" s="65"/>
    </row>
    <row r="11" spans="1:17" ht="15.75" thickTop="1"/>
    <row r="13" spans="1:17">
      <c r="G13" s="64"/>
    </row>
  </sheetData>
  <mergeCells count="4">
    <mergeCell ref="A1:H1"/>
    <mergeCell ref="A2:H2"/>
    <mergeCell ref="A3:H3"/>
    <mergeCell ref="A6:G6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0"/>
  <sheetViews>
    <sheetView rightToLeft="1" view="pageBreakPreview" topLeftCell="A40" zoomScaleNormal="100" zoomScaleSheetLayoutView="100" workbookViewId="0">
      <selection activeCell="W56" sqref="E56:W62"/>
    </sheetView>
  </sheetViews>
  <sheetFormatPr defaultRowHeight="12.75"/>
  <cols>
    <col min="1" max="1" width="32.85546875" customWidth="1"/>
    <col min="2" max="2" width="1.28515625" customWidth="1"/>
    <col min="3" max="3" width="14.42578125" bestFit="1" customWidth="1"/>
    <col min="4" max="4" width="1.28515625" customWidth="1"/>
    <col min="5" max="5" width="18.140625" bestFit="1" customWidth="1"/>
    <col min="6" max="6" width="1.28515625" customWidth="1"/>
    <col min="7" max="7" width="18.28515625" bestFit="1" customWidth="1"/>
    <col min="8" max="8" width="1.28515625" customWidth="1"/>
    <col min="9" max="9" width="12.85546875" bestFit="1" customWidth="1"/>
    <col min="10" max="10" width="1.28515625" customWidth="1"/>
    <col min="11" max="11" width="16.85546875" bestFit="1" customWidth="1"/>
    <col min="12" max="12" width="1.28515625" customWidth="1"/>
    <col min="13" max="13" width="14.42578125" bestFit="1" customWidth="1"/>
    <col min="14" max="14" width="1.28515625" customWidth="1"/>
    <col min="15" max="15" width="16.7109375" bestFit="1" customWidth="1"/>
    <col min="16" max="16" width="1.28515625" customWidth="1"/>
    <col min="17" max="17" width="14.28515625" bestFit="1" customWidth="1"/>
    <col min="18" max="18" width="1.28515625" customWidth="1"/>
    <col min="19" max="19" width="16.28515625" bestFit="1" customWidth="1"/>
    <col min="20" max="20" width="1.28515625" customWidth="1"/>
    <col min="21" max="21" width="18.42578125" bestFit="1" customWidth="1"/>
    <col min="22" max="22" width="1.28515625" customWidth="1"/>
    <col min="23" max="23" width="18.42578125" bestFit="1" customWidth="1"/>
    <col min="24" max="24" width="1.28515625" customWidth="1"/>
    <col min="25" max="25" width="18.28515625" bestFit="1" customWidth="1"/>
    <col min="26" max="26" width="9.7109375" bestFit="1" customWidth="1"/>
  </cols>
  <sheetData>
    <row r="1" spans="1:26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2" spans="1:26" ht="21.75" customHeight="1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6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6" ht="14.45" customHeight="1">
      <c r="A4" s="15" t="s">
        <v>231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6" ht="14.45" customHeight="1">
      <c r="A5" s="15" t="s">
        <v>232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6" ht="14.45" customHeight="1">
      <c r="C6" s="80" t="s">
        <v>3</v>
      </c>
      <c r="D6" s="80"/>
      <c r="E6" s="80"/>
      <c r="F6" s="80"/>
      <c r="G6" s="80"/>
      <c r="I6" s="80" t="s">
        <v>4</v>
      </c>
      <c r="J6" s="80"/>
      <c r="K6" s="80"/>
      <c r="L6" s="80"/>
      <c r="M6" s="80"/>
      <c r="N6" s="80"/>
      <c r="O6" s="80"/>
      <c r="Q6" s="80" t="s">
        <v>5</v>
      </c>
      <c r="R6" s="80"/>
      <c r="S6" s="80"/>
      <c r="T6" s="80"/>
      <c r="U6" s="80"/>
      <c r="V6" s="80"/>
      <c r="W6" s="80"/>
      <c r="X6" s="80"/>
      <c r="Y6" s="80"/>
    </row>
    <row r="7" spans="1:26" ht="14.45" customHeight="1">
      <c r="D7" s="3"/>
      <c r="E7" s="3"/>
      <c r="F7" s="3"/>
      <c r="G7" s="3"/>
      <c r="I7" s="81" t="s">
        <v>6</v>
      </c>
      <c r="J7" s="81"/>
      <c r="K7" s="81"/>
      <c r="L7" s="3"/>
      <c r="M7" s="81" t="s">
        <v>7</v>
      </c>
      <c r="N7" s="81"/>
      <c r="O7" s="81"/>
      <c r="Q7" s="3"/>
      <c r="R7" s="3"/>
      <c r="S7" s="3"/>
      <c r="T7" s="3"/>
      <c r="U7" s="3"/>
      <c r="V7" s="3"/>
      <c r="W7" s="3"/>
      <c r="X7" s="3"/>
      <c r="Y7" s="3"/>
    </row>
    <row r="8" spans="1:26" ht="14.45" customHeight="1">
      <c r="A8" s="11" t="s">
        <v>8</v>
      </c>
      <c r="C8" s="16" t="s">
        <v>9</v>
      </c>
      <c r="E8" s="2" t="s">
        <v>10</v>
      </c>
      <c r="G8" s="2" t="s">
        <v>11</v>
      </c>
      <c r="I8" s="4" t="s">
        <v>9</v>
      </c>
      <c r="J8" s="3"/>
      <c r="K8" s="4" t="s">
        <v>10</v>
      </c>
      <c r="M8" s="4" t="s">
        <v>9</v>
      </c>
      <c r="N8" s="3"/>
      <c r="O8" s="4" t="s">
        <v>12</v>
      </c>
      <c r="Q8" s="2" t="s">
        <v>9</v>
      </c>
      <c r="S8" s="2" t="s">
        <v>13</v>
      </c>
      <c r="U8" s="2" t="s">
        <v>10</v>
      </c>
      <c r="W8" s="2" t="s">
        <v>11</v>
      </c>
      <c r="Y8" s="2" t="s">
        <v>14</v>
      </c>
    </row>
    <row r="9" spans="1:26" ht="21.75" customHeight="1">
      <c r="A9" s="13" t="s">
        <v>15</v>
      </c>
      <c r="C9" s="23">
        <v>1</v>
      </c>
      <c r="D9" s="24"/>
      <c r="E9" s="25">
        <v>226270</v>
      </c>
      <c r="F9" s="24"/>
      <c r="G9" s="27">
        <v>458219.47600000002</v>
      </c>
      <c r="H9" s="24"/>
      <c r="I9" s="25">
        <v>0</v>
      </c>
      <c r="J9" s="24"/>
      <c r="K9" s="25">
        <v>0</v>
      </c>
      <c r="L9" s="24"/>
      <c r="M9" s="25">
        <v>0</v>
      </c>
      <c r="N9" s="24"/>
      <c r="O9" s="25">
        <v>0</v>
      </c>
      <c r="P9" s="24"/>
      <c r="Q9" s="25">
        <v>1</v>
      </c>
      <c r="R9" s="24"/>
      <c r="S9" s="25">
        <v>730000</v>
      </c>
      <c r="T9" s="24"/>
      <c r="U9" s="25">
        <v>226270</v>
      </c>
      <c r="V9" s="24"/>
      <c r="W9" s="25">
        <v>729124</v>
      </c>
      <c r="X9" s="21"/>
      <c r="Y9" s="37">
        <f>W9/2590389247405*100</f>
        <v>2.8147275577615289E-5</v>
      </c>
      <c r="Z9" s="36"/>
    </row>
    <row r="10" spans="1:26" ht="21.75" customHeight="1">
      <c r="A10" s="12" t="s">
        <v>16</v>
      </c>
      <c r="C10" s="26">
        <v>4001</v>
      </c>
      <c r="D10" s="24"/>
      <c r="E10" s="27">
        <v>7411372950</v>
      </c>
      <c r="F10" s="24"/>
      <c r="G10" s="27">
        <v>14865859536</v>
      </c>
      <c r="H10" s="24"/>
      <c r="I10" s="27">
        <v>0</v>
      </c>
      <c r="J10" s="24"/>
      <c r="K10" s="27">
        <v>0</v>
      </c>
      <c r="L10" s="24"/>
      <c r="M10" s="27">
        <v>1702</v>
      </c>
      <c r="N10" s="24"/>
      <c r="O10" s="27">
        <v>8207738941</v>
      </c>
      <c r="P10" s="24"/>
      <c r="Q10" s="27">
        <v>2299</v>
      </c>
      <c r="R10" s="24"/>
      <c r="S10" s="27">
        <v>5100000</v>
      </c>
      <c r="T10" s="24"/>
      <c r="U10" s="27">
        <v>4258621950</v>
      </c>
      <c r="V10" s="24"/>
      <c r="W10" s="27">
        <v>11710830120</v>
      </c>
      <c r="X10" s="21"/>
      <c r="Y10" s="37">
        <f t="shared" ref="Y10:Y53" si="0">W10/2590389247405*100</f>
        <v>0.4520876594794267</v>
      </c>
      <c r="Z10" s="36"/>
    </row>
    <row r="11" spans="1:26" ht="21.75" customHeight="1">
      <c r="A11" s="12" t="s">
        <v>17</v>
      </c>
      <c r="C11" s="26">
        <v>1001</v>
      </c>
      <c r="D11" s="24"/>
      <c r="E11" s="27">
        <v>1590032710</v>
      </c>
      <c r="F11" s="24"/>
      <c r="G11" s="27">
        <v>3419311896</v>
      </c>
      <c r="H11" s="24"/>
      <c r="I11" s="27">
        <v>0</v>
      </c>
      <c r="J11" s="24"/>
      <c r="K11" s="27">
        <v>0</v>
      </c>
      <c r="L11" s="24"/>
      <c r="M11" s="27">
        <v>82</v>
      </c>
      <c r="N11" s="24"/>
      <c r="O11" s="27">
        <v>425089341</v>
      </c>
      <c r="P11" s="24"/>
      <c r="Q11" s="27">
        <v>919</v>
      </c>
      <c r="R11" s="24"/>
      <c r="S11" s="27">
        <v>4600000</v>
      </c>
      <c r="T11" s="24"/>
      <c r="U11" s="27">
        <v>1459780280</v>
      </c>
      <c r="V11" s="24"/>
      <c r="W11" s="27">
        <v>4222327120</v>
      </c>
      <c r="X11" s="21"/>
      <c r="Y11" s="37">
        <f t="shared" si="0"/>
        <v>0.16299971613261763</v>
      </c>
      <c r="Z11" s="36"/>
    </row>
    <row r="12" spans="1:26" ht="21.75" customHeight="1">
      <c r="A12" s="12" t="s">
        <v>18</v>
      </c>
      <c r="C12" s="26">
        <v>3001</v>
      </c>
      <c r="D12" s="24"/>
      <c r="E12" s="27">
        <v>8383468060</v>
      </c>
      <c r="F12" s="24"/>
      <c r="G12" s="27">
        <v>15604458144</v>
      </c>
      <c r="H12" s="24"/>
      <c r="I12" s="27">
        <v>0</v>
      </c>
      <c r="J12" s="24"/>
      <c r="K12" s="27">
        <v>0</v>
      </c>
      <c r="L12" s="24"/>
      <c r="M12" s="27">
        <v>1577</v>
      </c>
      <c r="N12" s="24"/>
      <c r="O12" s="27">
        <v>9274457341</v>
      </c>
      <c r="P12" s="24"/>
      <c r="Q12" s="27">
        <v>1424</v>
      </c>
      <c r="R12" s="24"/>
      <c r="S12" s="27">
        <v>6300000</v>
      </c>
      <c r="T12" s="24"/>
      <c r="U12" s="27">
        <v>3978026830</v>
      </c>
      <c r="V12" s="24"/>
      <c r="W12" s="27">
        <v>8960434560</v>
      </c>
      <c r="X12" s="21"/>
      <c r="Y12" s="37">
        <f t="shared" si="0"/>
        <v>0.3459107378930168</v>
      </c>
      <c r="Z12" s="36"/>
    </row>
    <row r="13" spans="1:26" ht="21.75" customHeight="1">
      <c r="A13" s="12" t="s">
        <v>19</v>
      </c>
      <c r="C13" s="26">
        <v>92944000</v>
      </c>
      <c r="D13" s="24"/>
      <c r="E13" s="27">
        <v>1505348115</v>
      </c>
      <c r="F13" s="24"/>
      <c r="G13" s="27">
        <v>1393801003.8</v>
      </c>
      <c r="H13" s="24"/>
      <c r="I13" s="27">
        <v>0</v>
      </c>
      <c r="J13" s="24"/>
      <c r="K13" s="27">
        <v>0</v>
      </c>
      <c r="L13" s="24"/>
      <c r="M13" s="27">
        <v>92944000</v>
      </c>
      <c r="N13" s="24"/>
      <c r="O13" s="27">
        <v>3649259418</v>
      </c>
      <c r="P13" s="24"/>
      <c r="Q13" s="27">
        <v>0</v>
      </c>
      <c r="R13" s="24"/>
      <c r="S13" s="27">
        <v>0</v>
      </c>
      <c r="T13" s="24"/>
      <c r="U13" s="27">
        <v>0</v>
      </c>
      <c r="V13" s="24"/>
      <c r="W13" s="27">
        <v>0</v>
      </c>
      <c r="X13" s="21"/>
      <c r="Y13" s="37">
        <f t="shared" si="0"/>
        <v>0</v>
      </c>
      <c r="Z13" s="36"/>
    </row>
    <row r="14" spans="1:26" ht="21.75" customHeight="1">
      <c r="A14" s="12" t="s">
        <v>20</v>
      </c>
      <c r="C14" s="26">
        <v>2000000</v>
      </c>
      <c r="D14" s="24"/>
      <c r="E14" s="27">
        <v>700180250</v>
      </c>
      <c r="F14" s="24"/>
      <c r="G14" s="27">
        <v>799794000</v>
      </c>
      <c r="H14" s="24"/>
      <c r="I14" s="27">
        <v>0</v>
      </c>
      <c r="J14" s="24"/>
      <c r="K14" s="27">
        <v>0</v>
      </c>
      <c r="L14" s="24"/>
      <c r="M14" s="27">
        <v>0</v>
      </c>
      <c r="N14" s="24"/>
      <c r="O14" s="27">
        <v>0</v>
      </c>
      <c r="P14" s="24"/>
      <c r="Q14" s="27">
        <v>2000000</v>
      </c>
      <c r="R14" s="24"/>
      <c r="S14" s="27">
        <v>400</v>
      </c>
      <c r="T14" s="24"/>
      <c r="U14" s="27">
        <v>700180250</v>
      </c>
      <c r="V14" s="24"/>
      <c r="W14" s="27">
        <v>799794000</v>
      </c>
      <c r="X14" s="21"/>
      <c r="Y14" s="37">
        <f t="shared" si="0"/>
        <v>3.0875436994699447E-2</v>
      </c>
      <c r="Z14" s="36"/>
    </row>
    <row r="15" spans="1:26" ht="21.75" customHeight="1">
      <c r="A15" s="12" t="s">
        <v>21</v>
      </c>
      <c r="C15" s="26">
        <v>301000</v>
      </c>
      <c r="D15" s="24"/>
      <c r="E15" s="27">
        <v>16867340</v>
      </c>
      <c r="F15" s="24"/>
      <c r="G15" s="27">
        <v>19860884.504999999</v>
      </c>
      <c r="H15" s="24"/>
      <c r="I15" s="27">
        <v>0</v>
      </c>
      <c r="J15" s="24"/>
      <c r="K15" s="27">
        <v>0</v>
      </c>
      <c r="L15" s="24"/>
      <c r="M15" s="27">
        <v>301000</v>
      </c>
      <c r="N15" s="24"/>
      <c r="O15" s="27">
        <v>31596863</v>
      </c>
      <c r="P15" s="24"/>
      <c r="Q15" s="27">
        <v>0</v>
      </c>
      <c r="R15" s="24"/>
      <c r="S15" s="27">
        <v>0</v>
      </c>
      <c r="T15" s="24"/>
      <c r="U15" s="27">
        <v>0</v>
      </c>
      <c r="V15" s="24"/>
      <c r="W15" s="27">
        <v>0</v>
      </c>
      <c r="X15" s="21"/>
      <c r="Y15" s="37">
        <f t="shared" si="0"/>
        <v>0</v>
      </c>
      <c r="Z15" s="36"/>
    </row>
    <row r="16" spans="1:26" ht="21.75" customHeight="1">
      <c r="A16" s="12" t="s">
        <v>22</v>
      </c>
      <c r="C16" s="26">
        <v>4198000</v>
      </c>
      <c r="D16" s="24"/>
      <c r="E16" s="27">
        <v>178966060</v>
      </c>
      <c r="F16" s="24"/>
      <c r="G16" s="27">
        <v>201452112.72</v>
      </c>
      <c r="H16" s="24"/>
      <c r="I16" s="27">
        <v>0</v>
      </c>
      <c r="J16" s="24"/>
      <c r="K16" s="27">
        <v>0</v>
      </c>
      <c r="L16" s="24"/>
      <c r="M16" s="27">
        <v>970000</v>
      </c>
      <c r="N16" s="24"/>
      <c r="O16" s="27">
        <v>69822025</v>
      </c>
      <c r="P16" s="24"/>
      <c r="Q16" s="27">
        <v>3228000</v>
      </c>
      <c r="R16" s="24"/>
      <c r="S16" s="27">
        <v>141</v>
      </c>
      <c r="T16" s="24"/>
      <c r="U16" s="27">
        <v>137613731</v>
      </c>
      <c r="V16" s="24"/>
      <c r="W16" s="27">
        <v>455030799.38999999</v>
      </c>
      <c r="X16" s="21"/>
      <c r="Y16" s="37">
        <f t="shared" si="0"/>
        <v>1.7566116746579329E-2</v>
      </c>
      <c r="Z16" s="36"/>
    </row>
    <row r="17" spans="1:26" ht="21.75" customHeight="1">
      <c r="A17" s="12" t="s">
        <v>23</v>
      </c>
      <c r="C17" s="26">
        <v>39552000</v>
      </c>
      <c r="D17" s="24"/>
      <c r="E17" s="27">
        <v>1978108188</v>
      </c>
      <c r="F17" s="24"/>
      <c r="G17" s="27">
        <v>2293425290.8800001</v>
      </c>
      <c r="H17" s="24"/>
      <c r="I17" s="27">
        <v>0</v>
      </c>
      <c r="J17" s="24"/>
      <c r="K17" s="27">
        <v>0</v>
      </c>
      <c r="L17" s="24"/>
      <c r="M17" s="27">
        <v>35133000</v>
      </c>
      <c r="N17" s="24"/>
      <c r="O17" s="27">
        <v>2601555024</v>
      </c>
      <c r="P17" s="24"/>
      <c r="Q17" s="27">
        <v>4419000</v>
      </c>
      <c r="R17" s="24"/>
      <c r="S17" s="27">
        <v>145</v>
      </c>
      <c r="T17" s="24"/>
      <c r="U17" s="27">
        <v>221006780</v>
      </c>
      <c r="V17" s="24"/>
      <c r="W17" s="27">
        <v>640590005</v>
      </c>
      <c r="X17" s="21"/>
      <c r="Y17" s="37">
        <f t="shared" si="0"/>
        <v>2.4729488266743319E-2</v>
      </c>
      <c r="Z17" s="36"/>
    </row>
    <row r="18" spans="1:26" ht="21.75" customHeight="1">
      <c r="A18" s="12" t="s">
        <v>24</v>
      </c>
      <c r="C18" s="26">
        <v>110444000</v>
      </c>
      <c r="D18" s="24"/>
      <c r="E18" s="27">
        <v>2032985193</v>
      </c>
      <c r="F18" s="24"/>
      <c r="G18" s="27">
        <v>4747869108.8100004</v>
      </c>
      <c r="H18" s="24"/>
      <c r="I18" s="27">
        <v>9000000</v>
      </c>
      <c r="J18" s="24"/>
      <c r="K18" s="27">
        <v>432111236</v>
      </c>
      <c r="L18" s="24"/>
      <c r="M18" s="27">
        <v>49200000</v>
      </c>
      <c r="N18" s="24"/>
      <c r="O18" s="27">
        <v>3076407785</v>
      </c>
      <c r="P18" s="24"/>
      <c r="Q18" s="27">
        <v>70244000</v>
      </c>
      <c r="R18" s="24"/>
      <c r="S18" s="27">
        <v>112</v>
      </c>
      <c r="T18" s="24"/>
      <c r="U18" s="27">
        <v>1469170244</v>
      </c>
      <c r="V18" s="24"/>
      <c r="W18" s="27">
        <v>7865302163.04</v>
      </c>
      <c r="X18" s="21"/>
      <c r="Y18" s="37">
        <f t="shared" si="0"/>
        <v>0.30363398747579351</v>
      </c>
      <c r="Z18" s="36"/>
    </row>
    <row r="19" spans="1:26" ht="21.75" customHeight="1">
      <c r="A19" s="12" t="s">
        <v>25</v>
      </c>
      <c r="C19" s="26">
        <v>33794000</v>
      </c>
      <c r="D19" s="24"/>
      <c r="E19" s="27">
        <v>2261458149</v>
      </c>
      <c r="F19" s="24"/>
      <c r="G19" s="27">
        <v>1790620796.385</v>
      </c>
      <c r="H19" s="24"/>
      <c r="I19" s="27">
        <v>1000</v>
      </c>
      <c r="J19" s="24"/>
      <c r="K19" s="27">
        <v>85019</v>
      </c>
      <c r="L19" s="24"/>
      <c r="M19" s="27">
        <v>0</v>
      </c>
      <c r="N19" s="24"/>
      <c r="O19" s="27">
        <v>0</v>
      </c>
      <c r="P19" s="24"/>
      <c r="Q19" s="27">
        <v>33795000</v>
      </c>
      <c r="R19" s="24"/>
      <c r="S19" s="27">
        <v>101</v>
      </c>
      <c r="T19" s="24"/>
      <c r="U19" s="27">
        <v>2261543168</v>
      </c>
      <c r="V19" s="24"/>
      <c r="W19" s="27">
        <v>3412416076</v>
      </c>
      <c r="X19" s="21"/>
      <c r="Y19" s="37">
        <f t="shared" si="0"/>
        <v>0.13173371837527853</v>
      </c>
      <c r="Z19" s="36"/>
    </row>
    <row r="20" spans="1:26" ht="21.75" customHeight="1">
      <c r="A20" s="12" t="s">
        <v>26</v>
      </c>
      <c r="C20" s="26">
        <v>27457000</v>
      </c>
      <c r="D20" s="24"/>
      <c r="E20" s="27">
        <v>1368992403</v>
      </c>
      <c r="F20" s="24"/>
      <c r="G20" s="27">
        <v>1345046561.3025</v>
      </c>
      <c r="H20" s="24"/>
      <c r="I20" s="27">
        <v>0</v>
      </c>
      <c r="J20" s="24"/>
      <c r="K20" s="27">
        <v>0</v>
      </c>
      <c r="L20" s="24"/>
      <c r="M20" s="27">
        <v>0</v>
      </c>
      <c r="N20" s="24"/>
      <c r="O20" s="27">
        <v>0</v>
      </c>
      <c r="P20" s="24"/>
      <c r="Q20" s="27">
        <v>27457000</v>
      </c>
      <c r="R20" s="24"/>
      <c r="S20" s="27">
        <v>100</v>
      </c>
      <c r="T20" s="24"/>
      <c r="U20" s="27">
        <v>1368992403</v>
      </c>
      <c r="V20" s="24"/>
      <c r="W20" s="27">
        <v>2744992982.25</v>
      </c>
      <c r="X20" s="21"/>
      <c r="Y20" s="37">
        <f t="shared" si="0"/>
        <v>0.10596835919543285</v>
      </c>
      <c r="Z20" s="36"/>
    </row>
    <row r="21" spans="1:26" ht="21.75" customHeight="1">
      <c r="A21" s="12" t="s">
        <v>27</v>
      </c>
      <c r="C21" s="26">
        <v>46429000</v>
      </c>
      <c r="D21" s="24"/>
      <c r="E21" s="27">
        <v>1653273522</v>
      </c>
      <c r="F21" s="24"/>
      <c r="G21" s="27">
        <v>1856681781.3</v>
      </c>
      <c r="H21" s="24"/>
      <c r="I21" s="27">
        <v>0</v>
      </c>
      <c r="J21" s="24"/>
      <c r="K21" s="27">
        <v>0</v>
      </c>
      <c r="L21" s="24"/>
      <c r="M21" s="27">
        <v>46429000</v>
      </c>
      <c r="N21" s="24"/>
      <c r="O21" s="27">
        <v>2774734490</v>
      </c>
      <c r="P21" s="24"/>
      <c r="Q21" s="27">
        <v>0</v>
      </c>
      <c r="R21" s="24"/>
      <c r="S21" s="27">
        <v>0</v>
      </c>
      <c r="T21" s="24"/>
      <c r="U21" s="27">
        <v>0</v>
      </c>
      <c r="V21" s="24"/>
      <c r="W21" s="27">
        <v>0</v>
      </c>
      <c r="X21" s="21"/>
      <c r="Y21" s="37">
        <f t="shared" si="0"/>
        <v>0</v>
      </c>
      <c r="Z21" s="36"/>
    </row>
    <row r="22" spans="1:26" ht="21.75" customHeight="1">
      <c r="A22" s="12" t="s">
        <v>28</v>
      </c>
      <c r="C22" s="26">
        <v>91173000</v>
      </c>
      <c r="D22" s="24"/>
      <c r="E22" s="27">
        <v>2072759199</v>
      </c>
      <c r="F22" s="24"/>
      <c r="G22" s="27">
        <v>2461037119.7175002</v>
      </c>
      <c r="H22" s="24"/>
      <c r="I22" s="27">
        <v>0</v>
      </c>
      <c r="J22" s="24"/>
      <c r="K22" s="27">
        <v>0</v>
      </c>
      <c r="L22" s="24"/>
      <c r="M22" s="27">
        <v>90575000</v>
      </c>
      <c r="N22" s="24"/>
      <c r="O22" s="27">
        <v>5592023045</v>
      </c>
      <c r="P22" s="24"/>
      <c r="Q22" s="27">
        <v>598000</v>
      </c>
      <c r="R22" s="24"/>
      <c r="S22" s="27">
        <v>70</v>
      </c>
      <c r="T22" s="24"/>
      <c r="U22" s="27">
        <v>13595153</v>
      </c>
      <c r="V22" s="24"/>
      <c r="W22" s="27">
        <v>41849221.049999997</v>
      </c>
      <c r="X22" s="21"/>
      <c r="Y22" s="37">
        <f t="shared" si="0"/>
        <v>1.6155572407476487E-3</v>
      </c>
      <c r="Z22" s="36"/>
    </row>
    <row r="23" spans="1:26" ht="21.75" customHeight="1">
      <c r="A23" s="12" t="s">
        <v>29</v>
      </c>
      <c r="C23" s="26">
        <v>23001000</v>
      </c>
      <c r="D23" s="24"/>
      <c r="E23" s="27">
        <v>3335991787</v>
      </c>
      <c r="F23" s="24"/>
      <c r="G23" s="27">
        <v>2690424037.3724999</v>
      </c>
      <c r="H23" s="24"/>
      <c r="I23" s="27">
        <v>0</v>
      </c>
      <c r="J23" s="24"/>
      <c r="K23" s="27">
        <v>0</v>
      </c>
      <c r="L23" s="24"/>
      <c r="M23" s="27">
        <v>0</v>
      </c>
      <c r="N23" s="24"/>
      <c r="O23" s="27">
        <v>0</v>
      </c>
      <c r="P23" s="24"/>
      <c r="Q23" s="27">
        <v>23001000</v>
      </c>
      <c r="R23" s="24"/>
      <c r="S23" s="27">
        <v>190</v>
      </c>
      <c r="T23" s="24"/>
      <c r="U23" s="27">
        <v>3335991787</v>
      </c>
      <c r="V23" s="24"/>
      <c r="W23" s="27">
        <v>4369064676.0749998</v>
      </c>
      <c r="X23" s="21"/>
      <c r="Y23" s="37">
        <f t="shared" si="0"/>
        <v>0.16866440749983197</v>
      </c>
      <c r="Z23" s="36"/>
    </row>
    <row r="24" spans="1:26" ht="21.75" customHeight="1">
      <c r="A24" s="12" t="s">
        <v>30</v>
      </c>
      <c r="C24" s="26">
        <v>11003000</v>
      </c>
      <c r="D24" s="24"/>
      <c r="E24" s="27">
        <v>1100497302</v>
      </c>
      <c r="F24" s="24"/>
      <c r="G24" s="27">
        <v>660010003.64999998</v>
      </c>
      <c r="H24" s="24"/>
      <c r="I24" s="27">
        <v>0</v>
      </c>
      <c r="J24" s="24"/>
      <c r="K24" s="27">
        <v>0</v>
      </c>
      <c r="L24" s="24"/>
      <c r="M24" s="27">
        <v>1000000</v>
      </c>
      <c r="N24" s="24"/>
      <c r="O24" s="27">
        <v>84978113</v>
      </c>
      <c r="P24" s="24"/>
      <c r="Q24" s="27">
        <v>10003000</v>
      </c>
      <c r="R24" s="24"/>
      <c r="S24" s="27">
        <v>146</v>
      </c>
      <c r="T24" s="24"/>
      <c r="U24" s="27">
        <v>1000479370</v>
      </c>
      <c r="V24" s="24"/>
      <c r="W24" s="27">
        <v>1460061937.2149999</v>
      </c>
      <c r="X24" s="21"/>
      <c r="Y24" s="37">
        <f t="shared" si="0"/>
        <v>5.636457681708109E-2</v>
      </c>
      <c r="Z24" s="36"/>
    </row>
    <row r="25" spans="1:26" ht="21.75" customHeight="1">
      <c r="A25" s="12" t="s">
        <v>31</v>
      </c>
      <c r="C25" s="26">
        <v>6403000</v>
      </c>
      <c r="D25" s="24"/>
      <c r="E25" s="27">
        <v>381803733</v>
      </c>
      <c r="F25" s="24"/>
      <c r="G25" s="27">
        <v>172836483.14250001</v>
      </c>
      <c r="H25" s="24"/>
      <c r="I25" s="27">
        <v>0</v>
      </c>
      <c r="J25" s="24"/>
      <c r="K25" s="27">
        <v>0</v>
      </c>
      <c r="L25" s="24"/>
      <c r="M25" s="27">
        <v>6403000</v>
      </c>
      <c r="N25" s="24"/>
      <c r="O25" s="27">
        <v>320467471</v>
      </c>
      <c r="P25" s="24"/>
      <c r="Q25" s="27">
        <v>0</v>
      </c>
      <c r="R25" s="24"/>
      <c r="S25" s="27">
        <v>0</v>
      </c>
      <c r="T25" s="24"/>
      <c r="U25" s="27">
        <v>1</v>
      </c>
      <c r="V25" s="24"/>
      <c r="W25" s="27">
        <v>2</v>
      </c>
      <c r="X25" s="21"/>
      <c r="Y25" s="37">
        <f t="shared" si="0"/>
        <v>7.7208473668718322E-11</v>
      </c>
      <c r="Z25" s="36"/>
    </row>
    <row r="26" spans="1:26" ht="21.75" customHeight="1">
      <c r="A26" s="12" t="s">
        <v>32</v>
      </c>
      <c r="C26" s="26">
        <v>10001000</v>
      </c>
      <c r="D26" s="24"/>
      <c r="E26" s="27">
        <v>350120126</v>
      </c>
      <c r="F26" s="24"/>
      <c r="G26" s="27">
        <v>199968494.84999999</v>
      </c>
      <c r="H26" s="24"/>
      <c r="I26" s="27">
        <v>0</v>
      </c>
      <c r="J26" s="24"/>
      <c r="K26" s="27">
        <v>0</v>
      </c>
      <c r="L26" s="24"/>
      <c r="M26" s="27">
        <v>10001000</v>
      </c>
      <c r="N26" s="24"/>
      <c r="O26" s="27">
        <v>514869414</v>
      </c>
      <c r="P26" s="24"/>
      <c r="Q26" s="27">
        <v>0</v>
      </c>
      <c r="R26" s="24"/>
      <c r="S26" s="27">
        <v>0</v>
      </c>
      <c r="T26" s="24"/>
      <c r="U26" s="27">
        <v>0</v>
      </c>
      <c r="V26" s="24"/>
      <c r="W26" s="27">
        <v>0</v>
      </c>
      <c r="X26" s="21"/>
      <c r="Y26" s="37">
        <f t="shared" si="0"/>
        <v>0</v>
      </c>
      <c r="Z26" s="36"/>
    </row>
    <row r="27" spans="1:26" ht="21.75" customHeight="1">
      <c r="A27" s="12" t="s">
        <v>33</v>
      </c>
      <c r="C27" s="26">
        <v>453000</v>
      </c>
      <c r="D27" s="24"/>
      <c r="E27" s="27">
        <v>49851820</v>
      </c>
      <c r="F27" s="24"/>
      <c r="G27" s="27">
        <v>37136434.905000001</v>
      </c>
      <c r="H27" s="24"/>
      <c r="I27" s="27">
        <v>0</v>
      </c>
      <c r="J27" s="24"/>
      <c r="K27" s="27">
        <v>0</v>
      </c>
      <c r="L27" s="24"/>
      <c r="M27" s="27">
        <v>453000</v>
      </c>
      <c r="N27" s="24"/>
      <c r="O27" s="27">
        <v>74725756</v>
      </c>
      <c r="P27" s="24"/>
      <c r="Q27" s="27">
        <v>0</v>
      </c>
      <c r="R27" s="24"/>
      <c r="S27" s="27">
        <v>0</v>
      </c>
      <c r="T27" s="24"/>
      <c r="U27" s="27">
        <v>0</v>
      </c>
      <c r="V27" s="24"/>
      <c r="W27" s="27">
        <v>0</v>
      </c>
      <c r="X27" s="21"/>
      <c r="Y27" s="37">
        <f t="shared" si="0"/>
        <v>0</v>
      </c>
      <c r="Z27" s="36"/>
    </row>
    <row r="28" spans="1:26" ht="21.75" customHeight="1">
      <c r="A28" s="12" t="s">
        <v>34</v>
      </c>
      <c r="C28" s="26">
        <v>152942000</v>
      </c>
      <c r="D28" s="24"/>
      <c r="E28" s="27">
        <v>3586381468</v>
      </c>
      <c r="F28" s="24"/>
      <c r="G28" s="27">
        <v>3669662818.4400001</v>
      </c>
      <c r="H28" s="24"/>
      <c r="I28" s="27">
        <v>117000000</v>
      </c>
      <c r="J28" s="24"/>
      <c r="K28" s="27">
        <v>4286103012</v>
      </c>
      <c r="L28" s="24"/>
      <c r="M28" s="27">
        <v>269942000</v>
      </c>
      <c r="N28" s="24"/>
      <c r="O28" s="27">
        <f>1933229268+5808154633+3673054407</f>
        <v>11414438308</v>
      </c>
      <c r="P28" s="24"/>
      <c r="Q28" s="27">
        <v>0</v>
      </c>
      <c r="R28" s="24"/>
      <c r="S28" s="27">
        <v>0</v>
      </c>
      <c r="T28" s="24"/>
      <c r="U28" s="27">
        <v>-48</v>
      </c>
      <c r="V28" s="24"/>
      <c r="W28" s="27">
        <v>-19</v>
      </c>
      <c r="X28" s="21"/>
      <c r="Y28" s="37">
        <f t="shared" si="0"/>
        <v>-7.3348049985282408E-10</v>
      </c>
      <c r="Z28" s="36"/>
    </row>
    <row r="29" spans="1:26" ht="21.75" customHeight="1">
      <c r="A29" s="12" t="s">
        <v>35</v>
      </c>
      <c r="C29" s="26">
        <v>719878125</v>
      </c>
      <c r="D29" s="24"/>
      <c r="E29" s="27">
        <v>341442678797</v>
      </c>
      <c r="F29" s="24"/>
      <c r="G29" s="27">
        <v>304127811316.40601</v>
      </c>
      <c r="H29" s="24"/>
      <c r="I29" s="27">
        <v>0</v>
      </c>
      <c r="J29" s="24"/>
      <c r="K29" s="27">
        <v>0</v>
      </c>
      <c r="L29" s="24"/>
      <c r="M29" s="27">
        <v>0</v>
      </c>
      <c r="N29" s="24"/>
      <c r="O29" s="27">
        <v>0</v>
      </c>
      <c r="P29" s="24"/>
      <c r="Q29" s="27">
        <v>719878125</v>
      </c>
      <c r="R29" s="24"/>
      <c r="S29" s="27">
        <v>526</v>
      </c>
      <c r="T29" s="24"/>
      <c r="U29" s="27">
        <v>341442678797</v>
      </c>
      <c r="V29" s="24"/>
      <c r="W29" s="27">
        <v>376402891182.18799</v>
      </c>
      <c r="X29" s="21"/>
      <c r="Y29" s="37">
        <f t="shared" si="0"/>
        <v>14.530746356334703</v>
      </c>
      <c r="Z29" s="36"/>
    </row>
    <row r="30" spans="1:26" ht="21.75" customHeight="1">
      <c r="A30" s="12" t="s">
        <v>36</v>
      </c>
      <c r="C30" s="26">
        <v>113270541</v>
      </c>
      <c r="D30" s="24"/>
      <c r="E30" s="27">
        <v>48046474089</v>
      </c>
      <c r="F30" s="24"/>
      <c r="G30" s="27">
        <v>44025263280</v>
      </c>
      <c r="H30" s="24"/>
      <c r="I30" s="27">
        <v>64257361</v>
      </c>
      <c r="J30" s="24"/>
      <c r="K30" s="27">
        <v>24819467847</v>
      </c>
      <c r="L30" s="24"/>
      <c r="M30" s="27">
        <v>0</v>
      </c>
      <c r="N30" s="24"/>
      <c r="O30" s="27">
        <v>0</v>
      </c>
      <c r="P30" s="24"/>
      <c r="Q30" s="27">
        <v>177527902</v>
      </c>
      <c r="R30" s="24"/>
      <c r="S30" s="27">
        <v>466</v>
      </c>
      <c r="T30" s="24"/>
      <c r="U30" s="27">
        <v>72865941936</v>
      </c>
      <c r="V30" s="24"/>
      <c r="W30" s="27">
        <v>82235770718.124603</v>
      </c>
      <c r="X30" s="21"/>
      <c r="Y30" s="37">
        <f t="shared" si="0"/>
        <v>3.1746491690585401</v>
      </c>
      <c r="Z30" s="36"/>
    </row>
    <row r="31" spans="1:26" ht="21.75" customHeight="1">
      <c r="A31" s="12" t="s">
        <v>37</v>
      </c>
      <c r="C31" s="26">
        <v>123029025</v>
      </c>
      <c r="D31" s="24"/>
      <c r="E31" s="27">
        <v>77217860291</v>
      </c>
      <c r="F31" s="24"/>
      <c r="G31" s="27">
        <v>56868106070.081299</v>
      </c>
      <c r="H31" s="24"/>
      <c r="I31" s="27">
        <v>40000000</v>
      </c>
      <c r="J31" s="24"/>
      <c r="K31" s="27">
        <v>19097705690</v>
      </c>
      <c r="L31" s="24"/>
      <c r="M31" s="27">
        <v>150376000</v>
      </c>
      <c r="N31" s="24"/>
      <c r="O31" s="27">
        <v>0</v>
      </c>
      <c r="P31" s="24"/>
      <c r="Q31" s="27">
        <v>12653025</v>
      </c>
      <c r="R31" s="24"/>
      <c r="S31" s="27">
        <v>568</v>
      </c>
      <c r="T31" s="24"/>
      <c r="U31" s="27">
        <v>7475253344</v>
      </c>
      <c r="V31" s="24"/>
      <c r="W31" s="27">
        <v>7144156036</v>
      </c>
      <c r="X31" s="21"/>
      <c r="Y31" s="37">
        <f t="shared" si="0"/>
        <v>0.27579469159536052</v>
      </c>
      <c r="Z31" s="36"/>
    </row>
    <row r="32" spans="1:26" ht="21.75" customHeight="1">
      <c r="A32" s="12" t="s">
        <v>38</v>
      </c>
      <c r="C32" s="26">
        <v>132000000</v>
      </c>
      <c r="D32" s="24"/>
      <c r="E32" s="27">
        <v>148997384952</v>
      </c>
      <c r="F32" s="24"/>
      <c r="G32" s="27">
        <v>149453429400</v>
      </c>
      <c r="H32" s="24"/>
      <c r="I32" s="27">
        <v>269916702</v>
      </c>
      <c r="J32" s="24"/>
      <c r="K32" s="27">
        <v>176399087838</v>
      </c>
      <c r="L32" s="24"/>
      <c r="M32" s="27">
        <v>124400000</v>
      </c>
      <c r="N32" s="24"/>
      <c r="O32" s="27">
        <v>152573555426</v>
      </c>
      <c r="P32" s="24"/>
      <c r="Q32" s="27">
        <v>277516702</v>
      </c>
      <c r="R32" s="24"/>
      <c r="S32" s="27">
        <v>1217</v>
      </c>
      <c r="T32" s="24"/>
      <c r="U32" s="27">
        <v>325781162559</v>
      </c>
      <c r="V32" s="24"/>
      <c r="W32" s="27">
        <v>335728286267.31299</v>
      </c>
      <c r="X32" s="21"/>
      <c r="Y32" s="37">
        <f t="shared" si="0"/>
        <v>12.960534275056881</v>
      </c>
      <c r="Z32" s="36"/>
    </row>
    <row r="33" spans="1:26" ht="21.75" customHeight="1">
      <c r="A33" s="12" t="s">
        <v>39</v>
      </c>
      <c r="C33" s="26">
        <v>4076833</v>
      </c>
      <c r="D33" s="24"/>
      <c r="E33" s="27">
        <v>14184222160</v>
      </c>
      <c r="F33" s="24"/>
      <c r="G33" s="27">
        <v>14086753632</v>
      </c>
      <c r="H33" s="24"/>
      <c r="I33" s="27">
        <v>57526129</v>
      </c>
      <c r="J33" s="24"/>
      <c r="K33" s="27">
        <v>210833246251</v>
      </c>
      <c r="L33" s="24"/>
      <c r="M33" s="27">
        <v>0</v>
      </c>
      <c r="N33" s="24"/>
      <c r="O33" s="27">
        <v>0</v>
      </c>
      <c r="P33" s="24"/>
      <c r="Q33" s="27">
        <v>61602962</v>
      </c>
      <c r="R33" s="24"/>
      <c r="S33" s="27">
        <v>4865</v>
      </c>
      <c r="T33" s="24"/>
      <c r="U33" s="27">
        <v>225017468411</v>
      </c>
      <c r="V33" s="24"/>
      <c r="W33" s="27">
        <v>297915204589</v>
      </c>
      <c r="X33" s="21"/>
      <c r="Y33" s="37">
        <f t="shared" si="0"/>
        <v>11.500789114510319</v>
      </c>
      <c r="Z33" s="36"/>
    </row>
    <row r="34" spans="1:26" ht="21.75" customHeight="1">
      <c r="A34" s="12" t="s">
        <v>40</v>
      </c>
      <c r="C34" s="26">
        <v>100000</v>
      </c>
      <c r="D34" s="24"/>
      <c r="E34" s="27">
        <v>2529094334</v>
      </c>
      <c r="F34" s="24"/>
      <c r="G34" s="27">
        <v>2857893751</v>
      </c>
      <c r="H34" s="24"/>
      <c r="I34" s="27">
        <v>0</v>
      </c>
      <c r="J34" s="24"/>
      <c r="K34" s="27">
        <v>0</v>
      </c>
      <c r="L34" s="24"/>
      <c r="M34" s="27">
        <v>0</v>
      </c>
      <c r="N34" s="24"/>
      <c r="O34" s="27">
        <v>0</v>
      </c>
      <c r="P34" s="24"/>
      <c r="Q34" s="27">
        <v>100000</v>
      </c>
      <c r="R34" s="24"/>
      <c r="S34" s="27">
        <v>29800</v>
      </c>
      <c r="T34" s="24"/>
      <c r="U34" s="27">
        <v>2529094334</v>
      </c>
      <c r="V34" s="24"/>
      <c r="W34" s="27">
        <v>2962269000</v>
      </c>
      <c r="X34" s="21"/>
      <c r="Y34" s="37">
        <f t="shared" si="0"/>
        <v>0.11435613404308026</v>
      </c>
      <c r="Z34" s="36"/>
    </row>
    <row r="35" spans="1:26" ht="21.75" customHeight="1">
      <c r="A35" s="12" t="s">
        <v>41</v>
      </c>
      <c r="C35" s="26">
        <v>155000</v>
      </c>
      <c r="D35" s="24"/>
      <c r="E35" s="27">
        <v>10826663697</v>
      </c>
      <c r="F35" s="24"/>
      <c r="G35" s="27">
        <v>10731515287.5</v>
      </c>
      <c r="H35" s="24"/>
      <c r="I35" s="27">
        <v>125000</v>
      </c>
      <c r="J35" s="24"/>
      <c r="K35" s="27">
        <v>8970637892</v>
      </c>
      <c r="L35" s="24"/>
      <c r="M35" s="27">
        <v>279000</v>
      </c>
      <c r="N35" s="24"/>
      <c r="O35" s="27">
        <v>21092476206</v>
      </c>
      <c r="P35" s="24"/>
      <c r="Q35" s="27">
        <v>1000</v>
      </c>
      <c r="R35" s="24"/>
      <c r="S35" s="27">
        <v>77650</v>
      </c>
      <c r="T35" s="24"/>
      <c r="U35" s="27">
        <v>70704648</v>
      </c>
      <c r="V35" s="24"/>
      <c r="W35" s="27">
        <v>77187982</v>
      </c>
      <c r="X35" s="21"/>
      <c r="Y35" s="37">
        <f t="shared" si="0"/>
        <v>2.9797831378942517E-3</v>
      </c>
      <c r="Z35" s="36"/>
    </row>
    <row r="36" spans="1:26" ht="21.75" customHeight="1">
      <c r="A36" s="12" t="s">
        <v>42</v>
      </c>
      <c r="C36" s="26">
        <v>1687423</v>
      </c>
      <c r="D36" s="24"/>
      <c r="E36" s="27">
        <v>4094226833</v>
      </c>
      <c r="F36" s="24"/>
      <c r="G36" s="27">
        <v>3987138994.3975501</v>
      </c>
      <c r="H36" s="24"/>
      <c r="I36" s="27">
        <v>9007491</v>
      </c>
      <c r="J36" s="24"/>
      <c r="K36" s="27">
        <v>21654260613</v>
      </c>
      <c r="L36" s="24"/>
      <c r="M36" s="27">
        <v>0</v>
      </c>
      <c r="N36" s="24"/>
      <c r="O36" s="27">
        <v>0</v>
      </c>
      <c r="P36" s="24"/>
      <c r="Q36" s="27">
        <v>10694914</v>
      </c>
      <c r="R36" s="24"/>
      <c r="S36" s="27">
        <v>2411</v>
      </c>
      <c r="T36" s="24"/>
      <c r="U36" s="27">
        <v>25748487446</v>
      </c>
      <c r="V36" s="24"/>
      <c r="W36" s="27">
        <v>25632014299</v>
      </c>
      <c r="X36" s="21"/>
      <c r="Y36" s="37">
        <f t="shared" si="0"/>
        <v>0.98950435054027641</v>
      </c>
      <c r="Z36" s="36"/>
    </row>
    <row r="37" spans="1:26" ht="21.75" customHeight="1">
      <c r="A37" s="12" t="s">
        <v>43</v>
      </c>
      <c r="C37" s="26">
        <v>32211842</v>
      </c>
      <c r="D37" s="24"/>
      <c r="E37" s="27">
        <v>15877250981</v>
      </c>
      <c r="F37" s="24"/>
      <c r="G37" s="27">
        <v>9638074643</v>
      </c>
      <c r="H37" s="24"/>
      <c r="I37" s="27">
        <v>0</v>
      </c>
      <c r="J37" s="24"/>
      <c r="K37" s="27">
        <v>0</v>
      </c>
      <c r="L37" s="24"/>
      <c r="M37" s="27">
        <v>0</v>
      </c>
      <c r="N37" s="24"/>
      <c r="O37" s="27">
        <v>0</v>
      </c>
      <c r="P37" s="24"/>
      <c r="Q37" s="27">
        <v>32211842</v>
      </c>
      <c r="R37" s="24"/>
      <c r="S37" s="27">
        <v>368</v>
      </c>
      <c r="T37" s="24"/>
      <c r="U37" s="27">
        <v>15877250981</v>
      </c>
      <c r="V37" s="24"/>
      <c r="W37" s="27">
        <v>11783426806</v>
      </c>
      <c r="X37" s="21"/>
      <c r="Y37" s="37">
        <f t="shared" si="0"/>
        <v>0.45489019913916029</v>
      </c>
      <c r="Z37" s="36"/>
    </row>
    <row r="38" spans="1:26" ht="21.75" customHeight="1">
      <c r="A38" s="12" t="s">
        <v>44</v>
      </c>
      <c r="C38" s="26">
        <v>350000325</v>
      </c>
      <c r="D38" s="24"/>
      <c r="E38" s="27">
        <v>153401714314</v>
      </c>
      <c r="F38" s="24"/>
      <c r="G38" s="27">
        <v>153779677795.28299</v>
      </c>
      <c r="H38" s="24"/>
      <c r="I38" s="27">
        <v>400000</v>
      </c>
      <c r="J38" s="24"/>
      <c r="K38" s="27">
        <v>161349588</v>
      </c>
      <c r="L38" s="24"/>
      <c r="M38" s="27">
        <v>0</v>
      </c>
      <c r="N38" s="24"/>
      <c r="O38" s="27">
        <v>0</v>
      </c>
      <c r="P38" s="24"/>
      <c r="Q38" s="27">
        <v>350400325</v>
      </c>
      <c r="R38" s="24"/>
      <c r="S38" s="27">
        <v>484</v>
      </c>
      <c r="T38" s="24"/>
      <c r="U38" s="27">
        <v>153563063902</v>
      </c>
      <c r="V38" s="24"/>
      <c r="W38" s="27">
        <v>168584674444.065</v>
      </c>
      <c r="X38" s="21"/>
      <c r="Y38" s="37">
        <f t="shared" si="0"/>
        <v>6.5080826988820215</v>
      </c>
      <c r="Z38" s="36"/>
    </row>
    <row r="39" spans="1:26" ht="21.75" customHeight="1">
      <c r="A39" s="12" t="s">
        <v>45</v>
      </c>
      <c r="C39" s="26">
        <v>3250000</v>
      </c>
      <c r="D39" s="24"/>
      <c r="E39" s="27">
        <v>3848241032</v>
      </c>
      <c r="F39" s="24"/>
      <c r="G39" s="27">
        <v>3178971900</v>
      </c>
      <c r="H39" s="24"/>
      <c r="I39" s="27">
        <v>0</v>
      </c>
      <c r="J39" s="24"/>
      <c r="K39" s="27">
        <v>0</v>
      </c>
      <c r="L39" s="24"/>
      <c r="M39" s="27">
        <v>0</v>
      </c>
      <c r="N39" s="24"/>
      <c r="O39" s="27">
        <v>0</v>
      </c>
      <c r="P39" s="24"/>
      <c r="Q39" s="27">
        <v>3250000</v>
      </c>
      <c r="R39" s="24"/>
      <c r="S39" s="27">
        <v>1154</v>
      </c>
      <c r="T39" s="24"/>
      <c r="U39" s="27">
        <v>3848241032</v>
      </c>
      <c r="V39" s="24"/>
      <c r="W39" s="27">
        <v>3728184525</v>
      </c>
      <c r="X39" s="21"/>
      <c r="Y39" s="37">
        <f t="shared" si="0"/>
        <v>0.1439237183652928</v>
      </c>
      <c r="Z39" s="36"/>
    </row>
    <row r="40" spans="1:26" ht="21.75" customHeight="1">
      <c r="A40" s="12" t="s">
        <v>46</v>
      </c>
      <c r="C40" s="26">
        <v>84582975</v>
      </c>
      <c r="D40" s="24"/>
      <c r="E40" s="27">
        <v>98901760688</v>
      </c>
      <c r="F40" s="24"/>
      <c r="G40" s="27">
        <v>98289176663.2388</v>
      </c>
      <c r="H40" s="24"/>
      <c r="I40" s="27">
        <v>151536203</v>
      </c>
      <c r="J40" s="24"/>
      <c r="K40" s="27">
        <v>194320729890</v>
      </c>
      <c r="L40" s="24"/>
      <c r="M40" s="27">
        <v>0</v>
      </c>
      <c r="N40" s="24"/>
      <c r="O40" s="27">
        <v>0</v>
      </c>
      <c r="P40" s="24"/>
      <c r="Q40" s="27">
        <v>236119178</v>
      </c>
      <c r="R40" s="24"/>
      <c r="S40" s="27">
        <v>1247</v>
      </c>
      <c r="T40" s="24"/>
      <c r="U40" s="27">
        <v>293222490578</v>
      </c>
      <c r="V40" s="24"/>
      <c r="W40" s="27">
        <v>292688693306</v>
      </c>
      <c r="X40" s="21"/>
      <c r="Y40" s="37">
        <f t="shared" si="0"/>
        <v>11.299023635123936</v>
      </c>
      <c r="Z40" s="36"/>
    </row>
    <row r="41" spans="1:26" ht="21.75" customHeight="1">
      <c r="A41" s="12" t="s">
        <v>47</v>
      </c>
      <c r="C41" s="26">
        <v>206882</v>
      </c>
      <c r="D41" s="24"/>
      <c r="E41" s="27">
        <v>839477926</v>
      </c>
      <c r="F41" s="24"/>
      <c r="G41" s="27">
        <v>999464113.20599997</v>
      </c>
      <c r="H41" s="24"/>
      <c r="I41" s="27">
        <v>0</v>
      </c>
      <c r="J41" s="24"/>
      <c r="K41" s="27">
        <v>0</v>
      </c>
      <c r="L41" s="24"/>
      <c r="M41" s="27">
        <v>206882</v>
      </c>
      <c r="N41" s="24"/>
      <c r="O41" s="27">
        <v>800253717</v>
      </c>
      <c r="P41" s="24"/>
      <c r="Q41" s="27">
        <v>0</v>
      </c>
      <c r="R41" s="24"/>
      <c r="S41" s="27">
        <v>0</v>
      </c>
      <c r="T41" s="24"/>
      <c r="U41" s="27">
        <v>0</v>
      </c>
      <c r="V41" s="24"/>
      <c r="W41" s="27">
        <v>0</v>
      </c>
      <c r="X41" s="21"/>
      <c r="Y41" s="37">
        <f t="shared" si="0"/>
        <v>0</v>
      </c>
      <c r="Z41" s="36"/>
    </row>
    <row r="42" spans="1:26" ht="21.75" customHeight="1">
      <c r="A42" s="12" t="s">
        <v>49</v>
      </c>
      <c r="C42" s="26">
        <v>100000000</v>
      </c>
      <c r="D42" s="24"/>
      <c r="E42" s="27">
        <v>71149390566</v>
      </c>
      <c r="F42" s="24"/>
      <c r="G42" s="27">
        <v>38668545000</v>
      </c>
      <c r="H42" s="24"/>
      <c r="I42" s="27">
        <v>0</v>
      </c>
      <c r="J42" s="24"/>
      <c r="K42" s="27">
        <v>0</v>
      </c>
      <c r="L42" s="24"/>
      <c r="M42" s="27">
        <v>97881000</v>
      </c>
      <c r="N42" s="24"/>
      <c r="O42" s="27">
        <v>0</v>
      </c>
      <c r="P42" s="24"/>
      <c r="Q42" s="27">
        <v>2119000</v>
      </c>
      <c r="R42" s="24"/>
      <c r="S42" s="27">
        <v>470</v>
      </c>
      <c r="T42" s="24"/>
      <c r="U42" s="27">
        <v>1507655587</v>
      </c>
      <c r="V42" s="24"/>
      <c r="W42" s="27">
        <v>990004216</v>
      </c>
      <c r="X42" s="21"/>
      <c r="Y42" s="37">
        <f t="shared" si="0"/>
        <v>3.821835722147806E-2</v>
      </c>
      <c r="Z42" s="36"/>
    </row>
    <row r="43" spans="1:26" ht="21.75" customHeight="1">
      <c r="A43" s="12" t="s">
        <v>55</v>
      </c>
      <c r="C43" s="26">
        <v>0</v>
      </c>
      <c r="D43" s="24"/>
      <c r="E43" s="27">
        <v>0</v>
      </c>
      <c r="F43" s="24"/>
      <c r="G43" s="27">
        <v>0</v>
      </c>
      <c r="H43" s="24"/>
      <c r="I43" s="27">
        <v>1800000</v>
      </c>
      <c r="J43" s="24"/>
      <c r="K43" s="27">
        <v>12681757715</v>
      </c>
      <c r="L43" s="24"/>
      <c r="M43" s="27">
        <v>1600000</v>
      </c>
      <c r="N43" s="24"/>
      <c r="O43" s="27">
        <v>12251110904</v>
      </c>
      <c r="P43" s="24"/>
      <c r="Q43" s="27">
        <v>200000</v>
      </c>
      <c r="R43" s="24"/>
      <c r="S43" s="27">
        <v>7870</v>
      </c>
      <c r="T43" s="24"/>
      <c r="U43" s="27">
        <v>1409084192</v>
      </c>
      <c r="V43" s="24"/>
      <c r="W43" s="27">
        <v>1564634700</v>
      </c>
      <c r="X43" s="21"/>
      <c r="Y43" s="37">
        <f>W43/2590389247405*100</f>
        <v>6.040152851805649E-2</v>
      </c>
      <c r="Z43" s="36"/>
    </row>
    <row r="44" spans="1:26" ht="21.75" customHeight="1">
      <c r="A44" s="12" t="s">
        <v>48</v>
      </c>
      <c r="C44" s="26">
        <v>25979</v>
      </c>
      <c r="D44" s="24"/>
      <c r="E44" s="27">
        <v>277001541969</v>
      </c>
      <c r="F44" s="24"/>
      <c r="G44" s="27">
        <v>324654484479.59802</v>
      </c>
      <c r="H44" s="24"/>
      <c r="I44" s="27">
        <v>0</v>
      </c>
      <c r="J44" s="24"/>
      <c r="K44" s="27">
        <v>0</v>
      </c>
      <c r="L44" s="24"/>
      <c r="M44" s="27">
        <v>0</v>
      </c>
      <c r="N44" s="24"/>
      <c r="O44" s="27">
        <v>0</v>
      </c>
      <c r="P44" s="24"/>
      <c r="Q44" s="27">
        <v>25979</v>
      </c>
      <c r="R44" s="24"/>
      <c r="S44" s="27">
        <v>14058926</v>
      </c>
      <c r="T44" s="24"/>
      <c r="U44" s="27">
        <v>277001541969</v>
      </c>
      <c r="V44" s="24"/>
      <c r="W44" s="27">
        <v>364360270141.46997</v>
      </c>
      <c r="X44" s="21"/>
      <c r="Y44" s="37">
        <f>W44/2590389247405*100</f>
        <v>14.065850161572389</v>
      </c>
      <c r="Z44" s="36"/>
    </row>
    <row r="45" spans="1:26" ht="21.75" customHeight="1">
      <c r="A45" s="12" t="s">
        <v>50</v>
      </c>
      <c r="C45" s="26">
        <v>0</v>
      </c>
      <c r="D45" s="24"/>
      <c r="E45" s="27">
        <v>0</v>
      </c>
      <c r="F45" s="24"/>
      <c r="G45" s="27">
        <v>0</v>
      </c>
      <c r="H45" s="24"/>
      <c r="I45" s="27">
        <v>43252000</v>
      </c>
      <c r="J45" s="24"/>
      <c r="K45" s="27">
        <v>108157733</v>
      </c>
      <c r="L45" s="24"/>
      <c r="M45" s="27">
        <v>43252000</v>
      </c>
      <c r="N45" s="24"/>
      <c r="O45" s="27">
        <v>12547722</v>
      </c>
      <c r="P45" s="24"/>
      <c r="Q45" s="27">
        <v>0</v>
      </c>
      <c r="R45" s="24"/>
      <c r="S45" s="27">
        <v>0</v>
      </c>
      <c r="T45" s="24"/>
      <c r="U45" s="27">
        <v>0</v>
      </c>
      <c r="V45" s="24"/>
      <c r="W45" s="27">
        <v>0</v>
      </c>
      <c r="X45" s="21"/>
      <c r="Y45" s="37">
        <f t="shared" si="0"/>
        <v>0</v>
      </c>
      <c r="Z45" s="36"/>
    </row>
    <row r="46" spans="1:26" ht="21.75" customHeight="1">
      <c r="A46" s="12" t="s">
        <v>51</v>
      </c>
      <c r="C46" s="26">
        <v>0</v>
      </c>
      <c r="D46" s="24"/>
      <c r="E46" s="27">
        <v>0</v>
      </c>
      <c r="F46" s="24"/>
      <c r="G46" s="27">
        <v>0</v>
      </c>
      <c r="H46" s="24"/>
      <c r="I46" s="27">
        <v>79593510</v>
      </c>
      <c r="J46" s="24"/>
      <c r="K46" s="27">
        <v>14757675370</v>
      </c>
      <c r="L46" s="24"/>
      <c r="M46" s="27">
        <f>762808+78830702</f>
        <v>79593510</v>
      </c>
      <c r="N46" s="24"/>
      <c r="O46" s="27">
        <v>103889490.84</v>
      </c>
      <c r="P46" s="24"/>
      <c r="Q46" s="27">
        <v>0</v>
      </c>
      <c r="R46" s="24"/>
      <c r="S46" s="27">
        <v>0</v>
      </c>
      <c r="T46" s="24"/>
      <c r="U46" s="27">
        <v>0</v>
      </c>
      <c r="V46" s="24"/>
      <c r="W46" s="27">
        <v>0</v>
      </c>
      <c r="X46" s="21"/>
      <c r="Y46" s="37">
        <f t="shared" si="0"/>
        <v>0</v>
      </c>
      <c r="Z46" s="36"/>
    </row>
    <row r="47" spans="1:26" ht="21.75" customHeight="1">
      <c r="A47" s="12" t="s">
        <v>52</v>
      </c>
      <c r="C47" s="26">
        <v>0</v>
      </c>
      <c r="D47" s="24"/>
      <c r="E47" s="27">
        <v>0</v>
      </c>
      <c r="F47" s="24"/>
      <c r="G47" s="27">
        <v>0</v>
      </c>
      <c r="H47" s="24"/>
      <c r="I47" s="27">
        <v>6</v>
      </c>
      <c r="J47" s="24"/>
      <c r="K47" s="27">
        <v>18021574</v>
      </c>
      <c r="L47" s="24"/>
      <c r="M47" s="27">
        <v>0</v>
      </c>
      <c r="N47" s="24"/>
      <c r="O47" s="27">
        <v>0</v>
      </c>
      <c r="P47" s="24"/>
      <c r="Q47" s="27">
        <v>6</v>
      </c>
      <c r="R47" s="24"/>
      <c r="S47" s="27">
        <v>2726000</v>
      </c>
      <c r="T47" s="24"/>
      <c r="U47" s="27">
        <v>18021574</v>
      </c>
      <c r="V47" s="24"/>
      <c r="W47" s="27">
        <v>16336372</v>
      </c>
      <c r="X47" s="21"/>
      <c r="Y47" s="37">
        <f t="shared" si="0"/>
        <v>6.3065317370219359E-4</v>
      </c>
      <c r="Z47" s="36"/>
    </row>
    <row r="48" spans="1:26" ht="21.75" customHeight="1">
      <c r="A48" s="12" t="s">
        <v>53</v>
      </c>
      <c r="C48" s="26">
        <v>0</v>
      </c>
      <c r="D48" s="24"/>
      <c r="E48" s="27">
        <v>0</v>
      </c>
      <c r="F48" s="24"/>
      <c r="G48" s="27">
        <v>0</v>
      </c>
      <c r="H48" s="24"/>
      <c r="I48" s="27">
        <v>15546000</v>
      </c>
      <c r="J48" s="24"/>
      <c r="K48" s="27">
        <v>3729767143</v>
      </c>
      <c r="L48" s="24"/>
      <c r="M48" s="27">
        <v>1000</v>
      </c>
      <c r="N48" s="24"/>
      <c r="O48" s="27">
        <v>250937</v>
      </c>
      <c r="P48" s="24"/>
      <c r="Q48" s="27">
        <v>15545000</v>
      </c>
      <c r="R48" s="24"/>
      <c r="S48" s="27">
        <v>266</v>
      </c>
      <c r="T48" s="24"/>
      <c r="U48" s="27">
        <v>3729527225</v>
      </c>
      <c r="V48" s="24"/>
      <c r="W48" s="27">
        <v>4133905247</v>
      </c>
      <c r="X48" s="21"/>
      <c r="Y48" s="37">
        <f>W48/2590389247405*100</f>
        <v>0.15958625720598799</v>
      </c>
      <c r="Z48" s="36"/>
    </row>
    <row r="49" spans="1:26" ht="21.75" customHeight="1">
      <c r="A49" s="12" t="s">
        <v>54</v>
      </c>
      <c r="C49" s="26">
        <v>0</v>
      </c>
      <c r="D49" s="24"/>
      <c r="E49" s="27">
        <v>0</v>
      </c>
      <c r="F49" s="24"/>
      <c r="G49" s="27">
        <v>0</v>
      </c>
      <c r="H49" s="24"/>
      <c r="I49" s="27">
        <v>1000000</v>
      </c>
      <c r="J49" s="24"/>
      <c r="K49" s="27">
        <v>6001540</v>
      </c>
      <c r="L49" s="24"/>
      <c r="M49" s="27">
        <v>1000000</v>
      </c>
      <c r="N49" s="24"/>
      <c r="O49" s="27">
        <v>3998970</v>
      </c>
      <c r="P49" s="24"/>
      <c r="Q49" s="27">
        <v>0</v>
      </c>
      <c r="R49" s="24"/>
      <c r="S49" s="27">
        <v>0</v>
      </c>
      <c r="T49" s="24"/>
      <c r="U49" s="27">
        <v>0</v>
      </c>
      <c r="V49" s="24"/>
      <c r="W49" s="27">
        <v>0</v>
      </c>
      <c r="X49" s="21"/>
      <c r="Y49" s="37">
        <f t="shared" si="0"/>
        <v>0</v>
      </c>
      <c r="Z49" s="36"/>
    </row>
    <row r="50" spans="1:26" ht="21.75" customHeight="1">
      <c r="A50" s="12" t="s">
        <v>56</v>
      </c>
      <c r="C50" s="26">
        <v>0</v>
      </c>
      <c r="D50" s="24"/>
      <c r="E50" s="27">
        <v>0</v>
      </c>
      <c r="F50" s="24"/>
      <c r="G50" s="27">
        <v>0</v>
      </c>
      <c r="H50" s="24"/>
      <c r="I50" s="27">
        <v>7265000</v>
      </c>
      <c r="J50" s="24"/>
      <c r="K50" s="27">
        <v>270779705</v>
      </c>
      <c r="L50" s="24"/>
      <c r="M50" s="27">
        <v>500000</v>
      </c>
      <c r="N50" s="24"/>
      <c r="O50" s="27">
        <v>16495752</v>
      </c>
      <c r="P50" s="24"/>
      <c r="Q50" s="27">
        <v>6765000</v>
      </c>
      <c r="R50" s="24"/>
      <c r="S50" s="27">
        <v>77</v>
      </c>
      <c r="T50" s="24"/>
      <c r="U50" s="27">
        <v>252143800</v>
      </c>
      <c r="V50" s="24"/>
      <c r="W50" s="27">
        <v>520770866</v>
      </c>
      <c r="X50" s="21"/>
      <c r="Y50" s="37">
        <f t="shared" si="0"/>
        <v>2.0103961847498318E-2</v>
      </c>
      <c r="Z50" s="36"/>
    </row>
    <row r="51" spans="1:26" ht="21.75" customHeight="1">
      <c r="A51" s="12" t="s">
        <v>57</v>
      </c>
      <c r="C51" s="26">
        <v>0</v>
      </c>
      <c r="D51" s="24"/>
      <c r="E51" s="27">
        <v>0</v>
      </c>
      <c r="F51" s="24"/>
      <c r="G51" s="27">
        <v>0</v>
      </c>
      <c r="H51" s="24"/>
      <c r="I51" s="27">
        <v>1386000</v>
      </c>
      <c r="J51" s="24"/>
      <c r="K51" s="27">
        <v>656799071</v>
      </c>
      <c r="L51" s="24"/>
      <c r="M51" s="27">
        <v>0</v>
      </c>
      <c r="N51" s="24"/>
      <c r="O51" s="27">
        <v>0</v>
      </c>
      <c r="P51" s="24"/>
      <c r="Q51" s="27">
        <v>1386000</v>
      </c>
      <c r="R51" s="24"/>
      <c r="S51" s="27">
        <v>496</v>
      </c>
      <c r="T51" s="24"/>
      <c r="U51" s="27">
        <v>656799071</v>
      </c>
      <c r="V51" s="24"/>
      <c r="W51" s="27">
        <v>687278980.08000004</v>
      </c>
      <c r="X51" s="21"/>
      <c r="Y51" s="37">
        <f t="shared" si="0"/>
        <v>2.6531880518285134E-2</v>
      </c>
      <c r="Z51" s="36"/>
    </row>
    <row r="52" spans="1:26" ht="21.75" customHeight="1">
      <c r="A52" s="12" t="s">
        <v>58</v>
      </c>
      <c r="C52" s="26">
        <v>0</v>
      </c>
      <c r="D52" s="24"/>
      <c r="E52" s="27">
        <v>0</v>
      </c>
      <c r="F52" s="24"/>
      <c r="G52" s="27">
        <v>0</v>
      </c>
      <c r="H52" s="24"/>
      <c r="I52" s="27">
        <v>250000</v>
      </c>
      <c r="J52" s="24"/>
      <c r="K52" s="27">
        <v>1500381</v>
      </c>
      <c r="L52" s="24"/>
      <c r="M52" s="27">
        <v>250000</v>
      </c>
      <c r="N52" s="24"/>
      <c r="O52" s="27">
        <v>2499357</v>
      </c>
      <c r="P52" s="24"/>
      <c r="Q52" s="27">
        <v>0</v>
      </c>
      <c r="R52" s="24"/>
      <c r="S52" s="27">
        <v>0</v>
      </c>
      <c r="T52" s="24"/>
      <c r="U52" s="27">
        <v>0</v>
      </c>
      <c r="V52" s="24"/>
      <c r="W52" s="27">
        <v>0</v>
      </c>
      <c r="X52" s="21"/>
      <c r="Y52" s="37">
        <f t="shared" si="0"/>
        <v>0</v>
      </c>
      <c r="Z52" s="36"/>
    </row>
    <row r="53" spans="1:26" ht="21.75" customHeight="1">
      <c r="A53" s="12" t="s">
        <v>91</v>
      </c>
      <c r="C53" s="26">
        <v>0</v>
      </c>
      <c r="D53" s="24"/>
      <c r="E53" s="27">
        <v>26</v>
      </c>
      <c r="F53" s="24"/>
      <c r="G53" s="27">
        <v>0</v>
      </c>
      <c r="H53" s="24"/>
      <c r="I53" s="27">
        <v>0</v>
      </c>
      <c r="J53" s="24"/>
      <c r="K53" s="27">
        <v>0</v>
      </c>
      <c r="L53" s="24"/>
      <c r="M53" s="27">
        <v>0</v>
      </c>
      <c r="N53" s="24"/>
      <c r="O53" s="27">
        <v>0</v>
      </c>
      <c r="P53" s="24"/>
      <c r="Q53" s="27">
        <v>0</v>
      </c>
      <c r="R53" s="24"/>
      <c r="S53" s="27">
        <v>0</v>
      </c>
      <c r="T53" s="24"/>
      <c r="U53" s="27">
        <v>26</v>
      </c>
      <c r="V53" s="24"/>
      <c r="W53" s="27"/>
      <c r="X53" s="21"/>
      <c r="Y53" s="37">
        <f t="shared" si="0"/>
        <v>0</v>
      </c>
      <c r="Z53" s="36"/>
    </row>
    <row r="54" spans="1:26" ht="21.75" customHeight="1" thickBot="1">
      <c r="A54" s="17"/>
      <c r="B54" s="17"/>
      <c r="C54" s="38">
        <f>SUM(C9:C53)</f>
        <v>2316577954</v>
      </c>
      <c r="D54" s="24"/>
      <c r="E54" s="39">
        <f>SUM(E9:E53)</f>
        <v>1308316667300</v>
      </c>
      <c r="F54" s="24"/>
      <c r="G54" s="39">
        <f>SUM(G9:G53)</f>
        <v>1273576021052.9668</v>
      </c>
      <c r="H54" s="24"/>
      <c r="I54" s="39">
        <f>SUM(I9:I53)</f>
        <v>868862402</v>
      </c>
      <c r="J54" s="24"/>
      <c r="K54" s="39">
        <f>SUM(K9:K53)</f>
        <v>693205245108</v>
      </c>
      <c r="L54" s="24"/>
      <c r="M54" s="39">
        <f>SUM(M9:M53)</f>
        <v>1102693753</v>
      </c>
      <c r="N54" s="24"/>
      <c r="O54" s="39">
        <f>SUM(O9:O53)</f>
        <v>234969241816.84</v>
      </c>
      <c r="P54" s="24"/>
      <c r="Q54" s="39">
        <f>SUM(Q9:Q53)</f>
        <v>2082746603</v>
      </c>
      <c r="R54" s="24"/>
      <c r="S54" s="39">
        <f>SUM(S9:S53)</f>
        <v>33646266</v>
      </c>
      <c r="T54" s="24"/>
      <c r="U54" s="39">
        <f>SUM(U9:U53)</f>
        <v>1772221839581</v>
      </c>
      <c r="V54" s="24"/>
      <c r="W54" s="39">
        <f>SUM(W9:W53)</f>
        <v>2023839382444.2605</v>
      </c>
      <c r="X54" s="21"/>
      <c r="Y54" s="40">
        <f>SUM(Y9:Y53)</f>
        <v>78.128774834581421</v>
      </c>
    </row>
    <row r="55" spans="1:26" ht="13.5" thickTop="1"/>
    <row r="56" spans="1:26" ht="18.75">
      <c r="A56" s="12"/>
      <c r="B56" s="22">
        <v>1411391337</v>
      </c>
      <c r="C56" s="22"/>
      <c r="D56">
        <v>26</v>
      </c>
      <c r="E56" s="27"/>
      <c r="U56" s="22"/>
      <c r="W56" s="22"/>
    </row>
    <row r="57" spans="1:26">
      <c r="E57" s="36"/>
      <c r="G57" s="36"/>
      <c r="U57" s="22"/>
      <c r="W57" s="22"/>
    </row>
    <row r="58" spans="1:26">
      <c r="U58" s="22"/>
      <c r="W58" s="22"/>
    </row>
    <row r="59" spans="1:26">
      <c r="U59" s="22"/>
      <c r="W59" s="22"/>
    </row>
    <row r="60" spans="1:26">
      <c r="U60" s="36"/>
      <c r="W60" s="36"/>
    </row>
  </sheetData>
  <mergeCells count="8">
    <mergeCell ref="A1:Y1"/>
    <mergeCell ref="A2:Y2"/>
    <mergeCell ref="A3:Y3"/>
    <mergeCell ref="C6:G6"/>
    <mergeCell ref="I7:K7"/>
    <mergeCell ref="M7:O7"/>
    <mergeCell ref="I6:O6"/>
    <mergeCell ref="Q6:Y6"/>
  </mergeCells>
  <pageMargins left="0.39" right="0.39" top="0.39" bottom="0.39" header="0" footer="0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120"/>
  <sheetViews>
    <sheetView rightToLeft="1" view="pageBreakPreview" topLeftCell="A95" zoomScaleNormal="100" zoomScaleSheetLayoutView="100" workbookViewId="0">
      <selection activeCell="T121" sqref="T121"/>
    </sheetView>
  </sheetViews>
  <sheetFormatPr defaultRowHeight="12.75"/>
  <cols>
    <col min="1" max="1" width="81.28515625" style="32" bestFit="1" customWidth="1"/>
    <col min="2" max="2" width="1.28515625" style="32" customWidth="1"/>
    <col min="3" max="3" width="9.85546875" style="32" bestFit="1" customWidth="1"/>
    <col min="4" max="4" width="1.28515625" style="32" customWidth="1"/>
    <col min="5" max="5" width="11.140625" style="32" bestFit="1" customWidth="1"/>
    <col min="6" max="6" width="1.28515625" style="32" customWidth="1"/>
    <col min="7" max="7" width="1.28515625" style="32" hidden="1" customWidth="1"/>
    <col min="8" max="8" width="0.7109375" style="32" customWidth="1"/>
    <col min="9" max="9" width="1.28515625" style="32" customWidth="1"/>
    <col min="10" max="10" width="11.7109375" style="32" customWidth="1"/>
    <col min="11" max="11" width="1.28515625" style="32" customWidth="1"/>
    <col min="12" max="12" width="2.5703125" style="32" customWidth="1"/>
    <col min="13" max="13" width="1.28515625" style="32" customWidth="1"/>
    <col min="14" max="14" width="9.140625" style="32" customWidth="1"/>
    <col min="15" max="15" width="1.28515625" style="32" customWidth="1"/>
    <col min="16" max="16" width="2.5703125" style="32" customWidth="1"/>
    <col min="17" max="19" width="1.28515625" style="32" customWidth="1"/>
    <col min="20" max="20" width="6.42578125" style="32" customWidth="1"/>
    <col min="21" max="21" width="1.28515625" style="32" customWidth="1"/>
    <col min="22" max="22" width="2.5703125" style="32" customWidth="1"/>
    <col min="23" max="25" width="1.28515625" style="32" customWidth="1"/>
    <col min="26" max="26" width="6.42578125" style="32" customWidth="1"/>
    <col min="27" max="27" width="1.28515625" style="32" customWidth="1"/>
    <col min="28" max="28" width="2.5703125" style="32" customWidth="1"/>
    <col min="29" max="31" width="1.28515625" style="32" customWidth="1"/>
    <col min="32" max="32" width="9.140625" style="32" customWidth="1"/>
    <col min="33" max="33" width="1.28515625" style="32" customWidth="1"/>
    <col min="34" max="34" width="16.28515625" style="32" customWidth="1"/>
    <col min="35" max="36" width="1.28515625" style="32" customWidth="1"/>
    <col min="37" max="37" width="9.140625" style="32" customWidth="1"/>
    <col min="38" max="38" width="1.28515625" style="32" customWidth="1"/>
    <col min="39" max="39" width="4.140625" style="32" customWidth="1"/>
    <col min="40" max="40" width="1.28515625" style="32" customWidth="1"/>
    <col min="41" max="41" width="11.7109375" style="32" customWidth="1"/>
    <col min="42" max="43" width="1.28515625" style="32" customWidth="1"/>
    <col min="44" max="44" width="11" style="32" bestFit="1" customWidth="1"/>
    <col min="45" max="45" width="7.7109375" style="32" customWidth="1"/>
    <col min="46" max="46" width="0.28515625" style="32" customWidth="1"/>
    <col min="47" max="16384" width="9.140625" style="32"/>
  </cols>
  <sheetData>
    <row r="1" spans="1:45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</row>
    <row r="2" spans="1:45" ht="21.75" customHeight="1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</row>
    <row r="3" spans="1:45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</row>
    <row r="4" spans="1:45" ht="14.45" customHeight="1"/>
    <row r="5" spans="1:45" ht="14.45" customHeight="1">
      <c r="A5" s="82" t="s">
        <v>60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</row>
    <row r="6" spans="1:45" ht="14.45" customHeight="1">
      <c r="H6" s="83" t="s">
        <v>3</v>
      </c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B6" s="83" t="s">
        <v>5</v>
      </c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</row>
    <row r="7" spans="1:45" ht="14.45" customHeight="1"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</row>
    <row r="8" spans="1:45" ht="14.45" customHeight="1">
      <c r="A8" s="83" t="s">
        <v>61</v>
      </c>
      <c r="B8" s="83"/>
      <c r="C8" s="83"/>
      <c r="D8" s="83"/>
      <c r="E8" s="83"/>
      <c r="F8" s="83"/>
      <c r="H8" s="83" t="s">
        <v>62</v>
      </c>
      <c r="I8" s="83"/>
      <c r="J8" s="83"/>
      <c r="L8" s="83" t="s">
        <v>63</v>
      </c>
      <c r="M8" s="83"/>
      <c r="N8" s="83"/>
      <c r="P8" s="83" t="s">
        <v>64</v>
      </c>
      <c r="Q8" s="83"/>
      <c r="R8" s="83"/>
      <c r="S8" s="83"/>
      <c r="T8" s="83"/>
      <c r="V8" s="83" t="s">
        <v>65</v>
      </c>
      <c r="W8" s="83"/>
      <c r="X8" s="83"/>
      <c r="Y8" s="83"/>
      <c r="Z8" s="83"/>
      <c r="AB8" s="83" t="s">
        <v>62</v>
      </c>
      <c r="AC8" s="83"/>
      <c r="AD8" s="83"/>
      <c r="AE8" s="83"/>
      <c r="AF8" s="83"/>
      <c r="AH8" s="83" t="s">
        <v>63</v>
      </c>
      <c r="AI8" s="83"/>
      <c r="AJ8" s="83"/>
      <c r="AK8" s="83"/>
      <c r="AM8" s="83" t="s">
        <v>65</v>
      </c>
      <c r="AN8" s="83"/>
      <c r="AO8" s="83"/>
    </row>
    <row r="9" spans="1:45" ht="21.75" customHeight="1">
      <c r="A9" s="84" t="s">
        <v>66</v>
      </c>
      <c r="B9" s="84"/>
      <c r="C9" s="84"/>
      <c r="D9" s="84"/>
      <c r="E9" s="84"/>
      <c r="F9" s="84"/>
      <c r="H9" s="85">
        <v>132000000</v>
      </c>
      <c r="I9" s="85"/>
      <c r="J9" s="85"/>
      <c r="L9" s="85">
        <v>1383</v>
      </c>
      <c r="M9" s="85"/>
      <c r="N9" s="85"/>
      <c r="P9" s="84" t="s">
        <v>67</v>
      </c>
      <c r="Q9" s="84"/>
      <c r="R9" s="84"/>
      <c r="S9" s="84"/>
      <c r="T9" s="84"/>
      <c r="V9" s="86">
        <v>0.198525972309885</v>
      </c>
      <c r="W9" s="86"/>
      <c r="X9" s="86"/>
      <c r="Y9" s="86"/>
      <c r="Z9" s="86"/>
      <c r="AB9" s="85">
        <v>132000000</v>
      </c>
      <c r="AC9" s="85"/>
      <c r="AD9" s="85"/>
      <c r="AE9" s="85"/>
      <c r="AF9" s="85"/>
      <c r="AH9" s="85">
        <v>1383</v>
      </c>
      <c r="AI9" s="85"/>
      <c r="AJ9" s="84"/>
      <c r="AK9" s="84"/>
      <c r="AM9" s="86">
        <v>0.198525972309885</v>
      </c>
      <c r="AN9" s="86"/>
      <c r="AO9" s="86"/>
    </row>
    <row r="10" spans="1:45" ht="21.75" customHeight="1">
      <c r="A10" s="87" t="s">
        <v>68</v>
      </c>
      <c r="B10" s="87"/>
      <c r="C10" s="87"/>
      <c r="D10" s="87"/>
      <c r="E10" s="87"/>
      <c r="F10" s="87"/>
      <c r="H10" s="88">
        <v>464000000</v>
      </c>
      <c r="I10" s="88"/>
      <c r="J10" s="88"/>
      <c r="L10" s="88">
        <v>535</v>
      </c>
      <c r="M10" s="88"/>
      <c r="N10" s="88"/>
      <c r="P10" s="87" t="s">
        <v>69</v>
      </c>
      <c r="Q10" s="87"/>
      <c r="R10" s="87"/>
      <c r="S10" s="87"/>
      <c r="T10" s="87"/>
      <c r="V10" s="89">
        <v>0.19888526561935199</v>
      </c>
      <c r="W10" s="89"/>
      <c r="X10" s="89"/>
      <c r="Y10" s="89"/>
      <c r="Z10" s="89"/>
      <c r="AB10" s="88">
        <v>464000000</v>
      </c>
      <c r="AC10" s="88"/>
      <c r="AD10" s="88"/>
      <c r="AE10" s="88"/>
      <c r="AF10" s="88"/>
      <c r="AH10" s="88">
        <v>535</v>
      </c>
      <c r="AI10" s="88"/>
      <c r="AJ10" s="87"/>
      <c r="AK10" s="87"/>
      <c r="AM10" s="89">
        <v>0.19888526561935199</v>
      </c>
      <c r="AN10" s="89"/>
      <c r="AO10" s="89"/>
    </row>
    <row r="11" spans="1:45" ht="21.75" customHeight="1">
      <c r="A11" s="87" t="s">
        <v>70</v>
      </c>
      <c r="B11" s="87"/>
      <c r="C11" s="87"/>
      <c r="D11" s="87"/>
      <c r="E11" s="87"/>
      <c r="F11" s="87"/>
      <c r="H11" s="88">
        <v>350000000</v>
      </c>
      <c r="I11" s="88"/>
      <c r="J11" s="88"/>
      <c r="L11" s="88">
        <v>542</v>
      </c>
      <c r="M11" s="88"/>
      <c r="N11" s="88"/>
      <c r="P11" s="87" t="s">
        <v>71</v>
      </c>
      <c r="Q11" s="87"/>
      <c r="R11" s="87"/>
      <c r="S11" s="87"/>
      <c r="T11" s="87"/>
      <c r="V11" s="89">
        <v>0.199239199958573</v>
      </c>
      <c r="W11" s="89"/>
      <c r="X11" s="89"/>
      <c r="Y11" s="89"/>
      <c r="Z11" s="89"/>
      <c r="AB11" s="88">
        <v>350000000</v>
      </c>
      <c r="AC11" s="88"/>
      <c r="AD11" s="88"/>
      <c r="AE11" s="88"/>
      <c r="AF11" s="88"/>
      <c r="AH11" s="88">
        <v>542</v>
      </c>
      <c r="AI11" s="88"/>
      <c r="AJ11" s="87"/>
      <c r="AK11" s="87"/>
      <c r="AM11" s="89">
        <v>0.199239199958573</v>
      </c>
      <c r="AN11" s="89"/>
      <c r="AO11" s="89"/>
    </row>
    <row r="12" spans="1:45" ht="14.45" customHeight="1">
      <c r="A12" s="82" t="s">
        <v>72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</row>
    <row r="13" spans="1:45" ht="14.45" customHeight="1">
      <c r="C13" s="83" t="s">
        <v>3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X13" s="83" t="s">
        <v>5</v>
      </c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</row>
    <row r="14" spans="1:45" ht="14.45" customHeight="1">
      <c r="A14" s="2" t="s">
        <v>61</v>
      </c>
      <c r="C14" s="4" t="s">
        <v>73</v>
      </c>
      <c r="D14" s="33"/>
      <c r="E14" s="4" t="s">
        <v>74</v>
      </c>
      <c r="F14" s="33"/>
      <c r="G14" s="81"/>
      <c r="H14" s="81"/>
      <c r="I14" s="33"/>
      <c r="J14" s="90" t="s">
        <v>75</v>
      </c>
      <c r="K14" s="90"/>
      <c r="L14" s="90"/>
      <c r="M14" s="33"/>
      <c r="N14" s="90" t="s">
        <v>63</v>
      </c>
      <c r="O14" s="90"/>
      <c r="P14" s="90"/>
      <c r="Q14" s="33"/>
      <c r="R14" s="90" t="s">
        <v>64</v>
      </c>
      <c r="S14" s="90"/>
      <c r="T14" s="90"/>
      <c r="U14" s="90"/>
      <c r="V14" s="90"/>
      <c r="X14" s="90" t="s">
        <v>73</v>
      </c>
      <c r="Y14" s="90"/>
      <c r="Z14" s="90"/>
      <c r="AA14" s="90"/>
      <c r="AB14" s="90"/>
      <c r="AC14" s="33"/>
      <c r="AD14" s="90" t="s">
        <v>74</v>
      </c>
      <c r="AE14" s="90"/>
      <c r="AF14" s="90"/>
      <c r="AG14" s="90"/>
      <c r="AH14" s="90"/>
      <c r="AI14" s="33"/>
      <c r="AJ14" s="33"/>
      <c r="AK14" s="90" t="s">
        <v>75</v>
      </c>
      <c r="AL14" s="90"/>
      <c r="AM14" s="90"/>
      <c r="AN14" s="33"/>
      <c r="AO14" s="90" t="s">
        <v>63</v>
      </c>
      <c r="AP14" s="90"/>
      <c r="AQ14" s="33"/>
      <c r="AR14" s="4" t="s">
        <v>64</v>
      </c>
    </row>
    <row r="15" spans="1:45" ht="21.75" customHeight="1">
      <c r="A15" s="34" t="s">
        <v>76</v>
      </c>
      <c r="C15" s="34" t="s">
        <v>77</v>
      </c>
      <c r="E15" s="34" t="s">
        <v>78</v>
      </c>
      <c r="G15" s="84"/>
      <c r="H15" s="84"/>
      <c r="J15" s="85">
        <v>1056000</v>
      </c>
      <c r="K15" s="85"/>
      <c r="L15" s="85"/>
      <c r="N15" s="85">
        <v>360</v>
      </c>
      <c r="O15" s="85"/>
      <c r="P15" s="85"/>
      <c r="R15" s="84" t="s">
        <v>80</v>
      </c>
      <c r="S15" s="84"/>
      <c r="T15" s="84"/>
      <c r="U15" s="84"/>
      <c r="V15" s="84"/>
      <c r="X15" s="84" t="s">
        <v>77</v>
      </c>
      <c r="Y15" s="84"/>
      <c r="Z15" s="84"/>
      <c r="AA15" s="84"/>
      <c r="AB15" s="84"/>
      <c r="AD15" s="84" t="s">
        <v>79</v>
      </c>
      <c r="AE15" s="84"/>
      <c r="AF15" s="84"/>
      <c r="AG15" s="84"/>
      <c r="AH15" s="84"/>
      <c r="AK15" s="85">
        <v>0</v>
      </c>
      <c r="AL15" s="85"/>
      <c r="AM15" s="85"/>
      <c r="AO15" s="85">
        <v>0</v>
      </c>
      <c r="AP15" s="85"/>
      <c r="AR15" s="34" t="s">
        <v>79</v>
      </c>
    </row>
    <row r="16" spans="1:45" ht="21.75" customHeight="1">
      <c r="A16" s="35" t="s">
        <v>81</v>
      </c>
      <c r="C16" s="35" t="s">
        <v>77</v>
      </c>
      <c r="E16" s="35" t="s">
        <v>78</v>
      </c>
      <c r="G16" s="87"/>
      <c r="H16" s="87"/>
      <c r="J16" s="88">
        <v>5531</v>
      </c>
      <c r="K16" s="88"/>
      <c r="L16" s="88"/>
      <c r="N16" s="88">
        <v>0</v>
      </c>
      <c r="O16" s="88"/>
      <c r="P16" s="88"/>
      <c r="R16" s="87" t="s">
        <v>79</v>
      </c>
      <c r="S16" s="87"/>
      <c r="T16" s="87"/>
      <c r="U16" s="87"/>
      <c r="V16" s="87"/>
      <c r="X16" s="87" t="s">
        <v>77</v>
      </c>
      <c r="Y16" s="87"/>
      <c r="Z16" s="87"/>
      <c r="AA16" s="87"/>
      <c r="AB16" s="87"/>
      <c r="AD16" s="87" t="s">
        <v>78</v>
      </c>
      <c r="AE16" s="87"/>
      <c r="AF16" s="87"/>
      <c r="AG16" s="87"/>
      <c r="AH16" s="87"/>
      <c r="AK16" s="88">
        <v>5531</v>
      </c>
      <c r="AL16" s="88"/>
      <c r="AM16" s="88"/>
      <c r="AO16" s="88">
        <v>0</v>
      </c>
      <c r="AP16" s="88"/>
      <c r="AR16" s="35" t="s">
        <v>79</v>
      </c>
    </row>
    <row r="17" spans="1:44" ht="21.75" customHeight="1">
      <c r="A17" s="35" t="s">
        <v>82</v>
      </c>
      <c r="C17" s="35" t="s">
        <v>77</v>
      </c>
      <c r="E17" s="35" t="s">
        <v>78</v>
      </c>
      <c r="G17" s="87"/>
      <c r="H17" s="87"/>
      <c r="J17" s="88">
        <v>4100000</v>
      </c>
      <c r="K17" s="88"/>
      <c r="L17" s="88"/>
      <c r="N17" s="88">
        <v>450</v>
      </c>
      <c r="O17" s="88"/>
      <c r="P17" s="88"/>
      <c r="R17" s="87" t="s">
        <v>83</v>
      </c>
      <c r="S17" s="87"/>
      <c r="T17" s="87"/>
      <c r="U17" s="87"/>
      <c r="V17" s="87"/>
      <c r="X17" s="87" t="s">
        <v>77</v>
      </c>
      <c r="Y17" s="87"/>
      <c r="Z17" s="87"/>
      <c r="AA17" s="87"/>
      <c r="AB17" s="87"/>
      <c r="AD17" s="87" t="s">
        <v>78</v>
      </c>
      <c r="AE17" s="87"/>
      <c r="AF17" s="87"/>
      <c r="AG17" s="87"/>
      <c r="AH17" s="87"/>
      <c r="AK17" s="88">
        <v>4102000</v>
      </c>
      <c r="AL17" s="88"/>
      <c r="AM17" s="88"/>
      <c r="AO17" s="88">
        <v>450</v>
      </c>
      <c r="AP17" s="88"/>
      <c r="AR17" s="35" t="s">
        <v>83</v>
      </c>
    </row>
    <row r="18" spans="1:44" ht="21.75" customHeight="1">
      <c r="A18" s="35" t="s">
        <v>84</v>
      </c>
      <c r="C18" s="35" t="s">
        <v>77</v>
      </c>
      <c r="E18" s="35" t="s">
        <v>78</v>
      </c>
      <c r="G18" s="87"/>
      <c r="H18" s="87"/>
      <c r="J18" s="88">
        <v>9901</v>
      </c>
      <c r="K18" s="88"/>
      <c r="L18" s="88"/>
      <c r="N18" s="88">
        <v>0</v>
      </c>
      <c r="O18" s="88"/>
      <c r="P18" s="88"/>
      <c r="R18" s="87" t="s">
        <v>79</v>
      </c>
      <c r="S18" s="87"/>
      <c r="T18" s="87"/>
      <c r="U18" s="87"/>
      <c r="V18" s="87"/>
      <c r="X18" s="87" t="s">
        <v>77</v>
      </c>
      <c r="Y18" s="87"/>
      <c r="Z18" s="87"/>
      <c r="AA18" s="87"/>
      <c r="AB18" s="87"/>
      <c r="AD18" s="87" t="s">
        <v>78</v>
      </c>
      <c r="AE18" s="87"/>
      <c r="AF18" s="87"/>
      <c r="AG18" s="87"/>
      <c r="AH18" s="87"/>
      <c r="AK18" s="88">
        <v>9901</v>
      </c>
      <c r="AL18" s="88"/>
      <c r="AM18" s="88"/>
      <c r="AO18" s="88">
        <v>0</v>
      </c>
      <c r="AP18" s="88"/>
      <c r="AR18" s="35" t="s">
        <v>79</v>
      </c>
    </row>
    <row r="19" spans="1:44" ht="21.75" customHeight="1">
      <c r="A19" s="35" t="s">
        <v>58</v>
      </c>
      <c r="C19" s="35" t="s">
        <v>77</v>
      </c>
      <c r="E19" s="35" t="s">
        <v>78</v>
      </c>
      <c r="G19" s="87"/>
      <c r="H19" s="87"/>
      <c r="J19" s="88">
        <v>50750000</v>
      </c>
      <c r="K19" s="88"/>
      <c r="L19" s="88"/>
      <c r="N19" s="88">
        <v>500</v>
      </c>
      <c r="O19" s="88"/>
      <c r="P19" s="88"/>
      <c r="R19" s="87" t="s">
        <v>85</v>
      </c>
      <c r="S19" s="87"/>
      <c r="T19" s="87"/>
      <c r="U19" s="87"/>
      <c r="V19" s="87"/>
      <c r="X19" s="87" t="s">
        <v>77</v>
      </c>
      <c r="Y19" s="87"/>
      <c r="Z19" s="87"/>
      <c r="AA19" s="87"/>
      <c r="AB19" s="87"/>
      <c r="AD19" s="87" t="s">
        <v>79</v>
      </c>
      <c r="AE19" s="87"/>
      <c r="AF19" s="87"/>
      <c r="AG19" s="87"/>
      <c r="AH19" s="87"/>
      <c r="AK19" s="88">
        <v>0</v>
      </c>
      <c r="AL19" s="88"/>
      <c r="AM19" s="88"/>
      <c r="AO19" s="88">
        <v>0</v>
      </c>
      <c r="AP19" s="88"/>
      <c r="AR19" s="35" t="s">
        <v>79</v>
      </c>
    </row>
    <row r="20" spans="1:44" ht="21.75" customHeight="1">
      <c r="A20" s="35" t="s">
        <v>86</v>
      </c>
      <c r="C20" s="35" t="s">
        <v>77</v>
      </c>
      <c r="E20" s="35" t="s">
        <v>78</v>
      </c>
      <c r="G20" s="87"/>
      <c r="H20" s="87"/>
      <c r="J20" s="88">
        <v>12066000</v>
      </c>
      <c r="K20" s="88"/>
      <c r="L20" s="88"/>
      <c r="N20" s="88">
        <v>500</v>
      </c>
      <c r="O20" s="88"/>
      <c r="P20" s="88"/>
      <c r="R20" s="87" t="s">
        <v>87</v>
      </c>
      <c r="S20" s="87"/>
      <c r="T20" s="87"/>
      <c r="U20" s="87"/>
      <c r="V20" s="87"/>
      <c r="X20" s="87" t="s">
        <v>77</v>
      </c>
      <c r="Y20" s="87"/>
      <c r="Z20" s="87"/>
      <c r="AA20" s="87"/>
      <c r="AB20" s="87"/>
      <c r="AD20" s="87" t="s">
        <v>78</v>
      </c>
      <c r="AE20" s="87"/>
      <c r="AF20" s="87"/>
      <c r="AG20" s="87"/>
      <c r="AH20" s="87"/>
      <c r="AK20" s="88">
        <v>349327000</v>
      </c>
      <c r="AL20" s="88"/>
      <c r="AM20" s="88"/>
      <c r="AO20" s="88">
        <v>500</v>
      </c>
      <c r="AP20" s="88"/>
      <c r="AR20" s="35" t="s">
        <v>87</v>
      </c>
    </row>
    <row r="21" spans="1:44" ht="21.75" customHeight="1">
      <c r="A21" s="35" t="s">
        <v>88</v>
      </c>
      <c r="C21" s="35" t="s">
        <v>77</v>
      </c>
      <c r="E21" s="35" t="s">
        <v>78</v>
      </c>
      <c r="G21" s="87"/>
      <c r="H21" s="87"/>
      <c r="J21" s="88">
        <v>498</v>
      </c>
      <c r="K21" s="88"/>
      <c r="L21" s="88"/>
      <c r="N21" s="88">
        <v>0</v>
      </c>
      <c r="O21" s="88"/>
      <c r="P21" s="88"/>
      <c r="R21" s="87" t="s">
        <v>79</v>
      </c>
      <c r="S21" s="87"/>
      <c r="T21" s="87"/>
      <c r="U21" s="87"/>
      <c r="V21" s="87"/>
      <c r="X21" s="87" t="s">
        <v>77</v>
      </c>
      <c r="Y21" s="87"/>
      <c r="Z21" s="87"/>
      <c r="AA21" s="87"/>
      <c r="AB21" s="87"/>
      <c r="AD21" s="87" t="s">
        <v>78</v>
      </c>
      <c r="AE21" s="87"/>
      <c r="AF21" s="87"/>
      <c r="AG21" s="87"/>
      <c r="AH21" s="87"/>
      <c r="AK21" s="88">
        <v>498</v>
      </c>
      <c r="AL21" s="88"/>
      <c r="AM21" s="88"/>
      <c r="AO21" s="88">
        <v>0</v>
      </c>
      <c r="AP21" s="88"/>
      <c r="AR21" s="35" t="s">
        <v>79</v>
      </c>
    </row>
    <row r="22" spans="1:44" ht="21.75" customHeight="1">
      <c r="A22" s="35" t="s">
        <v>89</v>
      </c>
      <c r="C22" s="35" t="s">
        <v>77</v>
      </c>
      <c r="E22" s="35" t="s">
        <v>78</v>
      </c>
      <c r="G22" s="87"/>
      <c r="H22" s="87"/>
      <c r="J22" s="88">
        <v>499</v>
      </c>
      <c r="K22" s="88"/>
      <c r="L22" s="88"/>
      <c r="N22" s="88">
        <v>0</v>
      </c>
      <c r="O22" s="88"/>
      <c r="P22" s="88"/>
      <c r="R22" s="87" t="s">
        <v>79</v>
      </c>
      <c r="S22" s="87"/>
      <c r="T22" s="87"/>
      <c r="U22" s="87"/>
      <c r="V22" s="87"/>
      <c r="X22" s="87" t="s">
        <v>77</v>
      </c>
      <c r="Y22" s="87"/>
      <c r="Z22" s="87"/>
      <c r="AA22" s="87"/>
      <c r="AB22" s="87"/>
      <c r="AD22" s="87" t="s">
        <v>78</v>
      </c>
      <c r="AE22" s="87"/>
      <c r="AF22" s="87"/>
      <c r="AG22" s="87"/>
      <c r="AH22" s="87"/>
      <c r="AK22" s="88">
        <v>529</v>
      </c>
      <c r="AL22" s="88"/>
      <c r="AM22" s="88"/>
      <c r="AO22" s="88">
        <v>0</v>
      </c>
      <c r="AP22" s="88"/>
      <c r="AR22" s="35" t="s">
        <v>79</v>
      </c>
    </row>
    <row r="23" spans="1:44" ht="21.75" customHeight="1">
      <c r="A23" s="35" t="s">
        <v>90</v>
      </c>
      <c r="C23" s="35" t="s">
        <v>77</v>
      </c>
      <c r="E23" s="35" t="s">
        <v>78</v>
      </c>
      <c r="G23" s="87"/>
      <c r="H23" s="87"/>
      <c r="J23" s="88">
        <v>3044</v>
      </c>
      <c r="K23" s="88"/>
      <c r="L23" s="88"/>
      <c r="N23" s="88">
        <v>0</v>
      </c>
      <c r="O23" s="88"/>
      <c r="P23" s="88"/>
      <c r="R23" s="87" t="s">
        <v>79</v>
      </c>
      <c r="S23" s="87"/>
      <c r="T23" s="87"/>
      <c r="U23" s="87"/>
      <c r="V23" s="87"/>
      <c r="X23" s="87" t="s">
        <v>77</v>
      </c>
      <c r="Y23" s="87"/>
      <c r="Z23" s="87"/>
      <c r="AA23" s="87"/>
      <c r="AB23" s="87"/>
      <c r="AD23" s="87" t="s">
        <v>78</v>
      </c>
      <c r="AE23" s="87"/>
      <c r="AF23" s="87"/>
      <c r="AG23" s="87"/>
      <c r="AH23" s="87"/>
      <c r="AK23" s="88">
        <v>3044</v>
      </c>
      <c r="AL23" s="88"/>
      <c r="AM23" s="88"/>
      <c r="AO23" s="88">
        <v>0</v>
      </c>
      <c r="AP23" s="88"/>
      <c r="AR23" s="35" t="s">
        <v>79</v>
      </c>
    </row>
    <row r="24" spans="1:44" ht="21.75" customHeight="1">
      <c r="A24" s="35" t="s">
        <v>91</v>
      </c>
      <c r="C24" s="35" t="s">
        <v>77</v>
      </c>
      <c r="E24" s="35" t="s">
        <v>78</v>
      </c>
      <c r="G24" s="87"/>
      <c r="H24" s="87"/>
      <c r="J24" s="88">
        <v>175430000</v>
      </c>
      <c r="K24" s="88"/>
      <c r="L24" s="88"/>
      <c r="N24" s="88">
        <v>500</v>
      </c>
      <c r="O24" s="88"/>
      <c r="P24" s="88"/>
      <c r="R24" s="87" t="s">
        <v>92</v>
      </c>
      <c r="S24" s="87"/>
      <c r="T24" s="87"/>
      <c r="U24" s="87"/>
      <c r="V24" s="87"/>
      <c r="X24" s="87" t="s">
        <v>77</v>
      </c>
      <c r="Y24" s="87"/>
      <c r="Z24" s="87"/>
      <c r="AA24" s="87"/>
      <c r="AB24" s="87"/>
      <c r="AD24" s="87" t="s">
        <v>78</v>
      </c>
      <c r="AE24" s="87"/>
      <c r="AF24" s="87"/>
      <c r="AG24" s="87"/>
      <c r="AH24" s="87"/>
      <c r="AK24" s="88">
        <v>183617000</v>
      </c>
      <c r="AL24" s="88"/>
      <c r="AM24" s="88"/>
      <c r="AO24" s="88">
        <v>500</v>
      </c>
      <c r="AP24" s="88"/>
      <c r="AR24" s="35" t="s">
        <v>92</v>
      </c>
    </row>
    <row r="25" spans="1:44" ht="21.75" customHeight="1">
      <c r="A25" s="35" t="s">
        <v>93</v>
      </c>
      <c r="C25" s="35" t="s">
        <v>77</v>
      </c>
      <c r="E25" s="35" t="s">
        <v>78</v>
      </c>
      <c r="G25" s="87"/>
      <c r="H25" s="87"/>
      <c r="J25" s="88">
        <v>45000000</v>
      </c>
      <c r="K25" s="88"/>
      <c r="L25" s="88"/>
      <c r="N25" s="88">
        <v>485</v>
      </c>
      <c r="O25" s="88"/>
      <c r="P25" s="88"/>
      <c r="R25" s="87" t="s">
        <v>80</v>
      </c>
      <c r="S25" s="87"/>
      <c r="T25" s="87"/>
      <c r="U25" s="87"/>
      <c r="V25" s="87"/>
      <c r="X25" s="87" t="s">
        <v>77</v>
      </c>
      <c r="Y25" s="87"/>
      <c r="Z25" s="87"/>
      <c r="AA25" s="87"/>
      <c r="AB25" s="87"/>
      <c r="AD25" s="87" t="s">
        <v>79</v>
      </c>
      <c r="AE25" s="87"/>
      <c r="AF25" s="87"/>
      <c r="AG25" s="87"/>
      <c r="AH25" s="87"/>
      <c r="AK25" s="88">
        <v>0</v>
      </c>
      <c r="AL25" s="88"/>
      <c r="AM25" s="88"/>
      <c r="AO25" s="88">
        <v>0</v>
      </c>
      <c r="AP25" s="88"/>
      <c r="AR25" s="35" t="s">
        <v>79</v>
      </c>
    </row>
    <row r="26" spans="1:44" ht="21.75" customHeight="1">
      <c r="A26" s="35" t="s">
        <v>94</v>
      </c>
      <c r="C26" s="35" t="s">
        <v>77</v>
      </c>
      <c r="E26" s="35" t="s">
        <v>78</v>
      </c>
      <c r="G26" s="87"/>
      <c r="H26" s="87"/>
      <c r="J26" s="88">
        <v>80</v>
      </c>
      <c r="K26" s="88"/>
      <c r="L26" s="88"/>
      <c r="N26" s="88">
        <v>0</v>
      </c>
      <c r="O26" s="88"/>
      <c r="P26" s="88"/>
      <c r="R26" s="87" t="s">
        <v>79</v>
      </c>
      <c r="S26" s="87"/>
      <c r="T26" s="87"/>
      <c r="U26" s="87"/>
      <c r="V26" s="87"/>
      <c r="X26" s="87" t="s">
        <v>77</v>
      </c>
      <c r="Y26" s="87"/>
      <c r="Z26" s="87"/>
      <c r="AA26" s="87"/>
      <c r="AB26" s="87"/>
      <c r="AD26" s="87" t="s">
        <v>78</v>
      </c>
      <c r="AE26" s="87"/>
      <c r="AF26" s="87"/>
      <c r="AG26" s="87"/>
      <c r="AH26" s="87"/>
      <c r="AK26" s="88">
        <v>30</v>
      </c>
      <c r="AL26" s="88"/>
      <c r="AM26" s="88"/>
      <c r="AO26" s="88">
        <v>0</v>
      </c>
      <c r="AP26" s="88"/>
      <c r="AR26" s="35" t="s">
        <v>79</v>
      </c>
    </row>
    <row r="27" spans="1:44" ht="21.75" customHeight="1">
      <c r="A27" s="35" t="s">
        <v>95</v>
      </c>
      <c r="C27" s="35" t="s">
        <v>77</v>
      </c>
      <c r="E27" s="35" t="s">
        <v>78</v>
      </c>
      <c r="G27" s="87"/>
      <c r="H27" s="87"/>
      <c r="J27" s="88">
        <v>999</v>
      </c>
      <c r="K27" s="88"/>
      <c r="L27" s="88"/>
      <c r="N27" s="88">
        <v>0</v>
      </c>
      <c r="O27" s="88"/>
      <c r="P27" s="88"/>
      <c r="R27" s="87" t="s">
        <v>79</v>
      </c>
      <c r="S27" s="87"/>
      <c r="T27" s="87"/>
      <c r="U27" s="87"/>
      <c r="V27" s="87"/>
      <c r="X27" s="87" t="s">
        <v>77</v>
      </c>
      <c r="Y27" s="87"/>
      <c r="Z27" s="87"/>
      <c r="AA27" s="87"/>
      <c r="AB27" s="87"/>
      <c r="AD27" s="87" t="s">
        <v>78</v>
      </c>
      <c r="AE27" s="87"/>
      <c r="AF27" s="87"/>
      <c r="AG27" s="87"/>
      <c r="AH27" s="87"/>
      <c r="AK27" s="88">
        <v>999</v>
      </c>
      <c r="AL27" s="88"/>
      <c r="AM27" s="88"/>
      <c r="AO27" s="88">
        <v>0</v>
      </c>
      <c r="AP27" s="88"/>
      <c r="AR27" s="35" t="s">
        <v>79</v>
      </c>
    </row>
    <row r="28" spans="1:44" ht="21.75" customHeight="1">
      <c r="A28" s="35" t="s">
        <v>96</v>
      </c>
      <c r="C28" s="35" t="s">
        <v>77</v>
      </c>
      <c r="E28" s="35" t="s">
        <v>78</v>
      </c>
      <c r="G28" s="87"/>
      <c r="H28" s="87"/>
      <c r="J28" s="88">
        <v>1503</v>
      </c>
      <c r="K28" s="88"/>
      <c r="L28" s="88"/>
      <c r="N28" s="88">
        <v>0</v>
      </c>
      <c r="O28" s="88"/>
      <c r="P28" s="88"/>
      <c r="R28" s="87" t="s">
        <v>79</v>
      </c>
      <c r="S28" s="87"/>
      <c r="T28" s="87"/>
      <c r="U28" s="87"/>
      <c r="V28" s="87"/>
      <c r="X28" s="87" t="s">
        <v>77</v>
      </c>
      <c r="Y28" s="87"/>
      <c r="Z28" s="87"/>
      <c r="AA28" s="87"/>
      <c r="AB28" s="87"/>
      <c r="AD28" s="87" t="s">
        <v>78</v>
      </c>
      <c r="AE28" s="87"/>
      <c r="AF28" s="87"/>
      <c r="AG28" s="87"/>
      <c r="AH28" s="87"/>
      <c r="AK28" s="88">
        <v>1503</v>
      </c>
      <c r="AL28" s="88"/>
      <c r="AM28" s="88"/>
      <c r="AO28" s="88">
        <v>0</v>
      </c>
      <c r="AP28" s="88"/>
      <c r="AR28" s="35" t="s">
        <v>79</v>
      </c>
    </row>
    <row r="29" spans="1:44" ht="21.75" customHeight="1">
      <c r="A29" s="35" t="s">
        <v>97</v>
      </c>
      <c r="C29" s="35" t="s">
        <v>77</v>
      </c>
      <c r="E29" s="35" t="s">
        <v>78</v>
      </c>
      <c r="G29" s="87"/>
      <c r="H29" s="87"/>
      <c r="J29" s="88">
        <v>999</v>
      </c>
      <c r="K29" s="88"/>
      <c r="L29" s="88"/>
      <c r="N29" s="88">
        <v>0</v>
      </c>
      <c r="O29" s="88"/>
      <c r="P29" s="88"/>
      <c r="R29" s="87" t="s">
        <v>79</v>
      </c>
      <c r="S29" s="87"/>
      <c r="T29" s="87"/>
      <c r="U29" s="87"/>
      <c r="V29" s="87"/>
      <c r="X29" s="87" t="s">
        <v>77</v>
      </c>
      <c r="Y29" s="87"/>
      <c r="Z29" s="87"/>
      <c r="AA29" s="87"/>
      <c r="AB29" s="87"/>
      <c r="AD29" s="87" t="s">
        <v>78</v>
      </c>
      <c r="AE29" s="87"/>
      <c r="AF29" s="87"/>
      <c r="AG29" s="87"/>
      <c r="AH29" s="87"/>
      <c r="AK29" s="88">
        <v>989</v>
      </c>
      <c r="AL29" s="88"/>
      <c r="AM29" s="88"/>
      <c r="AO29" s="88">
        <v>0</v>
      </c>
      <c r="AP29" s="88"/>
      <c r="AR29" s="35" t="s">
        <v>79</v>
      </c>
    </row>
    <row r="30" spans="1:44" ht="21.75" customHeight="1">
      <c r="A30" s="35" t="s">
        <v>98</v>
      </c>
      <c r="C30" s="35" t="s">
        <v>77</v>
      </c>
      <c r="E30" s="35" t="s">
        <v>78</v>
      </c>
      <c r="G30" s="87"/>
      <c r="H30" s="87"/>
      <c r="J30" s="88">
        <v>166</v>
      </c>
      <c r="K30" s="88"/>
      <c r="L30" s="88"/>
      <c r="N30" s="88">
        <v>0</v>
      </c>
      <c r="O30" s="88"/>
      <c r="P30" s="88"/>
      <c r="R30" s="87" t="s">
        <v>79</v>
      </c>
      <c r="S30" s="87"/>
      <c r="T30" s="87"/>
      <c r="U30" s="87"/>
      <c r="V30" s="87"/>
      <c r="X30" s="87" t="s">
        <v>77</v>
      </c>
      <c r="Y30" s="87"/>
      <c r="Z30" s="87"/>
      <c r="AA30" s="87"/>
      <c r="AB30" s="87"/>
      <c r="AD30" s="87" t="s">
        <v>78</v>
      </c>
      <c r="AE30" s="87"/>
      <c r="AF30" s="87"/>
      <c r="AG30" s="87"/>
      <c r="AH30" s="87"/>
      <c r="AK30" s="88">
        <v>161</v>
      </c>
      <c r="AL30" s="88"/>
      <c r="AM30" s="88"/>
      <c r="AO30" s="88">
        <v>0</v>
      </c>
      <c r="AP30" s="88"/>
      <c r="AR30" s="35" t="s">
        <v>79</v>
      </c>
    </row>
    <row r="31" spans="1:44" ht="21.75" customHeight="1">
      <c r="A31" s="35" t="s">
        <v>99</v>
      </c>
      <c r="C31" s="35" t="s">
        <v>77</v>
      </c>
      <c r="E31" s="35" t="s">
        <v>78</v>
      </c>
      <c r="G31" s="87"/>
      <c r="H31" s="87"/>
      <c r="J31" s="88">
        <v>1</v>
      </c>
      <c r="K31" s="88"/>
      <c r="L31" s="88"/>
      <c r="N31" s="88">
        <v>0</v>
      </c>
      <c r="O31" s="88"/>
      <c r="P31" s="88"/>
      <c r="R31" s="87" t="s">
        <v>79</v>
      </c>
      <c r="S31" s="87"/>
      <c r="T31" s="87"/>
      <c r="U31" s="87"/>
      <c r="V31" s="87"/>
      <c r="X31" s="87" t="s">
        <v>77</v>
      </c>
      <c r="Y31" s="87"/>
      <c r="Z31" s="87"/>
      <c r="AA31" s="87"/>
      <c r="AB31" s="87"/>
      <c r="AD31" s="87" t="s">
        <v>78</v>
      </c>
      <c r="AE31" s="87"/>
      <c r="AF31" s="87"/>
      <c r="AG31" s="87"/>
      <c r="AH31" s="87"/>
      <c r="AK31" s="88">
        <v>1</v>
      </c>
      <c r="AL31" s="88"/>
      <c r="AM31" s="88"/>
      <c r="AO31" s="88">
        <v>0</v>
      </c>
      <c r="AP31" s="88"/>
      <c r="AR31" s="35" t="s">
        <v>79</v>
      </c>
    </row>
    <row r="32" spans="1:44" ht="21.75" customHeight="1">
      <c r="A32" s="35" t="s">
        <v>100</v>
      </c>
      <c r="C32" s="35" t="s">
        <v>77</v>
      </c>
      <c r="E32" s="35" t="s">
        <v>79</v>
      </c>
      <c r="G32" s="87"/>
      <c r="H32" s="87"/>
      <c r="J32" s="88">
        <v>0</v>
      </c>
      <c r="K32" s="88"/>
      <c r="L32" s="88"/>
      <c r="N32" s="88">
        <v>0</v>
      </c>
      <c r="O32" s="88"/>
      <c r="P32" s="88"/>
      <c r="R32" s="87" t="s">
        <v>79</v>
      </c>
      <c r="S32" s="87"/>
      <c r="T32" s="87"/>
      <c r="U32" s="87"/>
      <c r="V32" s="87"/>
      <c r="X32" s="87" t="s">
        <v>77</v>
      </c>
      <c r="Y32" s="87"/>
      <c r="Z32" s="87"/>
      <c r="AA32" s="87"/>
      <c r="AB32" s="87"/>
      <c r="AD32" s="87" t="s">
        <v>78</v>
      </c>
      <c r="AE32" s="87"/>
      <c r="AF32" s="87"/>
      <c r="AG32" s="87"/>
      <c r="AH32" s="87"/>
      <c r="AK32" s="88">
        <v>47639000</v>
      </c>
      <c r="AL32" s="88"/>
      <c r="AM32" s="88"/>
      <c r="AO32" s="88">
        <v>1410</v>
      </c>
      <c r="AP32" s="88"/>
      <c r="AR32" s="35" t="s">
        <v>101</v>
      </c>
    </row>
    <row r="33" spans="1:44" ht="21.75" customHeight="1">
      <c r="A33" s="35" t="s">
        <v>102</v>
      </c>
      <c r="C33" s="35" t="s">
        <v>77</v>
      </c>
      <c r="E33" s="35" t="s">
        <v>79</v>
      </c>
      <c r="G33" s="87"/>
      <c r="H33" s="87"/>
      <c r="J33" s="88">
        <v>0</v>
      </c>
      <c r="K33" s="88"/>
      <c r="L33" s="88"/>
      <c r="N33" s="88">
        <v>0</v>
      </c>
      <c r="O33" s="88"/>
      <c r="P33" s="88"/>
      <c r="R33" s="87" t="s">
        <v>79</v>
      </c>
      <c r="S33" s="87"/>
      <c r="T33" s="87"/>
      <c r="U33" s="87"/>
      <c r="V33" s="87"/>
      <c r="X33" s="87" t="s">
        <v>77</v>
      </c>
      <c r="Y33" s="87"/>
      <c r="Z33" s="87"/>
      <c r="AA33" s="87"/>
      <c r="AB33" s="87"/>
      <c r="AD33" s="87" t="s">
        <v>78</v>
      </c>
      <c r="AE33" s="87"/>
      <c r="AF33" s="87"/>
      <c r="AG33" s="87"/>
      <c r="AH33" s="87"/>
      <c r="AK33" s="88">
        <v>7757000</v>
      </c>
      <c r="AL33" s="88"/>
      <c r="AM33" s="88"/>
      <c r="AO33" s="88">
        <v>5500</v>
      </c>
      <c r="AP33" s="88"/>
      <c r="AR33" s="35" t="s">
        <v>103</v>
      </c>
    </row>
    <row r="34" spans="1:44" ht="21.75" customHeight="1">
      <c r="A34" s="35" t="s">
        <v>104</v>
      </c>
      <c r="C34" s="35" t="s">
        <v>77</v>
      </c>
      <c r="E34" s="35" t="s">
        <v>79</v>
      </c>
      <c r="G34" s="87"/>
      <c r="H34" s="87"/>
      <c r="J34" s="88">
        <v>0</v>
      </c>
      <c r="K34" s="88"/>
      <c r="L34" s="88"/>
      <c r="N34" s="88">
        <v>0</v>
      </c>
      <c r="O34" s="88"/>
      <c r="P34" s="88"/>
      <c r="R34" s="87" t="s">
        <v>79</v>
      </c>
      <c r="S34" s="87"/>
      <c r="T34" s="87"/>
      <c r="U34" s="87"/>
      <c r="V34" s="87"/>
      <c r="X34" s="87" t="s">
        <v>77</v>
      </c>
      <c r="Y34" s="87"/>
      <c r="Z34" s="87"/>
      <c r="AA34" s="87"/>
      <c r="AB34" s="87"/>
      <c r="AD34" s="87" t="s">
        <v>78</v>
      </c>
      <c r="AE34" s="87"/>
      <c r="AF34" s="87"/>
      <c r="AG34" s="87"/>
      <c r="AH34" s="87"/>
      <c r="AK34" s="88">
        <v>22000000</v>
      </c>
      <c r="AL34" s="88"/>
      <c r="AM34" s="88"/>
      <c r="AO34" s="88">
        <v>1110</v>
      </c>
      <c r="AP34" s="88"/>
      <c r="AR34" s="35" t="s">
        <v>101</v>
      </c>
    </row>
    <row r="35" spans="1:44" ht="21.75" customHeight="1">
      <c r="A35" s="35" t="s">
        <v>105</v>
      </c>
      <c r="C35" s="35" t="s">
        <v>77</v>
      </c>
      <c r="E35" s="35" t="s">
        <v>79</v>
      </c>
      <c r="G35" s="87"/>
      <c r="H35" s="87"/>
      <c r="J35" s="88">
        <v>0</v>
      </c>
      <c r="K35" s="88"/>
      <c r="L35" s="88"/>
      <c r="N35" s="88">
        <v>0</v>
      </c>
      <c r="O35" s="88"/>
      <c r="P35" s="88"/>
      <c r="R35" s="87" t="s">
        <v>79</v>
      </c>
      <c r="S35" s="87"/>
      <c r="T35" s="87"/>
      <c r="U35" s="87"/>
      <c r="V35" s="87"/>
      <c r="X35" s="87" t="s">
        <v>77</v>
      </c>
      <c r="Y35" s="87"/>
      <c r="Z35" s="87"/>
      <c r="AA35" s="87"/>
      <c r="AB35" s="87"/>
      <c r="AD35" s="87" t="s">
        <v>78</v>
      </c>
      <c r="AE35" s="87"/>
      <c r="AF35" s="87"/>
      <c r="AG35" s="87"/>
      <c r="AH35" s="87"/>
      <c r="AK35" s="88">
        <v>8237000</v>
      </c>
      <c r="AL35" s="88"/>
      <c r="AM35" s="88"/>
      <c r="AO35" s="88">
        <v>4500</v>
      </c>
      <c r="AP35" s="88"/>
      <c r="AR35" s="35" t="s">
        <v>103</v>
      </c>
    </row>
    <row r="36" spans="1:44" ht="21.75" customHeight="1">
      <c r="A36" s="35" t="s">
        <v>106</v>
      </c>
      <c r="C36" s="35" t="s">
        <v>77</v>
      </c>
      <c r="E36" s="35" t="s">
        <v>79</v>
      </c>
      <c r="G36" s="87"/>
      <c r="H36" s="87"/>
      <c r="J36" s="88">
        <v>0</v>
      </c>
      <c r="K36" s="88"/>
      <c r="L36" s="88"/>
      <c r="N36" s="88">
        <v>0</v>
      </c>
      <c r="O36" s="88"/>
      <c r="P36" s="88"/>
      <c r="R36" s="87" t="s">
        <v>79</v>
      </c>
      <c r="S36" s="87"/>
      <c r="T36" s="87"/>
      <c r="U36" s="87"/>
      <c r="V36" s="87"/>
      <c r="X36" s="87" t="s">
        <v>77</v>
      </c>
      <c r="Y36" s="87"/>
      <c r="Z36" s="87"/>
      <c r="AA36" s="87"/>
      <c r="AB36" s="87"/>
      <c r="AD36" s="87" t="s">
        <v>78</v>
      </c>
      <c r="AE36" s="87"/>
      <c r="AF36" s="87"/>
      <c r="AG36" s="87"/>
      <c r="AH36" s="87"/>
      <c r="AK36" s="88">
        <v>4881000</v>
      </c>
      <c r="AL36" s="88"/>
      <c r="AM36" s="88"/>
      <c r="AO36" s="88">
        <v>550</v>
      </c>
      <c r="AP36" s="88"/>
      <c r="AR36" s="35" t="s">
        <v>92</v>
      </c>
    </row>
    <row r="37" spans="1:44" ht="21.75" customHeight="1">
      <c r="A37" s="35" t="s">
        <v>107</v>
      </c>
      <c r="C37" s="35" t="s">
        <v>77</v>
      </c>
      <c r="E37" s="35" t="s">
        <v>79</v>
      </c>
      <c r="G37" s="87"/>
      <c r="H37" s="87"/>
      <c r="J37" s="88">
        <v>0</v>
      </c>
      <c r="K37" s="88"/>
      <c r="L37" s="88"/>
      <c r="N37" s="88">
        <v>0</v>
      </c>
      <c r="O37" s="88"/>
      <c r="P37" s="88"/>
      <c r="R37" s="87" t="s">
        <v>79</v>
      </c>
      <c r="S37" s="87"/>
      <c r="T37" s="87"/>
      <c r="U37" s="87"/>
      <c r="V37" s="87"/>
      <c r="X37" s="87" t="s">
        <v>77</v>
      </c>
      <c r="Y37" s="87"/>
      <c r="Z37" s="87"/>
      <c r="AA37" s="87"/>
      <c r="AB37" s="87"/>
      <c r="AD37" s="87" t="s">
        <v>78</v>
      </c>
      <c r="AE37" s="87"/>
      <c r="AF37" s="87"/>
      <c r="AG37" s="87"/>
      <c r="AH37" s="87"/>
      <c r="AK37" s="88">
        <v>73928000</v>
      </c>
      <c r="AL37" s="88"/>
      <c r="AM37" s="88"/>
      <c r="AO37" s="88">
        <v>1210</v>
      </c>
      <c r="AP37" s="88"/>
      <c r="AR37" s="35" t="s">
        <v>101</v>
      </c>
    </row>
    <row r="38" spans="1:44" ht="21.75" customHeight="1">
      <c r="A38" s="35" t="s">
        <v>108</v>
      </c>
      <c r="C38" s="35" t="s">
        <v>77</v>
      </c>
      <c r="E38" s="35" t="s">
        <v>79</v>
      </c>
      <c r="G38" s="87"/>
      <c r="H38" s="87"/>
      <c r="J38" s="88">
        <v>0</v>
      </c>
      <c r="K38" s="88"/>
      <c r="L38" s="88"/>
      <c r="N38" s="88">
        <v>0</v>
      </c>
      <c r="O38" s="88"/>
      <c r="P38" s="88"/>
      <c r="R38" s="87" t="s">
        <v>79</v>
      </c>
      <c r="S38" s="87"/>
      <c r="T38" s="87"/>
      <c r="U38" s="87"/>
      <c r="V38" s="87"/>
      <c r="X38" s="87" t="s">
        <v>77</v>
      </c>
      <c r="Y38" s="87"/>
      <c r="Z38" s="87"/>
      <c r="AA38" s="87"/>
      <c r="AB38" s="87"/>
      <c r="AD38" s="87" t="s">
        <v>78</v>
      </c>
      <c r="AE38" s="87"/>
      <c r="AF38" s="87"/>
      <c r="AG38" s="87"/>
      <c r="AH38" s="87"/>
      <c r="AK38" s="88">
        <v>4004000</v>
      </c>
      <c r="AL38" s="88"/>
      <c r="AM38" s="88"/>
      <c r="AO38" s="88">
        <v>5000</v>
      </c>
      <c r="AP38" s="88"/>
      <c r="AR38" s="35" t="s">
        <v>85</v>
      </c>
    </row>
    <row r="39" spans="1:44" ht="21.75" customHeight="1">
      <c r="A39" s="35" t="s">
        <v>109</v>
      </c>
      <c r="C39" s="35" t="s">
        <v>77</v>
      </c>
      <c r="E39" s="35" t="s">
        <v>79</v>
      </c>
      <c r="G39" s="87"/>
      <c r="H39" s="87"/>
      <c r="J39" s="88">
        <v>0</v>
      </c>
      <c r="K39" s="88"/>
      <c r="L39" s="88"/>
      <c r="N39" s="88">
        <v>0</v>
      </c>
      <c r="O39" s="88"/>
      <c r="P39" s="88"/>
      <c r="R39" s="87" t="s">
        <v>79</v>
      </c>
      <c r="S39" s="87"/>
      <c r="T39" s="87"/>
      <c r="U39" s="87"/>
      <c r="V39" s="87"/>
      <c r="X39" s="87" t="s">
        <v>77</v>
      </c>
      <c r="Y39" s="87"/>
      <c r="Z39" s="87"/>
      <c r="AA39" s="87"/>
      <c r="AB39" s="87"/>
      <c r="AD39" s="87" t="s">
        <v>78</v>
      </c>
      <c r="AE39" s="87"/>
      <c r="AF39" s="87"/>
      <c r="AG39" s="87"/>
      <c r="AH39" s="87"/>
      <c r="AK39" s="88">
        <v>9418000</v>
      </c>
      <c r="AL39" s="88"/>
      <c r="AM39" s="88"/>
      <c r="AO39" s="88">
        <v>5000</v>
      </c>
      <c r="AP39" s="88"/>
      <c r="AR39" s="35" t="s">
        <v>103</v>
      </c>
    </row>
    <row r="40" spans="1:44" ht="21.75" customHeight="1">
      <c r="A40" s="35" t="s">
        <v>110</v>
      </c>
      <c r="C40" s="35" t="s">
        <v>77</v>
      </c>
      <c r="E40" s="35" t="s">
        <v>79</v>
      </c>
      <c r="G40" s="87"/>
      <c r="H40" s="87"/>
      <c r="J40" s="88">
        <v>0</v>
      </c>
      <c r="K40" s="88"/>
      <c r="L40" s="88"/>
      <c r="N40" s="88">
        <v>0</v>
      </c>
      <c r="O40" s="88"/>
      <c r="P40" s="88"/>
      <c r="R40" s="87" t="s">
        <v>79</v>
      </c>
      <c r="S40" s="87"/>
      <c r="T40" s="87"/>
      <c r="U40" s="87"/>
      <c r="V40" s="87"/>
      <c r="X40" s="87" t="s">
        <v>77</v>
      </c>
      <c r="Y40" s="87"/>
      <c r="Z40" s="87"/>
      <c r="AA40" s="87"/>
      <c r="AB40" s="87"/>
      <c r="AD40" s="87" t="s">
        <v>78</v>
      </c>
      <c r="AE40" s="87"/>
      <c r="AF40" s="87"/>
      <c r="AG40" s="87"/>
      <c r="AH40" s="87"/>
      <c r="AK40" s="88">
        <v>590298000</v>
      </c>
      <c r="AL40" s="88"/>
      <c r="AM40" s="88"/>
      <c r="AO40" s="88">
        <v>500</v>
      </c>
      <c r="AP40" s="88"/>
      <c r="AR40" s="35" t="s">
        <v>111</v>
      </c>
    </row>
    <row r="41" spans="1:44" ht="21.75" customHeight="1">
      <c r="A41" s="35" t="s">
        <v>112</v>
      </c>
      <c r="C41" s="35" t="s">
        <v>77</v>
      </c>
      <c r="E41" s="35" t="s">
        <v>79</v>
      </c>
      <c r="G41" s="87"/>
      <c r="H41" s="87"/>
      <c r="J41" s="88">
        <v>0</v>
      </c>
      <c r="K41" s="88"/>
      <c r="L41" s="88"/>
      <c r="N41" s="88">
        <v>0</v>
      </c>
      <c r="O41" s="88"/>
      <c r="P41" s="88"/>
      <c r="R41" s="87" t="s">
        <v>79</v>
      </c>
      <c r="S41" s="87"/>
      <c r="T41" s="87"/>
      <c r="U41" s="87"/>
      <c r="V41" s="87"/>
      <c r="X41" s="87" t="s">
        <v>77</v>
      </c>
      <c r="Y41" s="87"/>
      <c r="Z41" s="87"/>
      <c r="AA41" s="87"/>
      <c r="AB41" s="87"/>
      <c r="AD41" s="87" t="s">
        <v>78</v>
      </c>
      <c r="AE41" s="87"/>
      <c r="AF41" s="87"/>
      <c r="AG41" s="87"/>
      <c r="AH41" s="87"/>
      <c r="AK41" s="88">
        <v>19361000</v>
      </c>
      <c r="AL41" s="88"/>
      <c r="AM41" s="88"/>
      <c r="AO41" s="88">
        <v>1400</v>
      </c>
      <c r="AP41" s="88"/>
      <c r="AR41" s="35" t="s">
        <v>85</v>
      </c>
    </row>
    <row r="42" spans="1:44" ht="21.75" customHeight="1">
      <c r="A42" s="35" t="s">
        <v>113</v>
      </c>
      <c r="C42" s="35" t="s">
        <v>77</v>
      </c>
      <c r="E42" s="35" t="s">
        <v>79</v>
      </c>
      <c r="G42" s="87"/>
      <c r="H42" s="87"/>
      <c r="J42" s="88">
        <v>0</v>
      </c>
      <c r="K42" s="88"/>
      <c r="L42" s="88"/>
      <c r="N42" s="88">
        <v>0</v>
      </c>
      <c r="O42" s="88"/>
      <c r="P42" s="88"/>
      <c r="R42" s="87" t="s">
        <v>79</v>
      </c>
      <c r="S42" s="87"/>
      <c r="T42" s="87"/>
      <c r="U42" s="87"/>
      <c r="V42" s="87"/>
      <c r="X42" s="87" t="s">
        <v>77</v>
      </c>
      <c r="Y42" s="87"/>
      <c r="Z42" s="87"/>
      <c r="AA42" s="87"/>
      <c r="AB42" s="87"/>
      <c r="AD42" s="87" t="s">
        <v>78</v>
      </c>
      <c r="AE42" s="87"/>
      <c r="AF42" s="87"/>
      <c r="AG42" s="87"/>
      <c r="AH42" s="87"/>
      <c r="AK42" s="88">
        <v>1000000</v>
      </c>
      <c r="AL42" s="88"/>
      <c r="AM42" s="88"/>
      <c r="AO42" s="88">
        <v>3750</v>
      </c>
      <c r="AP42" s="88"/>
      <c r="AR42" s="35" t="s">
        <v>85</v>
      </c>
    </row>
    <row r="43" spans="1:44" ht="21.75" customHeight="1">
      <c r="A43" s="35" t="s">
        <v>114</v>
      </c>
      <c r="C43" s="35" t="s">
        <v>77</v>
      </c>
      <c r="E43" s="35" t="s">
        <v>79</v>
      </c>
      <c r="G43" s="87"/>
      <c r="H43" s="87"/>
      <c r="J43" s="88">
        <v>0</v>
      </c>
      <c r="K43" s="88"/>
      <c r="L43" s="88"/>
      <c r="N43" s="88">
        <v>0</v>
      </c>
      <c r="O43" s="88"/>
      <c r="P43" s="88"/>
      <c r="R43" s="87" t="s">
        <v>79</v>
      </c>
      <c r="S43" s="87"/>
      <c r="T43" s="87"/>
      <c r="U43" s="87"/>
      <c r="V43" s="87"/>
      <c r="X43" s="87" t="s">
        <v>77</v>
      </c>
      <c r="Y43" s="87"/>
      <c r="Z43" s="87"/>
      <c r="AA43" s="87"/>
      <c r="AB43" s="87"/>
      <c r="AD43" s="87" t="s">
        <v>78</v>
      </c>
      <c r="AE43" s="87"/>
      <c r="AF43" s="87"/>
      <c r="AG43" s="87"/>
      <c r="AH43" s="87"/>
      <c r="AK43" s="88">
        <v>11670000</v>
      </c>
      <c r="AL43" s="88"/>
      <c r="AM43" s="88"/>
      <c r="AO43" s="88">
        <v>600</v>
      </c>
      <c r="AP43" s="88"/>
      <c r="AR43" s="35" t="s">
        <v>115</v>
      </c>
    </row>
    <row r="44" spans="1:44" ht="21.75" customHeight="1">
      <c r="A44" s="35" t="s">
        <v>116</v>
      </c>
      <c r="C44" s="35" t="s">
        <v>77</v>
      </c>
      <c r="E44" s="35" t="s">
        <v>79</v>
      </c>
      <c r="G44" s="87"/>
      <c r="H44" s="87"/>
      <c r="J44" s="88">
        <v>0</v>
      </c>
      <c r="K44" s="88"/>
      <c r="L44" s="88"/>
      <c r="N44" s="88">
        <v>0</v>
      </c>
      <c r="O44" s="88"/>
      <c r="P44" s="88"/>
      <c r="R44" s="87" t="s">
        <v>79</v>
      </c>
      <c r="S44" s="87"/>
      <c r="T44" s="87"/>
      <c r="U44" s="87"/>
      <c r="V44" s="87"/>
      <c r="X44" s="87" t="s">
        <v>77</v>
      </c>
      <c r="Y44" s="87"/>
      <c r="Z44" s="87"/>
      <c r="AA44" s="87"/>
      <c r="AB44" s="87"/>
      <c r="AD44" s="87" t="s">
        <v>78</v>
      </c>
      <c r="AE44" s="87"/>
      <c r="AF44" s="87"/>
      <c r="AG44" s="87"/>
      <c r="AH44" s="87"/>
      <c r="AK44" s="88">
        <v>1001000</v>
      </c>
      <c r="AL44" s="88"/>
      <c r="AM44" s="88"/>
      <c r="AO44" s="88">
        <v>3250</v>
      </c>
      <c r="AP44" s="88"/>
      <c r="AR44" s="35" t="s">
        <v>85</v>
      </c>
    </row>
    <row r="45" spans="1:44" ht="21.75" customHeight="1">
      <c r="A45" s="35" t="s">
        <v>117</v>
      </c>
      <c r="C45" s="35" t="s">
        <v>77</v>
      </c>
      <c r="E45" s="35" t="s">
        <v>79</v>
      </c>
      <c r="G45" s="87"/>
      <c r="H45" s="87"/>
      <c r="J45" s="88">
        <v>0</v>
      </c>
      <c r="K45" s="88"/>
      <c r="L45" s="88"/>
      <c r="N45" s="88">
        <v>0</v>
      </c>
      <c r="O45" s="88"/>
      <c r="P45" s="88"/>
      <c r="R45" s="87" t="s">
        <v>79</v>
      </c>
      <c r="S45" s="87"/>
      <c r="T45" s="87"/>
      <c r="U45" s="87"/>
      <c r="V45" s="87"/>
      <c r="X45" s="87" t="s">
        <v>77</v>
      </c>
      <c r="Y45" s="87"/>
      <c r="Z45" s="87"/>
      <c r="AA45" s="87"/>
      <c r="AB45" s="87"/>
      <c r="AD45" s="87" t="s">
        <v>78</v>
      </c>
      <c r="AE45" s="87"/>
      <c r="AF45" s="87"/>
      <c r="AG45" s="87"/>
      <c r="AH45" s="87"/>
      <c r="AK45" s="88">
        <v>5</v>
      </c>
      <c r="AL45" s="88"/>
      <c r="AM45" s="88"/>
      <c r="AO45" s="88">
        <v>0</v>
      </c>
      <c r="AP45" s="88"/>
      <c r="AR45" s="35" t="s">
        <v>79</v>
      </c>
    </row>
    <row r="46" spans="1:44" ht="21.75" customHeight="1">
      <c r="A46" s="35" t="s">
        <v>118</v>
      </c>
      <c r="C46" s="35" t="s">
        <v>77</v>
      </c>
      <c r="E46" s="35" t="s">
        <v>79</v>
      </c>
      <c r="G46" s="87"/>
      <c r="H46" s="87"/>
      <c r="J46" s="88">
        <v>0</v>
      </c>
      <c r="K46" s="88"/>
      <c r="L46" s="88"/>
      <c r="N46" s="88">
        <v>0</v>
      </c>
      <c r="O46" s="88"/>
      <c r="P46" s="88"/>
      <c r="R46" s="87" t="s">
        <v>79</v>
      </c>
      <c r="S46" s="87"/>
      <c r="T46" s="87"/>
      <c r="U46" s="87"/>
      <c r="V46" s="87"/>
      <c r="X46" s="87" t="s">
        <v>77</v>
      </c>
      <c r="Y46" s="87"/>
      <c r="Z46" s="87"/>
      <c r="AA46" s="87"/>
      <c r="AB46" s="87"/>
      <c r="AD46" s="87" t="s">
        <v>78</v>
      </c>
      <c r="AE46" s="87"/>
      <c r="AF46" s="87"/>
      <c r="AG46" s="87"/>
      <c r="AH46" s="87"/>
      <c r="AK46" s="88">
        <v>18219000</v>
      </c>
      <c r="AL46" s="88"/>
      <c r="AM46" s="88"/>
      <c r="AO46" s="88">
        <v>4500</v>
      </c>
      <c r="AP46" s="88"/>
      <c r="AR46" s="35" t="s">
        <v>85</v>
      </c>
    </row>
    <row r="47" spans="1:44" ht="21.75" customHeight="1">
      <c r="A47" s="35" t="s">
        <v>119</v>
      </c>
      <c r="C47" s="35" t="s">
        <v>77</v>
      </c>
      <c r="E47" s="35" t="s">
        <v>79</v>
      </c>
      <c r="G47" s="87"/>
      <c r="H47" s="87"/>
      <c r="J47" s="88">
        <v>0</v>
      </c>
      <c r="K47" s="88"/>
      <c r="L47" s="88"/>
      <c r="N47" s="88">
        <v>0</v>
      </c>
      <c r="O47" s="88"/>
      <c r="P47" s="88"/>
      <c r="R47" s="87" t="s">
        <v>79</v>
      </c>
      <c r="S47" s="87"/>
      <c r="T47" s="87"/>
      <c r="U47" s="87"/>
      <c r="V47" s="87"/>
      <c r="X47" s="87" t="s">
        <v>77</v>
      </c>
      <c r="Y47" s="87"/>
      <c r="Z47" s="87"/>
      <c r="AA47" s="87"/>
      <c r="AB47" s="87"/>
      <c r="AD47" s="87" t="s">
        <v>78</v>
      </c>
      <c r="AE47" s="87"/>
      <c r="AF47" s="87"/>
      <c r="AG47" s="87"/>
      <c r="AH47" s="87"/>
      <c r="AK47" s="88">
        <v>7358000</v>
      </c>
      <c r="AL47" s="88"/>
      <c r="AM47" s="88"/>
      <c r="AO47" s="88">
        <v>4000</v>
      </c>
      <c r="AP47" s="88"/>
      <c r="AR47" s="35" t="s">
        <v>85</v>
      </c>
    </row>
    <row r="48" spans="1:44" ht="21.75" customHeight="1">
      <c r="A48" s="35" t="s">
        <v>120</v>
      </c>
      <c r="C48" s="35" t="s">
        <v>77</v>
      </c>
      <c r="E48" s="35" t="s">
        <v>79</v>
      </c>
      <c r="G48" s="87"/>
      <c r="H48" s="87"/>
      <c r="J48" s="88">
        <v>0</v>
      </c>
      <c r="K48" s="88"/>
      <c r="L48" s="88"/>
      <c r="N48" s="88">
        <v>0</v>
      </c>
      <c r="O48" s="88"/>
      <c r="P48" s="88"/>
      <c r="R48" s="87" t="s">
        <v>79</v>
      </c>
      <c r="S48" s="87"/>
      <c r="T48" s="87"/>
      <c r="U48" s="87"/>
      <c r="V48" s="87"/>
      <c r="X48" s="87" t="s">
        <v>77</v>
      </c>
      <c r="Y48" s="87"/>
      <c r="Z48" s="87"/>
      <c r="AA48" s="87"/>
      <c r="AB48" s="87"/>
      <c r="AD48" s="87" t="s">
        <v>78</v>
      </c>
      <c r="AE48" s="87"/>
      <c r="AF48" s="87"/>
      <c r="AG48" s="87"/>
      <c r="AH48" s="87"/>
      <c r="AK48" s="88">
        <v>72000000</v>
      </c>
      <c r="AL48" s="88"/>
      <c r="AM48" s="88"/>
      <c r="AO48" s="88">
        <v>1310</v>
      </c>
      <c r="AP48" s="88"/>
      <c r="AR48" s="35" t="s">
        <v>101</v>
      </c>
    </row>
    <row r="49" spans="1:44" ht="21.75" customHeight="1">
      <c r="A49" s="35" t="s">
        <v>121</v>
      </c>
      <c r="C49" s="35" t="s">
        <v>77</v>
      </c>
      <c r="E49" s="35" t="s">
        <v>79</v>
      </c>
      <c r="G49" s="87"/>
      <c r="H49" s="87"/>
      <c r="J49" s="88">
        <v>0</v>
      </c>
      <c r="K49" s="88"/>
      <c r="L49" s="88"/>
      <c r="N49" s="88">
        <v>0</v>
      </c>
      <c r="O49" s="88"/>
      <c r="P49" s="88"/>
      <c r="R49" s="87" t="s">
        <v>79</v>
      </c>
      <c r="S49" s="87"/>
      <c r="T49" s="87"/>
      <c r="U49" s="87"/>
      <c r="V49" s="87"/>
      <c r="X49" s="87" t="s">
        <v>77</v>
      </c>
      <c r="Y49" s="87"/>
      <c r="Z49" s="87"/>
      <c r="AA49" s="87"/>
      <c r="AB49" s="87"/>
      <c r="AD49" s="87" t="s">
        <v>78</v>
      </c>
      <c r="AE49" s="87"/>
      <c r="AF49" s="87"/>
      <c r="AG49" s="87"/>
      <c r="AH49" s="87"/>
      <c r="AK49" s="88">
        <v>4013000</v>
      </c>
      <c r="AL49" s="88"/>
      <c r="AM49" s="88"/>
      <c r="AO49" s="88">
        <v>5500</v>
      </c>
      <c r="AP49" s="88"/>
      <c r="AR49" s="35" t="s">
        <v>85</v>
      </c>
    </row>
    <row r="50" spans="1:44" ht="21.75" customHeight="1">
      <c r="A50" s="35" t="s">
        <v>122</v>
      </c>
      <c r="C50" s="35" t="s">
        <v>77</v>
      </c>
      <c r="E50" s="35" t="s">
        <v>79</v>
      </c>
      <c r="G50" s="87"/>
      <c r="H50" s="87"/>
      <c r="J50" s="88">
        <v>0</v>
      </c>
      <c r="K50" s="88"/>
      <c r="L50" s="88"/>
      <c r="N50" s="88">
        <v>0</v>
      </c>
      <c r="O50" s="88"/>
      <c r="P50" s="88"/>
      <c r="R50" s="87" t="s">
        <v>79</v>
      </c>
      <c r="S50" s="87"/>
      <c r="T50" s="87"/>
      <c r="U50" s="87"/>
      <c r="V50" s="87"/>
      <c r="X50" s="87" t="s">
        <v>77</v>
      </c>
      <c r="Y50" s="87"/>
      <c r="Z50" s="87"/>
      <c r="AA50" s="87"/>
      <c r="AB50" s="87"/>
      <c r="AD50" s="87" t="s">
        <v>78</v>
      </c>
      <c r="AE50" s="87"/>
      <c r="AF50" s="87"/>
      <c r="AG50" s="87"/>
      <c r="AH50" s="87"/>
      <c r="AK50" s="88">
        <v>5011000</v>
      </c>
      <c r="AL50" s="88"/>
      <c r="AM50" s="88"/>
      <c r="AO50" s="88">
        <v>1110</v>
      </c>
      <c r="AP50" s="88"/>
      <c r="AR50" s="35" t="s">
        <v>123</v>
      </c>
    </row>
    <row r="51" spans="1:44" ht="21.75" customHeight="1">
      <c r="A51" s="35" t="s">
        <v>124</v>
      </c>
      <c r="C51" s="35" t="s">
        <v>77</v>
      </c>
      <c r="E51" s="35" t="s">
        <v>79</v>
      </c>
      <c r="G51" s="87"/>
      <c r="H51" s="87"/>
      <c r="J51" s="88">
        <v>0</v>
      </c>
      <c r="K51" s="88"/>
      <c r="L51" s="88"/>
      <c r="N51" s="88">
        <v>0</v>
      </c>
      <c r="O51" s="88"/>
      <c r="P51" s="88"/>
      <c r="R51" s="87" t="s">
        <v>79</v>
      </c>
      <c r="S51" s="87"/>
      <c r="T51" s="87"/>
      <c r="U51" s="87"/>
      <c r="V51" s="87"/>
      <c r="X51" s="87" t="s">
        <v>77</v>
      </c>
      <c r="Y51" s="87"/>
      <c r="Z51" s="87"/>
      <c r="AA51" s="87"/>
      <c r="AB51" s="87"/>
      <c r="AD51" s="87" t="s">
        <v>78</v>
      </c>
      <c r="AE51" s="87"/>
      <c r="AF51" s="87"/>
      <c r="AG51" s="87"/>
      <c r="AH51" s="87"/>
      <c r="AK51" s="88">
        <v>138500000</v>
      </c>
      <c r="AL51" s="88"/>
      <c r="AM51" s="88"/>
      <c r="AO51" s="88">
        <v>1200</v>
      </c>
      <c r="AP51" s="88"/>
      <c r="AR51" s="35" t="s">
        <v>85</v>
      </c>
    </row>
    <row r="52" spans="1:44" ht="21.75" customHeight="1">
      <c r="A52" s="35" t="s">
        <v>34</v>
      </c>
      <c r="C52" s="35" t="s">
        <v>77</v>
      </c>
      <c r="E52" s="35" t="s">
        <v>125</v>
      </c>
      <c r="G52" s="87"/>
      <c r="H52" s="87"/>
      <c r="J52" s="88">
        <v>152942000</v>
      </c>
      <c r="K52" s="88"/>
      <c r="L52" s="88"/>
      <c r="N52" s="88">
        <v>400</v>
      </c>
      <c r="O52" s="88"/>
      <c r="P52" s="88"/>
      <c r="R52" s="87" t="s">
        <v>85</v>
      </c>
      <c r="S52" s="87"/>
      <c r="T52" s="87"/>
      <c r="U52" s="87"/>
      <c r="V52" s="87"/>
      <c r="X52" s="87" t="s">
        <v>77</v>
      </c>
      <c r="Y52" s="87"/>
      <c r="Z52" s="87"/>
      <c r="AA52" s="87"/>
      <c r="AB52" s="87"/>
      <c r="AD52" s="87" t="s">
        <v>78</v>
      </c>
      <c r="AE52" s="87"/>
      <c r="AF52" s="87"/>
      <c r="AG52" s="87"/>
      <c r="AH52" s="87"/>
      <c r="AK52" s="88">
        <v>137874000</v>
      </c>
      <c r="AL52" s="88"/>
      <c r="AM52" s="88"/>
      <c r="AO52" s="88">
        <v>400</v>
      </c>
      <c r="AP52" s="88"/>
      <c r="AR52" s="35" t="s">
        <v>85</v>
      </c>
    </row>
    <row r="53" spans="1:44" ht="21.75" customHeight="1">
      <c r="A53" s="35" t="s">
        <v>126</v>
      </c>
      <c r="C53" s="35" t="s">
        <v>77</v>
      </c>
      <c r="E53" s="35" t="s">
        <v>79</v>
      </c>
      <c r="G53" s="87"/>
      <c r="H53" s="87"/>
      <c r="J53" s="88">
        <v>0</v>
      </c>
      <c r="K53" s="88"/>
      <c r="L53" s="88"/>
      <c r="N53" s="88">
        <v>0</v>
      </c>
      <c r="O53" s="88"/>
      <c r="P53" s="88"/>
      <c r="R53" s="87" t="s">
        <v>79</v>
      </c>
      <c r="S53" s="87"/>
      <c r="T53" s="87"/>
      <c r="U53" s="87"/>
      <c r="V53" s="87"/>
      <c r="X53" s="87" t="s">
        <v>77</v>
      </c>
      <c r="Y53" s="87"/>
      <c r="Z53" s="87"/>
      <c r="AA53" s="87"/>
      <c r="AB53" s="87"/>
      <c r="AD53" s="87" t="s">
        <v>78</v>
      </c>
      <c r="AE53" s="87"/>
      <c r="AF53" s="87"/>
      <c r="AG53" s="87"/>
      <c r="AH53" s="87"/>
      <c r="AK53" s="88">
        <v>1458000</v>
      </c>
      <c r="AL53" s="88"/>
      <c r="AM53" s="88"/>
      <c r="AO53" s="88">
        <v>500</v>
      </c>
      <c r="AP53" s="88"/>
      <c r="AR53" s="35" t="s">
        <v>127</v>
      </c>
    </row>
    <row r="54" spans="1:44" ht="21.75" customHeight="1">
      <c r="A54" s="35" t="s">
        <v>128</v>
      </c>
      <c r="C54" s="35" t="s">
        <v>77</v>
      </c>
      <c r="E54" s="35" t="s">
        <v>79</v>
      </c>
      <c r="G54" s="87"/>
      <c r="H54" s="87"/>
      <c r="J54" s="88">
        <v>0</v>
      </c>
      <c r="K54" s="88"/>
      <c r="L54" s="88"/>
      <c r="N54" s="88">
        <v>0</v>
      </c>
      <c r="O54" s="88"/>
      <c r="P54" s="88"/>
      <c r="R54" s="87" t="s">
        <v>79</v>
      </c>
      <c r="S54" s="87"/>
      <c r="T54" s="87"/>
      <c r="U54" s="87"/>
      <c r="V54" s="87"/>
      <c r="X54" s="87" t="s">
        <v>77</v>
      </c>
      <c r="Y54" s="87"/>
      <c r="Z54" s="87"/>
      <c r="AA54" s="87"/>
      <c r="AB54" s="87"/>
      <c r="AD54" s="87" t="s">
        <v>78</v>
      </c>
      <c r="AE54" s="87"/>
      <c r="AF54" s="87"/>
      <c r="AG54" s="87"/>
      <c r="AH54" s="87"/>
      <c r="AK54" s="88">
        <v>59912000</v>
      </c>
      <c r="AL54" s="88"/>
      <c r="AM54" s="88"/>
      <c r="AO54" s="88">
        <v>1300</v>
      </c>
      <c r="AP54" s="88"/>
      <c r="AR54" s="35" t="s">
        <v>85</v>
      </c>
    </row>
    <row r="55" spans="1:44" ht="21.75" customHeight="1">
      <c r="A55" s="35" t="s">
        <v>129</v>
      </c>
      <c r="C55" s="35" t="s">
        <v>77</v>
      </c>
      <c r="E55" s="35" t="s">
        <v>79</v>
      </c>
      <c r="G55" s="87"/>
      <c r="H55" s="87"/>
      <c r="J55" s="88">
        <v>0</v>
      </c>
      <c r="K55" s="88"/>
      <c r="L55" s="88"/>
      <c r="N55" s="88">
        <v>0</v>
      </c>
      <c r="O55" s="88"/>
      <c r="P55" s="88"/>
      <c r="R55" s="87" t="s">
        <v>79</v>
      </c>
      <c r="S55" s="87"/>
      <c r="T55" s="87"/>
      <c r="U55" s="87"/>
      <c r="V55" s="87"/>
      <c r="X55" s="87" t="s">
        <v>77</v>
      </c>
      <c r="Y55" s="87"/>
      <c r="Z55" s="87"/>
      <c r="AA55" s="87"/>
      <c r="AB55" s="87"/>
      <c r="AD55" s="87" t="s">
        <v>78</v>
      </c>
      <c r="AE55" s="87"/>
      <c r="AF55" s="87"/>
      <c r="AG55" s="87"/>
      <c r="AH55" s="87"/>
      <c r="AK55" s="88">
        <v>14000000</v>
      </c>
      <c r="AL55" s="88"/>
      <c r="AM55" s="88"/>
      <c r="AO55" s="88">
        <v>1010</v>
      </c>
      <c r="AP55" s="88"/>
      <c r="AR55" s="35" t="s">
        <v>101</v>
      </c>
    </row>
    <row r="56" spans="1:44" ht="21.75" customHeight="1">
      <c r="A56" s="35" t="s">
        <v>31</v>
      </c>
      <c r="C56" s="35" t="s">
        <v>77</v>
      </c>
      <c r="E56" s="35" t="s">
        <v>125</v>
      </c>
      <c r="G56" s="87"/>
      <c r="H56" s="87"/>
      <c r="J56" s="88">
        <v>6403000</v>
      </c>
      <c r="K56" s="88"/>
      <c r="L56" s="88"/>
      <c r="N56" s="88">
        <v>500</v>
      </c>
      <c r="O56" s="88"/>
      <c r="P56" s="88"/>
      <c r="R56" s="87" t="s">
        <v>115</v>
      </c>
      <c r="S56" s="87"/>
      <c r="T56" s="87"/>
      <c r="U56" s="87"/>
      <c r="V56" s="87"/>
      <c r="X56" s="87" t="s">
        <v>77</v>
      </c>
      <c r="Y56" s="87"/>
      <c r="Z56" s="87"/>
      <c r="AA56" s="87"/>
      <c r="AB56" s="87"/>
      <c r="AD56" s="87" t="s">
        <v>78</v>
      </c>
      <c r="AE56" s="87"/>
      <c r="AF56" s="87"/>
      <c r="AG56" s="87"/>
      <c r="AH56" s="87"/>
      <c r="AK56" s="88">
        <v>10597000</v>
      </c>
      <c r="AL56" s="88"/>
      <c r="AM56" s="88"/>
      <c r="AO56" s="88">
        <v>500</v>
      </c>
      <c r="AP56" s="88"/>
      <c r="AR56" s="35" t="s">
        <v>115</v>
      </c>
    </row>
    <row r="57" spans="1:44" ht="21.75" customHeight="1">
      <c r="A57" s="35" t="s">
        <v>15</v>
      </c>
      <c r="C57" s="35" t="s">
        <v>77</v>
      </c>
      <c r="E57" s="35" t="s">
        <v>125</v>
      </c>
      <c r="G57" s="87"/>
      <c r="H57" s="87"/>
      <c r="J57" s="88">
        <v>1</v>
      </c>
      <c r="K57" s="88"/>
      <c r="L57" s="88"/>
      <c r="N57" s="88">
        <v>0</v>
      </c>
      <c r="O57" s="88"/>
      <c r="P57" s="88"/>
      <c r="R57" s="87" t="s">
        <v>79</v>
      </c>
      <c r="S57" s="87"/>
      <c r="T57" s="87"/>
      <c r="U57" s="87"/>
      <c r="V57" s="87"/>
      <c r="X57" s="87" t="s">
        <v>77</v>
      </c>
      <c r="Y57" s="87"/>
      <c r="Z57" s="87"/>
      <c r="AA57" s="87"/>
      <c r="AB57" s="87"/>
      <c r="AD57" s="87" t="s">
        <v>125</v>
      </c>
      <c r="AE57" s="87"/>
      <c r="AF57" s="87"/>
      <c r="AG57" s="87"/>
      <c r="AH57" s="87"/>
      <c r="AK57" s="88">
        <v>1</v>
      </c>
      <c r="AL57" s="88"/>
      <c r="AM57" s="88"/>
      <c r="AO57" s="88">
        <v>0</v>
      </c>
      <c r="AP57" s="88"/>
      <c r="AR57" s="35" t="s">
        <v>79</v>
      </c>
    </row>
    <row r="58" spans="1:44" ht="21.75" customHeight="1">
      <c r="A58" s="35" t="s">
        <v>16</v>
      </c>
      <c r="C58" s="35" t="s">
        <v>77</v>
      </c>
      <c r="E58" s="35" t="s">
        <v>125</v>
      </c>
      <c r="G58" s="87"/>
      <c r="H58" s="87"/>
      <c r="J58" s="88">
        <v>4001</v>
      </c>
      <c r="K58" s="88"/>
      <c r="L58" s="88"/>
      <c r="N58" s="88">
        <v>0</v>
      </c>
      <c r="O58" s="88"/>
      <c r="P58" s="88"/>
      <c r="R58" s="87" t="s">
        <v>79</v>
      </c>
      <c r="S58" s="87"/>
      <c r="T58" s="87"/>
      <c r="U58" s="87"/>
      <c r="V58" s="87"/>
      <c r="X58" s="87" t="s">
        <v>77</v>
      </c>
      <c r="Y58" s="87"/>
      <c r="Z58" s="87"/>
      <c r="AA58" s="87"/>
      <c r="AB58" s="87"/>
      <c r="AD58" s="87" t="s">
        <v>125</v>
      </c>
      <c r="AE58" s="87"/>
      <c r="AF58" s="87"/>
      <c r="AG58" s="87"/>
      <c r="AH58" s="87"/>
      <c r="AK58" s="88">
        <v>2299</v>
      </c>
      <c r="AL58" s="88"/>
      <c r="AM58" s="88"/>
      <c r="AO58" s="88">
        <v>0</v>
      </c>
      <c r="AP58" s="88"/>
      <c r="AR58" s="35" t="s">
        <v>79</v>
      </c>
    </row>
    <row r="59" spans="1:44" ht="21.75" customHeight="1">
      <c r="A59" s="35" t="s">
        <v>17</v>
      </c>
      <c r="C59" s="35" t="s">
        <v>77</v>
      </c>
      <c r="E59" s="35" t="s">
        <v>125</v>
      </c>
      <c r="G59" s="87"/>
      <c r="H59" s="87"/>
      <c r="J59" s="88">
        <v>1001</v>
      </c>
      <c r="K59" s="88"/>
      <c r="L59" s="88"/>
      <c r="N59" s="88">
        <v>0</v>
      </c>
      <c r="O59" s="88"/>
      <c r="P59" s="88"/>
      <c r="R59" s="87" t="s">
        <v>79</v>
      </c>
      <c r="S59" s="87"/>
      <c r="T59" s="87"/>
      <c r="U59" s="87"/>
      <c r="V59" s="87"/>
      <c r="X59" s="87" t="s">
        <v>77</v>
      </c>
      <c r="Y59" s="87"/>
      <c r="Z59" s="87"/>
      <c r="AA59" s="87"/>
      <c r="AB59" s="87"/>
      <c r="AD59" s="87" t="s">
        <v>125</v>
      </c>
      <c r="AE59" s="87"/>
      <c r="AF59" s="87"/>
      <c r="AG59" s="87"/>
      <c r="AH59" s="87"/>
      <c r="AK59" s="88">
        <v>919</v>
      </c>
      <c r="AL59" s="88"/>
      <c r="AM59" s="88"/>
      <c r="AO59" s="88">
        <v>0</v>
      </c>
      <c r="AP59" s="88"/>
      <c r="AR59" s="35" t="s">
        <v>79</v>
      </c>
    </row>
    <row r="60" spans="1:44" ht="21.75" customHeight="1">
      <c r="A60" s="35" t="s">
        <v>18</v>
      </c>
      <c r="C60" s="35" t="s">
        <v>77</v>
      </c>
      <c r="E60" s="35" t="s">
        <v>125</v>
      </c>
      <c r="G60" s="87"/>
      <c r="H60" s="87"/>
      <c r="J60" s="88">
        <v>3001</v>
      </c>
      <c r="K60" s="88"/>
      <c r="L60" s="88"/>
      <c r="N60" s="88">
        <v>0</v>
      </c>
      <c r="O60" s="88"/>
      <c r="P60" s="88"/>
      <c r="R60" s="87" t="s">
        <v>79</v>
      </c>
      <c r="S60" s="87"/>
      <c r="T60" s="87"/>
      <c r="U60" s="87"/>
      <c r="V60" s="87"/>
      <c r="X60" s="87" t="s">
        <v>77</v>
      </c>
      <c r="Y60" s="87"/>
      <c r="Z60" s="87"/>
      <c r="AA60" s="87"/>
      <c r="AB60" s="87"/>
      <c r="AD60" s="87" t="s">
        <v>125</v>
      </c>
      <c r="AE60" s="87"/>
      <c r="AF60" s="87"/>
      <c r="AG60" s="87"/>
      <c r="AH60" s="87"/>
      <c r="AK60" s="88">
        <v>1424</v>
      </c>
      <c r="AL60" s="88"/>
      <c r="AM60" s="88"/>
      <c r="AO60" s="88">
        <v>0</v>
      </c>
      <c r="AP60" s="88"/>
      <c r="AR60" s="35" t="s">
        <v>79</v>
      </c>
    </row>
    <row r="61" spans="1:44" ht="21.75" customHeight="1">
      <c r="A61" s="35" t="s">
        <v>19</v>
      </c>
      <c r="C61" s="35" t="s">
        <v>77</v>
      </c>
      <c r="E61" s="35" t="s">
        <v>125</v>
      </c>
      <c r="G61" s="87"/>
      <c r="H61" s="87"/>
      <c r="J61" s="88">
        <v>92944000</v>
      </c>
      <c r="K61" s="88"/>
      <c r="L61" s="88"/>
      <c r="N61" s="88">
        <v>450</v>
      </c>
      <c r="O61" s="88"/>
      <c r="P61" s="88"/>
      <c r="R61" s="87" t="s">
        <v>115</v>
      </c>
      <c r="S61" s="87"/>
      <c r="T61" s="87"/>
      <c r="U61" s="87"/>
      <c r="V61" s="87"/>
      <c r="X61" s="87" t="s">
        <v>77</v>
      </c>
      <c r="Y61" s="87"/>
      <c r="Z61" s="87"/>
      <c r="AA61" s="87"/>
      <c r="AB61" s="87"/>
      <c r="AD61" s="87" t="s">
        <v>79</v>
      </c>
      <c r="AE61" s="87"/>
      <c r="AF61" s="87"/>
      <c r="AG61" s="87"/>
      <c r="AH61" s="87"/>
      <c r="AK61" s="88">
        <v>0</v>
      </c>
      <c r="AL61" s="88"/>
      <c r="AM61" s="88"/>
      <c r="AO61" s="88">
        <v>0</v>
      </c>
      <c r="AP61" s="88"/>
      <c r="AR61" s="35" t="s">
        <v>79</v>
      </c>
    </row>
    <row r="62" spans="1:44" ht="21.75" customHeight="1">
      <c r="A62" s="35" t="s">
        <v>20</v>
      </c>
      <c r="C62" s="35" t="s">
        <v>77</v>
      </c>
      <c r="E62" s="35" t="s">
        <v>125</v>
      </c>
      <c r="G62" s="87"/>
      <c r="H62" s="87"/>
      <c r="J62" s="88">
        <v>2000000</v>
      </c>
      <c r="K62" s="88"/>
      <c r="L62" s="88"/>
      <c r="N62" s="88">
        <v>17000</v>
      </c>
      <c r="O62" s="88"/>
      <c r="P62" s="88"/>
      <c r="R62" s="87" t="s">
        <v>130</v>
      </c>
      <c r="S62" s="87"/>
      <c r="T62" s="87"/>
      <c r="U62" s="87"/>
      <c r="V62" s="87"/>
      <c r="X62" s="87" t="s">
        <v>77</v>
      </c>
      <c r="Y62" s="87"/>
      <c r="Z62" s="87"/>
      <c r="AA62" s="87"/>
      <c r="AB62" s="87"/>
      <c r="AD62" s="87" t="s">
        <v>125</v>
      </c>
      <c r="AE62" s="87"/>
      <c r="AF62" s="87"/>
      <c r="AG62" s="87"/>
      <c r="AH62" s="87"/>
      <c r="AK62" s="88">
        <v>2000000</v>
      </c>
      <c r="AL62" s="88"/>
      <c r="AM62" s="88"/>
      <c r="AO62" s="88">
        <v>17000</v>
      </c>
      <c r="AP62" s="88"/>
      <c r="AR62" s="35" t="s">
        <v>130</v>
      </c>
    </row>
    <row r="63" spans="1:44" ht="21.75" customHeight="1">
      <c r="A63" s="35" t="s">
        <v>21</v>
      </c>
      <c r="C63" s="35" t="s">
        <v>77</v>
      </c>
      <c r="E63" s="35" t="s">
        <v>125</v>
      </c>
      <c r="G63" s="87"/>
      <c r="H63" s="87"/>
      <c r="J63" s="88">
        <v>301000</v>
      </c>
      <c r="K63" s="88"/>
      <c r="L63" s="88"/>
      <c r="N63" s="88">
        <v>380</v>
      </c>
      <c r="O63" s="88"/>
      <c r="P63" s="88"/>
      <c r="R63" s="87" t="s">
        <v>92</v>
      </c>
      <c r="S63" s="87"/>
      <c r="T63" s="87"/>
      <c r="U63" s="87"/>
      <c r="V63" s="87"/>
      <c r="X63" s="87" t="s">
        <v>77</v>
      </c>
      <c r="Y63" s="87"/>
      <c r="Z63" s="87"/>
      <c r="AA63" s="87"/>
      <c r="AB63" s="87"/>
      <c r="AD63" s="87" t="s">
        <v>79</v>
      </c>
      <c r="AE63" s="87"/>
      <c r="AF63" s="87"/>
      <c r="AG63" s="87"/>
      <c r="AH63" s="87"/>
      <c r="AK63" s="88">
        <v>0</v>
      </c>
      <c r="AL63" s="88"/>
      <c r="AM63" s="88"/>
      <c r="AO63" s="88">
        <v>0</v>
      </c>
      <c r="AP63" s="88"/>
      <c r="AR63" s="35" t="s">
        <v>79</v>
      </c>
    </row>
    <row r="64" spans="1:44" ht="21.75" customHeight="1">
      <c r="A64" s="35" t="s">
        <v>22</v>
      </c>
      <c r="C64" s="35" t="s">
        <v>77</v>
      </c>
      <c r="E64" s="35" t="s">
        <v>125</v>
      </c>
      <c r="G64" s="87"/>
      <c r="H64" s="87"/>
      <c r="J64" s="88">
        <v>4198000</v>
      </c>
      <c r="K64" s="88"/>
      <c r="L64" s="88"/>
      <c r="N64" s="88">
        <v>400</v>
      </c>
      <c r="O64" s="88"/>
      <c r="P64" s="88"/>
      <c r="R64" s="87" t="s">
        <v>127</v>
      </c>
      <c r="S64" s="87"/>
      <c r="T64" s="87"/>
      <c r="U64" s="87"/>
      <c r="V64" s="87"/>
      <c r="X64" s="87" t="s">
        <v>77</v>
      </c>
      <c r="Y64" s="87"/>
      <c r="Z64" s="87"/>
      <c r="AA64" s="87"/>
      <c r="AB64" s="87"/>
      <c r="AD64" s="87" t="s">
        <v>125</v>
      </c>
      <c r="AE64" s="87"/>
      <c r="AF64" s="87"/>
      <c r="AG64" s="87"/>
      <c r="AH64" s="87"/>
      <c r="AK64" s="88">
        <v>3228000</v>
      </c>
      <c r="AL64" s="88"/>
      <c r="AM64" s="88"/>
      <c r="AO64" s="88">
        <v>400</v>
      </c>
      <c r="AP64" s="88"/>
      <c r="AR64" s="35" t="s">
        <v>127</v>
      </c>
    </row>
    <row r="65" spans="1:44" ht="21.75" customHeight="1">
      <c r="A65" s="35" t="s">
        <v>23</v>
      </c>
      <c r="C65" s="35" t="s">
        <v>77</v>
      </c>
      <c r="E65" s="35" t="s">
        <v>125</v>
      </c>
      <c r="G65" s="87"/>
      <c r="H65" s="87"/>
      <c r="J65" s="88">
        <v>39552000</v>
      </c>
      <c r="K65" s="88"/>
      <c r="L65" s="88"/>
      <c r="N65" s="88">
        <v>400</v>
      </c>
      <c r="O65" s="88"/>
      <c r="P65" s="88"/>
      <c r="R65" s="87" t="s">
        <v>92</v>
      </c>
      <c r="S65" s="87"/>
      <c r="T65" s="87"/>
      <c r="U65" s="87"/>
      <c r="V65" s="87"/>
      <c r="X65" s="87" t="s">
        <v>77</v>
      </c>
      <c r="Y65" s="87"/>
      <c r="Z65" s="87"/>
      <c r="AA65" s="87"/>
      <c r="AB65" s="87"/>
      <c r="AD65" s="87" t="s">
        <v>125</v>
      </c>
      <c r="AE65" s="87"/>
      <c r="AF65" s="87"/>
      <c r="AG65" s="87"/>
      <c r="AH65" s="87"/>
      <c r="AK65" s="88">
        <v>4419000</v>
      </c>
      <c r="AL65" s="88"/>
      <c r="AM65" s="88"/>
      <c r="AO65" s="88">
        <v>400</v>
      </c>
      <c r="AP65" s="88"/>
      <c r="AR65" s="35" t="s">
        <v>92</v>
      </c>
    </row>
    <row r="66" spans="1:44" ht="21.75" customHeight="1">
      <c r="A66" s="35" t="s">
        <v>24</v>
      </c>
      <c r="C66" s="35" t="s">
        <v>77</v>
      </c>
      <c r="E66" s="35" t="s">
        <v>125</v>
      </c>
      <c r="G66" s="87"/>
      <c r="H66" s="87"/>
      <c r="J66" s="88">
        <v>110444000</v>
      </c>
      <c r="K66" s="88"/>
      <c r="L66" s="88"/>
      <c r="N66" s="88">
        <v>450</v>
      </c>
      <c r="O66" s="88"/>
      <c r="P66" s="88"/>
      <c r="R66" s="87" t="s">
        <v>92</v>
      </c>
      <c r="S66" s="87"/>
      <c r="T66" s="87"/>
      <c r="U66" s="87"/>
      <c r="V66" s="87"/>
      <c r="X66" s="87" t="s">
        <v>77</v>
      </c>
      <c r="Y66" s="87"/>
      <c r="Z66" s="87"/>
      <c r="AA66" s="87"/>
      <c r="AB66" s="87"/>
      <c r="AD66" s="87" t="s">
        <v>125</v>
      </c>
      <c r="AE66" s="87"/>
      <c r="AF66" s="87"/>
      <c r="AG66" s="87"/>
      <c r="AH66" s="87"/>
      <c r="AK66" s="88">
        <v>70244000</v>
      </c>
      <c r="AL66" s="88"/>
      <c r="AM66" s="88"/>
      <c r="AO66" s="88">
        <v>450</v>
      </c>
      <c r="AP66" s="88"/>
      <c r="AR66" s="35" t="s">
        <v>92</v>
      </c>
    </row>
    <row r="67" spans="1:44" ht="21.75" customHeight="1">
      <c r="A67" s="35" t="s">
        <v>25</v>
      </c>
      <c r="C67" s="35" t="s">
        <v>77</v>
      </c>
      <c r="E67" s="35" t="s">
        <v>125</v>
      </c>
      <c r="G67" s="87"/>
      <c r="H67" s="87"/>
      <c r="J67" s="88">
        <v>33794000</v>
      </c>
      <c r="K67" s="88"/>
      <c r="L67" s="88"/>
      <c r="N67" s="88">
        <v>260</v>
      </c>
      <c r="O67" s="88"/>
      <c r="P67" s="88"/>
      <c r="R67" s="87" t="s">
        <v>115</v>
      </c>
      <c r="S67" s="87"/>
      <c r="T67" s="87"/>
      <c r="U67" s="87"/>
      <c r="V67" s="87"/>
      <c r="X67" s="87" t="s">
        <v>77</v>
      </c>
      <c r="Y67" s="87"/>
      <c r="Z67" s="87"/>
      <c r="AA67" s="87"/>
      <c r="AB67" s="87"/>
      <c r="AD67" s="87" t="s">
        <v>125</v>
      </c>
      <c r="AE67" s="87"/>
      <c r="AF67" s="87"/>
      <c r="AG67" s="87"/>
      <c r="AH67" s="87"/>
      <c r="AK67" s="88">
        <v>33795000</v>
      </c>
      <c r="AL67" s="88"/>
      <c r="AM67" s="88"/>
      <c r="AO67" s="88">
        <v>260</v>
      </c>
      <c r="AP67" s="88"/>
      <c r="AR67" s="35" t="s">
        <v>115</v>
      </c>
    </row>
    <row r="68" spans="1:44" ht="21.75" customHeight="1">
      <c r="A68" s="35" t="s">
        <v>26</v>
      </c>
      <c r="C68" s="35" t="s">
        <v>77</v>
      </c>
      <c r="E68" s="35" t="s">
        <v>125</v>
      </c>
      <c r="G68" s="87"/>
      <c r="H68" s="87"/>
      <c r="J68" s="88">
        <v>27457000</v>
      </c>
      <c r="K68" s="88"/>
      <c r="L68" s="88"/>
      <c r="N68" s="88">
        <v>280</v>
      </c>
      <c r="O68" s="88"/>
      <c r="P68" s="88"/>
      <c r="R68" s="87" t="s">
        <v>115</v>
      </c>
      <c r="S68" s="87"/>
      <c r="T68" s="87"/>
      <c r="U68" s="87"/>
      <c r="V68" s="87"/>
      <c r="X68" s="87" t="s">
        <v>77</v>
      </c>
      <c r="Y68" s="87"/>
      <c r="Z68" s="87"/>
      <c r="AA68" s="87"/>
      <c r="AB68" s="87"/>
      <c r="AD68" s="87" t="s">
        <v>125</v>
      </c>
      <c r="AE68" s="87"/>
      <c r="AF68" s="87"/>
      <c r="AG68" s="87"/>
      <c r="AH68" s="87"/>
      <c r="AK68" s="88">
        <v>27457000</v>
      </c>
      <c r="AL68" s="88"/>
      <c r="AM68" s="88"/>
      <c r="AO68" s="88">
        <v>280</v>
      </c>
      <c r="AP68" s="88"/>
      <c r="AR68" s="35" t="s">
        <v>115</v>
      </c>
    </row>
    <row r="69" spans="1:44" ht="21.75" customHeight="1">
      <c r="A69" s="35" t="s">
        <v>27</v>
      </c>
      <c r="C69" s="35" t="s">
        <v>77</v>
      </c>
      <c r="E69" s="35" t="s">
        <v>125</v>
      </c>
      <c r="G69" s="87"/>
      <c r="H69" s="87"/>
      <c r="J69" s="88">
        <v>46429000</v>
      </c>
      <c r="K69" s="88"/>
      <c r="L69" s="88"/>
      <c r="N69" s="88">
        <v>300</v>
      </c>
      <c r="O69" s="88"/>
      <c r="P69" s="88"/>
      <c r="R69" s="87" t="s">
        <v>115</v>
      </c>
      <c r="S69" s="87"/>
      <c r="T69" s="87"/>
      <c r="U69" s="87"/>
      <c r="V69" s="87"/>
      <c r="X69" s="87" t="s">
        <v>77</v>
      </c>
      <c r="Y69" s="87"/>
      <c r="Z69" s="87"/>
      <c r="AA69" s="87"/>
      <c r="AB69" s="87"/>
      <c r="AD69" s="87" t="s">
        <v>79</v>
      </c>
      <c r="AE69" s="87"/>
      <c r="AF69" s="87"/>
      <c r="AG69" s="87"/>
      <c r="AH69" s="87"/>
      <c r="AK69" s="88">
        <v>0</v>
      </c>
      <c r="AL69" s="88"/>
      <c r="AM69" s="88"/>
      <c r="AO69" s="88">
        <v>0</v>
      </c>
      <c r="AP69" s="88"/>
      <c r="AR69" s="35" t="s">
        <v>79</v>
      </c>
    </row>
    <row r="70" spans="1:44" ht="21.75" customHeight="1">
      <c r="A70" s="35" t="s">
        <v>28</v>
      </c>
      <c r="C70" s="35" t="s">
        <v>77</v>
      </c>
      <c r="E70" s="35" t="s">
        <v>125</v>
      </c>
      <c r="G70" s="87"/>
      <c r="H70" s="87"/>
      <c r="J70" s="88">
        <v>91173000</v>
      </c>
      <c r="K70" s="88"/>
      <c r="L70" s="88"/>
      <c r="N70" s="88">
        <v>320</v>
      </c>
      <c r="O70" s="88"/>
      <c r="P70" s="88"/>
      <c r="R70" s="87" t="s">
        <v>115</v>
      </c>
      <c r="S70" s="87"/>
      <c r="T70" s="87"/>
      <c r="U70" s="87"/>
      <c r="V70" s="87"/>
      <c r="X70" s="87" t="s">
        <v>77</v>
      </c>
      <c r="Y70" s="87"/>
      <c r="Z70" s="87"/>
      <c r="AA70" s="87"/>
      <c r="AB70" s="87"/>
      <c r="AD70" s="87" t="s">
        <v>125</v>
      </c>
      <c r="AE70" s="87"/>
      <c r="AF70" s="87"/>
      <c r="AG70" s="87"/>
      <c r="AH70" s="87"/>
      <c r="AK70" s="88">
        <v>598000</v>
      </c>
      <c r="AL70" s="88"/>
      <c r="AM70" s="88"/>
      <c r="AO70" s="88">
        <v>320</v>
      </c>
      <c r="AP70" s="88"/>
      <c r="AR70" s="35" t="s">
        <v>115</v>
      </c>
    </row>
    <row r="71" spans="1:44" ht="21.75" customHeight="1">
      <c r="A71" s="35" t="s">
        <v>29</v>
      </c>
      <c r="C71" s="35" t="s">
        <v>77</v>
      </c>
      <c r="E71" s="35" t="s">
        <v>125</v>
      </c>
      <c r="G71" s="87"/>
      <c r="H71" s="87"/>
      <c r="J71" s="88">
        <v>23001000</v>
      </c>
      <c r="K71" s="88"/>
      <c r="L71" s="88"/>
      <c r="N71" s="88">
        <v>400</v>
      </c>
      <c r="O71" s="88"/>
      <c r="P71" s="88"/>
      <c r="R71" s="87" t="s">
        <v>115</v>
      </c>
      <c r="S71" s="87"/>
      <c r="T71" s="87"/>
      <c r="U71" s="87"/>
      <c r="V71" s="87"/>
      <c r="X71" s="87" t="s">
        <v>77</v>
      </c>
      <c r="Y71" s="87"/>
      <c r="Z71" s="87"/>
      <c r="AA71" s="87"/>
      <c r="AB71" s="87"/>
      <c r="AD71" s="87" t="s">
        <v>125</v>
      </c>
      <c r="AE71" s="87"/>
      <c r="AF71" s="87"/>
      <c r="AG71" s="87"/>
      <c r="AH71" s="87"/>
      <c r="AK71" s="88">
        <v>23001000</v>
      </c>
      <c r="AL71" s="88"/>
      <c r="AM71" s="88"/>
      <c r="AO71" s="88">
        <v>400</v>
      </c>
      <c r="AP71" s="88"/>
      <c r="AR71" s="35" t="s">
        <v>115</v>
      </c>
    </row>
    <row r="72" spans="1:44" ht="21.75" customHeight="1">
      <c r="A72" s="35" t="s">
        <v>30</v>
      </c>
      <c r="C72" s="35" t="s">
        <v>77</v>
      </c>
      <c r="E72" s="35" t="s">
        <v>125</v>
      </c>
      <c r="G72" s="87"/>
      <c r="H72" s="87"/>
      <c r="J72" s="88">
        <v>11003000</v>
      </c>
      <c r="K72" s="88"/>
      <c r="L72" s="88"/>
      <c r="N72" s="88">
        <v>450</v>
      </c>
      <c r="O72" s="88"/>
      <c r="P72" s="88"/>
      <c r="R72" s="87" t="s">
        <v>115</v>
      </c>
      <c r="S72" s="87"/>
      <c r="T72" s="87"/>
      <c r="U72" s="87"/>
      <c r="V72" s="87"/>
      <c r="X72" s="87" t="s">
        <v>77</v>
      </c>
      <c r="Y72" s="87"/>
      <c r="Z72" s="87"/>
      <c r="AA72" s="87"/>
      <c r="AB72" s="87"/>
      <c r="AD72" s="87" t="s">
        <v>125</v>
      </c>
      <c r="AE72" s="87"/>
      <c r="AF72" s="87"/>
      <c r="AG72" s="87"/>
      <c r="AH72" s="87"/>
      <c r="AK72" s="88">
        <v>10003000</v>
      </c>
      <c r="AL72" s="88"/>
      <c r="AM72" s="88"/>
      <c r="AO72" s="88">
        <v>450</v>
      </c>
      <c r="AP72" s="88"/>
      <c r="AR72" s="35" t="s">
        <v>115</v>
      </c>
    </row>
    <row r="73" spans="1:44" ht="21.75" customHeight="1">
      <c r="A73" s="35" t="s">
        <v>32</v>
      </c>
      <c r="C73" s="35" t="s">
        <v>77</v>
      </c>
      <c r="E73" s="35" t="s">
        <v>125</v>
      </c>
      <c r="G73" s="87"/>
      <c r="H73" s="87"/>
      <c r="J73" s="88">
        <v>10001000</v>
      </c>
      <c r="K73" s="88"/>
      <c r="L73" s="88"/>
      <c r="N73" s="88">
        <v>550</v>
      </c>
      <c r="O73" s="88"/>
      <c r="P73" s="88"/>
      <c r="R73" s="87" t="s">
        <v>115</v>
      </c>
      <c r="S73" s="87"/>
      <c r="T73" s="87"/>
      <c r="U73" s="87"/>
      <c r="V73" s="87"/>
      <c r="X73" s="87" t="s">
        <v>77</v>
      </c>
      <c r="Y73" s="87"/>
      <c r="Z73" s="87"/>
      <c r="AA73" s="87"/>
      <c r="AB73" s="87"/>
      <c r="AD73" s="87" t="s">
        <v>79</v>
      </c>
      <c r="AE73" s="87"/>
      <c r="AF73" s="87"/>
      <c r="AG73" s="87"/>
      <c r="AH73" s="87"/>
      <c r="AK73" s="88">
        <v>0</v>
      </c>
      <c r="AL73" s="88"/>
      <c r="AM73" s="88"/>
      <c r="AO73" s="88">
        <v>0</v>
      </c>
      <c r="AP73" s="88"/>
      <c r="AR73" s="35" t="s">
        <v>79</v>
      </c>
    </row>
    <row r="74" spans="1:44" ht="21.75" customHeight="1">
      <c r="A74" s="35" t="s">
        <v>33</v>
      </c>
      <c r="C74" s="35" t="s">
        <v>77</v>
      </c>
      <c r="E74" s="35" t="s">
        <v>125</v>
      </c>
      <c r="G74" s="87"/>
      <c r="H74" s="87"/>
      <c r="J74" s="88">
        <v>453000</v>
      </c>
      <c r="K74" s="88"/>
      <c r="L74" s="88"/>
      <c r="N74" s="88">
        <v>1000</v>
      </c>
      <c r="O74" s="88"/>
      <c r="P74" s="88"/>
      <c r="R74" s="87" t="s">
        <v>85</v>
      </c>
      <c r="S74" s="87"/>
      <c r="T74" s="87"/>
      <c r="U74" s="87"/>
      <c r="V74" s="87"/>
      <c r="X74" s="87" t="s">
        <v>77</v>
      </c>
      <c r="Y74" s="87"/>
      <c r="Z74" s="87"/>
      <c r="AA74" s="87"/>
      <c r="AB74" s="87"/>
      <c r="AD74" s="87" t="s">
        <v>79</v>
      </c>
      <c r="AE74" s="87"/>
      <c r="AF74" s="87"/>
      <c r="AG74" s="87"/>
      <c r="AH74" s="87"/>
      <c r="AK74" s="88">
        <v>0</v>
      </c>
      <c r="AL74" s="88"/>
      <c r="AM74" s="88"/>
      <c r="AO74" s="88">
        <v>0</v>
      </c>
      <c r="AP74" s="88"/>
      <c r="AR74" s="35" t="s">
        <v>79</v>
      </c>
    </row>
    <row r="75" spans="1:44" ht="21.75" customHeight="1">
      <c r="A75" s="35" t="s">
        <v>52</v>
      </c>
      <c r="C75" s="35" t="s">
        <v>77</v>
      </c>
      <c r="E75" s="35" t="s">
        <v>79</v>
      </c>
      <c r="G75" s="87"/>
      <c r="H75" s="87"/>
      <c r="J75" s="88">
        <v>0</v>
      </c>
      <c r="K75" s="88"/>
      <c r="L75" s="88"/>
      <c r="N75" s="88">
        <v>0</v>
      </c>
      <c r="O75" s="88"/>
      <c r="P75" s="88"/>
      <c r="R75" s="87" t="s">
        <v>79</v>
      </c>
      <c r="S75" s="87"/>
      <c r="T75" s="87"/>
      <c r="U75" s="87"/>
      <c r="V75" s="87"/>
      <c r="X75" s="87" t="s">
        <v>77</v>
      </c>
      <c r="Y75" s="87"/>
      <c r="Z75" s="87"/>
      <c r="AA75" s="87"/>
      <c r="AB75" s="87"/>
      <c r="AD75" s="87" t="s">
        <v>125</v>
      </c>
      <c r="AE75" s="87"/>
      <c r="AF75" s="87"/>
      <c r="AG75" s="87"/>
      <c r="AH75" s="87"/>
      <c r="AK75" s="88">
        <v>6</v>
      </c>
      <c r="AL75" s="88"/>
      <c r="AM75" s="88"/>
      <c r="AO75" s="88">
        <v>0</v>
      </c>
      <c r="AP75" s="88"/>
      <c r="AR75" s="35" t="s">
        <v>79</v>
      </c>
    </row>
    <row r="76" spans="1:44" ht="21.75" customHeight="1">
      <c r="A76" s="35" t="s">
        <v>53</v>
      </c>
      <c r="C76" s="35" t="s">
        <v>77</v>
      </c>
      <c r="E76" s="35" t="s">
        <v>79</v>
      </c>
      <c r="G76" s="87"/>
      <c r="H76" s="87"/>
      <c r="J76" s="88">
        <v>0</v>
      </c>
      <c r="K76" s="88"/>
      <c r="L76" s="88"/>
      <c r="N76" s="88">
        <v>0</v>
      </c>
      <c r="O76" s="88"/>
      <c r="P76" s="88"/>
      <c r="R76" s="87" t="s">
        <v>79</v>
      </c>
      <c r="S76" s="87"/>
      <c r="T76" s="87"/>
      <c r="U76" s="87"/>
      <c r="V76" s="87"/>
      <c r="X76" s="87" t="s">
        <v>77</v>
      </c>
      <c r="Y76" s="87"/>
      <c r="Z76" s="87"/>
      <c r="AA76" s="87"/>
      <c r="AB76" s="87"/>
      <c r="AD76" s="87" t="s">
        <v>125</v>
      </c>
      <c r="AE76" s="87"/>
      <c r="AF76" s="87"/>
      <c r="AG76" s="87"/>
      <c r="AH76" s="87"/>
      <c r="AK76" s="88">
        <v>15545000</v>
      </c>
      <c r="AL76" s="88"/>
      <c r="AM76" s="88"/>
      <c r="AO76" s="88">
        <v>1100</v>
      </c>
      <c r="AP76" s="88"/>
      <c r="AR76" s="35" t="s">
        <v>131</v>
      </c>
    </row>
    <row r="77" spans="1:44" ht="21.75" customHeight="1">
      <c r="A77" s="35" t="s">
        <v>56</v>
      </c>
      <c r="C77" s="35" t="s">
        <v>77</v>
      </c>
      <c r="E77" s="35" t="s">
        <v>79</v>
      </c>
      <c r="G77" s="87"/>
      <c r="H77" s="87"/>
      <c r="J77" s="88">
        <v>0</v>
      </c>
      <c r="K77" s="88"/>
      <c r="L77" s="88"/>
      <c r="N77" s="88">
        <v>0</v>
      </c>
      <c r="O77" s="88"/>
      <c r="P77" s="88"/>
      <c r="R77" s="87" t="s">
        <v>79</v>
      </c>
      <c r="S77" s="87"/>
      <c r="T77" s="87"/>
      <c r="U77" s="87"/>
      <c r="V77" s="87"/>
      <c r="X77" s="87" t="s">
        <v>77</v>
      </c>
      <c r="Y77" s="87"/>
      <c r="Z77" s="87"/>
      <c r="AA77" s="87"/>
      <c r="AB77" s="87"/>
      <c r="AD77" s="87" t="s">
        <v>125</v>
      </c>
      <c r="AE77" s="87"/>
      <c r="AF77" s="87"/>
      <c r="AG77" s="87"/>
      <c r="AH77" s="87"/>
      <c r="AK77" s="88">
        <v>6765000</v>
      </c>
      <c r="AL77" s="88"/>
      <c r="AM77" s="88"/>
      <c r="AO77" s="88">
        <v>450</v>
      </c>
      <c r="AP77" s="88"/>
      <c r="AR77" s="35" t="s">
        <v>103</v>
      </c>
    </row>
    <row r="78" spans="1:44" ht="21.75" customHeight="1">
      <c r="A78" s="35" t="s">
        <v>57</v>
      </c>
      <c r="C78" s="35" t="s">
        <v>132</v>
      </c>
      <c r="E78" s="35" t="s">
        <v>79</v>
      </c>
      <c r="G78" s="87"/>
      <c r="H78" s="87"/>
      <c r="J78" s="88">
        <v>0</v>
      </c>
      <c r="K78" s="88"/>
      <c r="L78" s="88"/>
      <c r="N78" s="88">
        <v>0</v>
      </c>
      <c r="O78" s="88"/>
      <c r="P78" s="88"/>
      <c r="R78" s="87" t="s">
        <v>79</v>
      </c>
      <c r="S78" s="87"/>
      <c r="T78" s="87"/>
      <c r="U78" s="87"/>
      <c r="V78" s="87"/>
      <c r="X78" s="87" t="s">
        <v>132</v>
      </c>
      <c r="Y78" s="87"/>
      <c r="Z78" s="87"/>
      <c r="AA78" s="87"/>
      <c r="AB78" s="87"/>
      <c r="AD78" s="87" t="s">
        <v>125</v>
      </c>
      <c r="AE78" s="87"/>
      <c r="AF78" s="87"/>
      <c r="AG78" s="87"/>
      <c r="AH78" s="87"/>
      <c r="AK78" s="88">
        <v>1386000</v>
      </c>
      <c r="AL78" s="88"/>
      <c r="AM78" s="88"/>
      <c r="AO78" s="88">
        <v>1000</v>
      </c>
      <c r="AP78" s="88"/>
      <c r="AR78" s="35" t="s">
        <v>133</v>
      </c>
    </row>
    <row r="79" spans="1:44" ht="21.75" customHeight="1" thickBot="1">
      <c r="J79" s="91">
        <f>SUM(J15:L78)</f>
        <v>940528225</v>
      </c>
      <c r="K79" s="91"/>
      <c r="L79" s="91"/>
      <c r="AK79" s="91">
        <f>SUM(AK15:AM78)</f>
        <v>2005650840</v>
      </c>
      <c r="AL79" s="91"/>
      <c r="AM79" s="91"/>
    </row>
    <row r="80" spans="1:44" ht="21.75" customHeight="1" thickTop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  <row r="108" ht="21.75" customHeight="1"/>
    <row r="109" ht="21.75" customHeight="1"/>
    <row r="110" ht="21.75" customHeight="1"/>
    <row r="111" ht="21.75" customHeight="1"/>
    <row r="1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</sheetData>
  <mergeCells count="567">
    <mergeCell ref="J79:L79"/>
    <mergeCell ref="AK79:AM79"/>
    <mergeCell ref="G78:H78"/>
    <mergeCell ref="J78:L78"/>
    <mergeCell ref="N78:P78"/>
    <mergeCell ref="R78:V78"/>
    <mergeCell ref="X78:AB78"/>
    <mergeCell ref="AD78:AH78"/>
    <mergeCell ref="AK78:AM78"/>
    <mergeCell ref="AO78:AP78"/>
    <mergeCell ref="G77:H77"/>
    <mergeCell ref="J77:L77"/>
    <mergeCell ref="N77:P77"/>
    <mergeCell ref="R77:V77"/>
    <mergeCell ref="X77:AB77"/>
    <mergeCell ref="AD77:AH77"/>
    <mergeCell ref="AK77:AM77"/>
    <mergeCell ref="AO77:AP77"/>
    <mergeCell ref="G76:H76"/>
    <mergeCell ref="J76:L76"/>
    <mergeCell ref="N76:P76"/>
    <mergeCell ref="R76:V76"/>
    <mergeCell ref="X76:AB76"/>
    <mergeCell ref="AD76:AH76"/>
    <mergeCell ref="AK76:AM76"/>
    <mergeCell ref="AO76:AP76"/>
    <mergeCell ref="G75:H75"/>
    <mergeCell ref="J75:L75"/>
    <mergeCell ref="N75:P75"/>
    <mergeCell ref="R75:V75"/>
    <mergeCell ref="X75:AB75"/>
    <mergeCell ref="AD75:AH75"/>
    <mergeCell ref="AK75:AM75"/>
    <mergeCell ref="AO75:AP75"/>
    <mergeCell ref="G74:H74"/>
    <mergeCell ref="J74:L74"/>
    <mergeCell ref="N74:P74"/>
    <mergeCell ref="R74:V74"/>
    <mergeCell ref="X74:AB74"/>
    <mergeCell ref="AD74:AH74"/>
    <mergeCell ref="AK74:AM74"/>
    <mergeCell ref="AO74:AP74"/>
    <mergeCell ref="G73:H73"/>
    <mergeCell ref="J73:L73"/>
    <mergeCell ref="N73:P73"/>
    <mergeCell ref="R73:V73"/>
    <mergeCell ref="X73:AB73"/>
    <mergeCell ref="AD73:AH73"/>
    <mergeCell ref="AK73:AM73"/>
    <mergeCell ref="AO73:AP73"/>
    <mergeCell ref="G72:H72"/>
    <mergeCell ref="J72:L72"/>
    <mergeCell ref="N72:P72"/>
    <mergeCell ref="R72:V72"/>
    <mergeCell ref="X72:AB72"/>
    <mergeCell ref="AD72:AH72"/>
    <mergeCell ref="AK72:AM72"/>
    <mergeCell ref="AO72:AP72"/>
    <mergeCell ref="G71:H71"/>
    <mergeCell ref="J71:L71"/>
    <mergeCell ref="N71:P71"/>
    <mergeCell ref="R71:V71"/>
    <mergeCell ref="X71:AB71"/>
    <mergeCell ref="AD71:AH71"/>
    <mergeCell ref="AK71:AM71"/>
    <mergeCell ref="AO71:AP71"/>
    <mergeCell ref="G70:H70"/>
    <mergeCell ref="J70:L70"/>
    <mergeCell ref="N70:P70"/>
    <mergeCell ref="R70:V70"/>
    <mergeCell ref="X70:AB70"/>
    <mergeCell ref="AD70:AH70"/>
    <mergeCell ref="AK70:AM70"/>
    <mergeCell ref="AO70:AP70"/>
    <mergeCell ref="G69:H69"/>
    <mergeCell ref="J69:L69"/>
    <mergeCell ref="N69:P69"/>
    <mergeCell ref="R69:V69"/>
    <mergeCell ref="X69:AB69"/>
    <mergeCell ref="AD69:AH69"/>
    <mergeCell ref="AK69:AM69"/>
    <mergeCell ref="AO69:AP69"/>
    <mergeCell ref="G68:H68"/>
    <mergeCell ref="J68:L68"/>
    <mergeCell ref="N68:P68"/>
    <mergeCell ref="R68:V68"/>
    <mergeCell ref="X68:AB68"/>
    <mergeCell ref="AD68:AH68"/>
    <mergeCell ref="AK68:AM68"/>
    <mergeCell ref="AO68:AP68"/>
    <mergeCell ref="G67:H67"/>
    <mergeCell ref="J67:L67"/>
    <mergeCell ref="N67:P67"/>
    <mergeCell ref="R67:V67"/>
    <mergeCell ref="X67:AB67"/>
    <mergeCell ref="AD67:AH67"/>
    <mergeCell ref="AK67:AM67"/>
    <mergeCell ref="AO67:AP67"/>
    <mergeCell ref="G66:H66"/>
    <mergeCell ref="J66:L66"/>
    <mergeCell ref="N66:P66"/>
    <mergeCell ref="R66:V66"/>
    <mergeCell ref="X66:AB66"/>
    <mergeCell ref="AD66:AH66"/>
    <mergeCell ref="AK66:AM66"/>
    <mergeCell ref="AO66:AP66"/>
    <mergeCell ref="G65:H65"/>
    <mergeCell ref="J65:L65"/>
    <mergeCell ref="N65:P65"/>
    <mergeCell ref="R65:V65"/>
    <mergeCell ref="X65:AB65"/>
    <mergeCell ref="AD65:AH65"/>
    <mergeCell ref="AK65:AM65"/>
    <mergeCell ref="AO65:AP65"/>
    <mergeCell ref="G64:H64"/>
    <mergeCell ref="J64:L64"/>
    <mergeCell ref="N64:P64"/>
    <mergeCell ref="R64:V64"/>
    <mergeCell ref="X64:AB64"/>
    <mergeCell ref="AD64:AH64"/>
    <mergeCell ref="AK64:AM64"/>
    <mergeCell ref="AO64:AP64"/>
    <mergeCell ref="G63:H63"/>
    <mergeCell ref="J63:L63"/>
    <mergeCell ref="N63:P63"/>
    <mergeCell ref="R63:V63"/>
    <mergeCell ref="X63:AB63"/>
    <mergeCell ref="AD63:AH63"/>
    <mergeCell ref="AK63:AM63"/>
    <mergeCell ref="AO63:AP63"/>
    <mergeCell ref="G62:H62"/>
    <mergeCell ref="J62:L62"/>
    <mergeCell ref="N62:P62"/>
    <mergeCell ref="R62:V62"/>
    <mergeCell ref="X62:AB62"/>
    <mergeCell ref="AD62:AH62"/>
    <mergeCell ref="AK62:AM62"/>
    <mergeCell ref="AO62:AP62"/>
    <mergeCell ref="G61:H61"/>
    <mergeCell ref="J61:L61"/>
    <mergeCell ref="N61:P61"/>
    <mergeCell ref="R61:V61"/>
    <mergeCell ref="X61:AB61"/>
    <mergeCell ref="AD61:AH61"/>
    <mergeCell ref="AK61:AM61"/>
    <mergeCell ref="AO61:AP61"/>
    <mergeCell ref="G60:H60"/>
    <mergeCell ref="J60:L60"/>
    <mergeCell ref="N60:P60"/>
    <mergeCell ref="R60:V60"/>
    <mergeCell ref="X60:AB60"/>
    <mergeCell ref="AD60:AH60"/>
    <mergeCell ref="AK60:AM60"/>
    <mergeCell ref="AO60:AP60"/>
    <mergeCell ref="G59:H59"/>
    <mergeCell ref="J59:L59"/>
    <mergeCell ref="N59:P59"/>
    <mergeCell ref="R59:V59"/>
    <mergeCell ref="X59:AB59"/>
    <mergeCell ref="AD59:AH59"/>
    <mergeCell ref="AK59:AM59"/>
    <mergeCell ref="AO59:AP59"/>
    <mergeCell ref="G58:H58"/>
    <mergeCell ref="J58:L58"/>
    <mergeCell ref="N58:P58"/>
    <mergeCell ref="R58:V58"/>
    <mergeCell ref="X58:AB58"/>
    <mergeCell ref="AD58:AH58"/>
    <mergeCell ref="AK58:AM58"/>
    <mergeCell ref="AO58:AP58"/>
    <mergeCell ref="G57:H57"/>
    <mergeCell ref="J57:L57"/>
    <mergeCell ref="N57:P57"/>
    <mergeCell ref="R57:V57"/>
    <mergeCell ref="X57:AB57"/>
    <mergeCell ref="AD57:AH57"/>
    <mergeCell ref="AK57:AM57"/>
    <mergeCell ref="AO57:AP57"/>
    <mergeCell ref="G56:H56"/>
    <mergeCell ref="J56:L56"/>
    <mergeCell ref="N56:P56"/>
    <mergeCell ref="R56:V56"/>
    <mergeCell ref="X56:AB56"/>
    <mergeCell ref="AD56:AH56"/>
    <mergeCell ref="AK56:AM56"/>
    <mergeCell ref="AO56:AP56"/>
    <mergeCell ref="G55:H55"/>
    <mergeCell ref="J55:L55"/>
    <mergeCell ref="N55:P55"/>
    <mergeCell ref="R55:V55"/>
    <mergeCell ref="X55:AB55"/>
    <mergeCell ref="AD55:AH55"/>
    <mergeCell ref="AK55:AM55"/>
    <mergeCell ref="AO55:AP55"/>
    <mergeCell ref="G54:H54"/>
    <mergeCell ref="J54:L54"/>
    <mergeCell ref="N54:P54"/>
    <mergeCell ref="R54:V54"/>
    <mergeCell ref="X54:AB54"/>
    <mergeCell ref="AD54:AH54"/>
    <mergeCell ref="AK54:AM54"/>
    <mergeCell ref="AO54:AP54"/>
    <mergeCell ref="G53:H53"/>
    <mergeCell ref="J53:L53"/>
    <mergeCell ref="N53:P53"/>
    <mergeCell ref="R53:V53"/>
    <mergeCell ref="X53:AB53"/>
    <mergeCell ref="AD53:AH53"/>
    <mergeCell ref="AK53:AM53"/>
    <mergeCell ref="AO53:AP53"/>
    <mergeCell ref="G52:H52"/>
    <mergeCell ref="J52:L52"/>
    <mergeCell ref="N52:P52"/>
    <mergeCell ref="R52:V52"/>
    <mergeCell ref="X52:AB52"/>
    <mergeCell ref="AD52:AH52"/>
    <mergeCell ref="AK52:AM52"/>
    <mergeCell ref="AO52:AP52"/>
    <mergeCell ref="G51:H51"/>
    <mergeCell ref="J51:L51"/>
    <mergeCell ref="N51:P51"/>
    <mergeCell ref="R51:V51"/>
    <mergeCell ref="X51:AB51"/>
    <mergeCell ref="AD51:AH51"/>
    <mergeCell ref="AK51:AM51"/>
    <mergeCell ref="AO51:AP51"/>
    <mergeCell ref="G50:H50"/>
    <mergeCell ref="J50:L50"/>
    <mergeCell ref="N50:P50"/>
    <mergeCell ref="R50:V50"/>
    <mergeCell ref="X50:AB50"/>
    <mergeCell ref="AD50:AH50"/>
    <mergeCell ref="AK50:AM50"/>
    <mergeCell ref="AO50:AP50"/>
    <mergeCell ref="G49:H49"/>
    <mergeCell ref="J49:L49"/>
    <mergeCell ref="N49:P49"/>
    <mergeCell ref="R49:V49"/>
    <mergeCell ref="X49:AB49"/>
    <mergeCell ref="AD49:AH49"/>
    <mergeCell ref="AK49:AM49"/>
    <mergeCell ref="AO49:AP49"/>
    <mergeCell ref="G48:H48"/>
    <mergeCell ref="J48:L48"/>
    <mergeCell ref="N48:P48"/>
    <mergeCell ref="R48:V48"/>
    <mergeCell ref="X48:AB48"/>
    <mergeCell ref="AD48:AH48"/>
    <mergeCell ref="AK48:AM48"/>
    <mergeCell ref="AO48:AP48"/>
    <mergeCell ref="G47:H47"/>
    <mergeCell ref="J47:L47"/>
    <mergeCell ref="N47:P47"/>
    <mergeCell ref="R47:V47"/>
    <mergeCell ref="X47:AB47"/>
    <mergeCell ref="AD47:AH47"/>
    <mergeCell ref="AK47:AM47"/>
    <mergeCell ref="AO47:AP47"/>
    <mergeCell ref="G46:H46"/>
    <mergeCell ref="J46:L46"/>
    <mergeCell ref="N46:P46"/>
    <mergeCell ref="R46:V46"/>
    <mergeCell ref="X46:AB46"/>
    <mergeCell ref="AD46:AH46"/>
    <mergeCell ref="AK46:AM46"/>
    <mergeCell ref="AO46:AP46"/>
    <mergeCell ref="G45:H45"/>
    <mergeCell ref="J45:L45"/>
    <mergeCell ref="N45:P45"/>
    <mergeCell ref="R45:V45"/>
    <mergeCell ref="X45:AB45"/>
    <mergeCell ref="AD45:AH45"/>
    <mergeCell ref="AK45:AM45"/>
    <mergeCell ref="AO45:AP45"/>
    <mergeCell ref="G44:H44"/>
    <mergeCell ref="J44:L44"/>
    <mergeCell ref="N44:P44"/>
    <mergeCell ref="R44:V44"/>
    <mergeCell ref="X44:AB44"/>
    <mergeCell ref="AD44:AH44"/>
    <mergeCell ref="AK44:AM44"/>
    <mergeCell ref="AO44:AP44"/>
    <mergeCell ref="G43:H43"/>
    <mergeCell ref="J43:L43"/>
    <mergeCell ref="N43:P43"/>
    <mergeCell ref="R43:V43"/>
    <mergeCell ref="X43:AB43"/>
    <mergeCell ref="AD43:AH43"/>
    <mergeCell ref="AK43:AM43"/>
    <mergeCell ref="AO43:AP43"/>
    <mergeCell ref="G42:H42"/>
    <mergeCell ref="J42:L42"/>
    <mergeCell ref="N42:P42"/>
    <mergeCell ref="R42:V42"/>
    <mergeCell ref="X42:AB42"/>
    <mergeCell ref="AD42:AH42"/>
    <mergeCell ref="AK42:AM42"/>
    <mergeCell ref="AO42:AP42"/>
    <mergeCell ref="G41:H41"/>
    <mergeCell ref="J41:L41"/>
    <mergeCell ref="N41:P41"/>
    <mergeCell ref="R41:V41"/>
    <mergeCell ref="X41:AB41"/>
    <mergeCell ref="AD41:AH41"/>
    <mergeCell ref="AK41:AM41"/>
    <mergeCell ref="AO41:AP41"/>
    <mergeCell ref="G40:H40"/>
    <mergeCell ref="J40:L40"/>
    <mergeCell ref="N40:P40"/>
    <mergeCell ref="R40:V40"/>
    <mergeCell ref="X40:AB40"/>
    <mergeCell ref="AD40:AH40"/>
    <mergeCell ref="AK40:AM40"/>
    <mergeCell ref="AO40:AP40"/>
    <mergeCell ref="G39:H39"/>
    <mergeCell ref="J39:L39"/>
    <mergeCell ref="N39:P39"/>
    <mergeCell ref="R39:V39"/>
    <mergeCell ref="X39:AB39"/>
    <mergeCell ref="AD39:AH39"/>
    <mergeCell ref="AK39:AM39"/>
    <mergeCell ref="AO39:AP39"/>
    <mergeCell ref="G38:H38"/>
    <mergeCell ref="J38:L38"/>
    <mergeCell ref="N38:P38"/>
    <mergeCell ref="R38:V38"/>
    <mergeCell ref="X38:AB38"/>
    <mergeCell ref="AD38:AH38"/>
    <mergeCell ref="AK38:AM38"/>
    <mergeCell ref="AO38:AP38"/>
    <mergeCell ref="G37:H37"/>
    <mergeCell ref="J37:L37"/>
    <mergeCell ref="N37:P37"/>
    <mergeCell ref="R37:V37"/>
    <mergeCell ref="X37:AB37"/>
    <mergeCell ref="AD37:AH37"/>
    <mergeCell ref="AK37:AM37"/>
    <mergeCell ref="AO37:AP37"/>
    <mergeCell ref="G36:H36"/>
    <mergeCell ref="J36:L36"/>
    <mergeCell ref="N36:P36"/>
    <mergeCell ref="R36:V36"/>
    <mergeCell ref="X36:AB36"/>
    <mergeCell ref="AD36:AH36"/>
    <mergeCell ref="AK36:AM36"/>
    <mergeCell ref="AO36:AP36"/>
    <mergeCell ref="G35:H35"/>
    <mergeCell ref="J35:L35"/>
    <mergeCell ref="N35:P35"/>
    <mergeCell ref="R35:V35"/>
    <mergeCell ref="X35:AB35"/>
    <mergeCell ref="AD35:AH35"/>
    <mergeCell ref="AK35:AM35"/>
    <mergeCell ref="AO35:AP35"/>
    <mergeCell ref="G34:H34"/>
    <mergeCell ref="J34:L34"/>
    <mergeCell ref="N34:P34"/>
    <mergeCell ref="R34:V34"/>
    <mergeCell ref="X34:AB34"/>
    <mergeCell ref="AD34:AH34"/>
    <mergeCell ref="AK34:AM34"/>
    <mergeCell ref="AO34:AP34"/>
    <mergeCell ref="G33:H33"/>
    <mergeCell ref="J33:L33"/>
    <mergeCell ref="N33:P33"/>
    <mergeCell ref="R33:V33"/>
    <mergeCell ref="X33:AB33"/>
    <mergeCell ref="AD33:AH33"/>
    <mergeCell ref="AK33:AM33"/>
    <mergeCell ref="AO33:AP33"/>
    <mergeCell ref="G32:H32"/>
    <mergeCell ref="J32:L32"/>
    <mergeCell ref="N32:P32"/>
    <mergeCell ref="R32:V32"/>
    <mergeCell ref="X32:AB32"/>
    <mergeCell ref="AD32:AH32"/>
    <mergeCell ref="AK32:AM32"/>
    <mergeCell ref="AO32:AP32"/>
    <mergeCell ref="G31:H31"/>
    <mergeCell ref="J31:L31"/>
    <mergeCell ref="N31:P31"/>
    <mergeCell ref="R31:V31"/>
    <mergeCell ref="X31:AB31"/>
    <mergeCell ref="AD31:AH31"/>
    <mergeCell ref="AK31:AM31"/>
    <mergeCell ref="AO31:AP31"/>
    <mergeCell ref="G30:H30"/>
    <mergeCell ref="J30:L30"/>
    <mergeCell ref="N30:P30"/>
    <mergeCell ref="R30:V30"/>
    <mergeCell ref="X30:AB30"/>
    <mergeCell ref="AD30:AH30"/>
    <mergeCell ref="AK30:AM30"/>
    <mergeCell ref="AO30:AP30"/>
    <mergeCell ref="G29:H29"/>
    <mergeCell ref="J29:L29"/>
    <mergeCell ref="N29:P29"/>
    <mergeCell ref="R29:V29"/>
    <mergeCell ref="X29:AB29"/>
    <mergeCell ref="AD29:AH29"/>
    <mergeCell ref="AK29:AM29"/>
    <mergeCell ref="AO29:AP29"/>
    <mergeCell ref="G28:H28"/>
    <mergeCell ref="J28:L28"/>
    <mergeCell ref="N28:P28"/>
    <mergeCell ref="R28:V28"/>
    <mergeCell ref="X28:AB28"/>
    <mergeCell ref="AD28:AH28"/>
    <mergeCell ref="AK28:AM28"/>
    <mergeCell ref="AO28:AP28"/>
    <mergeCell ref="G27:H27"/>
    <mergeCell ref="J27:L27"/>
    <mergeCell ref="N27:P27"/>
    <mergeCell ref="R27:V27"/>
    <mergeCell ref="X27:AB27"/>
    <mergeCell ref="AD27:AH27"/>
    <mergeCell ref="AK27:AM27"/>
    <mergeCell ref="AO27:AP27"/>
    <mergeCell ref="G26:H26"/>
    <mergeCell ref="J26:L26"/>
    <mergeCell ref="N26:P26"/>
    <mergeCell ref="R26:V26"/>
    <mergeCell ref="X26:AB26"/>
    <mergeCell ref="AD26:AH26"/>
    <mergeCell ref="AK26:AM26"/>
    <mergeCell ref="AO26:AP26"/>
    <mergeCell ref="G25:H25"/>
    <mergeCell ref="J25:L25"/>
    <mergeCell ref="N25:P25"/>
    <mergeCell ref="R25:V25"/>
    <mergeCell ref="X25:AB25"/>
    <mergeCell ref="AD25:AH25"/>
    <mergeCell ref="AK25:AM25"/>
    <mergeCell ref="AO25:AP25"/>
    <mergeCell ref="G24:H24"/>
    <mergeCell ref="J24:L24"/>
    <mergeCell ref="N24:P24"/>
    <mergeCell ref="R24:V24"/>
    <mergeCell ref="X24:AB24"/>
    <mergeCell ref="AD24:AH24"/>
    <mergeCell ref="AK24:AM24"/>
    <mergeCell ref="AO24:AP24"/>
    <mergeCell ref="G23:H23"/>
    <mergeCell ref="J23:L23"/>
    <mergeCell ref="N23:P23"/>
    <mergeCell ref="R23:V23"/>
    <mergeCell ref="X23:AB23"/>
    <mergeCell ref="AD23:AH23"/>
    <mergeCell ref="AK23:AM23"/>
    <mergeCell ref="AO23:AP23"/>
    <mergeCell ref="G22:H22"/>
    <mergeCell ref="J22:L22"/>
    <mergeCell ref="N22:P22"/>
    <mergeCell ref="R22:V22"/>
    <mergeCell ref="X22:AB22"/>
    <mergeCell ref="AD22:AH22"/>
    <mergeCell ref="AK22:AM22"/>
    <mergeCell ref="AO22:AP22"/>
    <mergeCell ref="G21:H21"/>
    <mergeCell ref="J21:L21"/>
    <mergeCell ref="N21:P21"/>
    <mergeCell ref="R21:V21"/>
    <mergeCell ref="X21:AB21"/>
    <mergeCell ref="AD21:AH21"/>
    <mergeCell ref="AK21:AM21"/>
    <mergeCell ref="AO21:AP21"/>
    <mergeCell ref="G20:H20"/>
    <mergeCell ref="J20:L20"/>
    <mergeCell ref="N20:P20"/>
    <mergeCell ref="R20:V20"/>
    <mergeCell ref="X20:AB20"/>
    <mergeCell ref="AD20:AH20"/>
    <mergeCell ref="AK20:AM20"/>
    <mergeCell ref="AO20:AP20"/>
    <mergeCell ref="G19:H19"/>
    <mergeCell ref="J19:L19"/>
    <mergeCell ref="N19:P19"/>
    <mergeCell ref="R19:V19"/>
    <mergeCell ref="X19:AB19"/>
    <mergeCell ref="AD19:AH19"/>
    <mergeCell ref="AK19:AM19"/>
    <mergeCell ref="AO19:AP19"/>
    <mergeCell ref="G18:H18"/>
    <mergeCell ref="J18:L18"/>
    <mergeCell ref="N18:P18"/>
    <mergeCell ref="R18:V18"/>
    <mergeCell ref="X18:AB18"/>
    <mergeCell ref="AD18:AH18"/>
    <mergeCell ref="AK18:AM18"/>
    <mergeCell ref="AO18:AP18"/>
    <mergeCell ref="G17:H17"/>
    <mergeCell ref="J17:L17"/>
    <mergeCell ref="N17:P17"/>
    <mergeCell ref="R17:V17"/>
    <mergeCell ref="X17:AB17"/>
    <mergeCell ref="AD17:AH17"/>
    <mergeCell ref="AK17:AM17"/>
    <mergeCell ref="AO17:AP17"/>
    <mergeCell ref="G16:H16"/>
    <mergeCell ref="J16:L16"/>
    <mergeCell ref="N16:P16"/>
    <mergeCell ref="R16:V16"/>
    <mergeCell ref="X16:AB16"/>
    <mergeCell ref="AD16:AH16"/>
    <mergeCell ref="AK16:AM16"/>
    <mergeCell ref="AO16:AP16"/>
    <mergeCell ref="G15:H15"/>
    <mergeCell ref="J15:L15"/>
    <mergeCell ref="N15:P15"/>
    <mergeCell ref="R15:V15"/>
    <mergeCell ref="X15:AB15"/>
    <mergeCell ref="AD15:AH15"/>
    <mergeCell ref="AK15:AM15"/>
    <mergeCell ref="AO15:AP15"/>
    <mergeCell ref="A12:AS12"/>
    <mergeCell ref="C13:V13"/>
    <mergeCell ref="X13:AR13"/>
    <mergeCell ref="G14:H14"/>
    <mergeCell ref="J14:L14"/>
    <mergeCell ref="N14:P14"/>
    <mergeCell ref="R14:V14"/>
    <mergeCell ref="X14:AB14"/>
    <mergeCell ref="AD14:AH14"/>
    <mergeCell ref="AK14:AM14"/>
    <mergeCell ref="AO14:AP14"/>
    <mergeCell ref="A11:F11"/>
    <mergeCell ref="H11:J11"/>
    <mergeCell ref="L11:N11"/>
    <mergeCell ref="P11:T11"/>
    <mergeCell ref="V11:Z11"/>
    <mergeCell ref="AB11:AF11"/>
    <mergeCell ref="AH11:AI11"/>
    <mergeCell ref="AJ11:AK11"/>
    <mergeCell ref="AM11:AO11"/>
    <mergeCell ref="A10:F10"/>
    <mergeCell ref="H10:J10"/>
    <mergeCell ref="L10:N10"/>
    <mergeCell ref="P10:T10"/>
    <mergeCell ref="V10:Z10"/>
    <mergeCell ref="AB10:AF10"/>
    <mergeCell ref="AH10:AI10"/>
    <mergeCell ref="AJ10:AK10"/>
    <mergeCell ref="AM10:AO10"/>
    <mergeCell ref="A9:F9"/>
    <mergeCell ref="H9:J9"/>
    <mergeCell ref="L9:N9"/>
    <mergeCell ref="P9:T9"/>
    <mergeCell ref="V9:Z9"/>
    <mergeCell ref="AB9:AF9"/>
    <mergeCell ref="AH9:AI9"/>
    <mergeCell ref="AJ9:AK9"/>
    <mergeCell ref="AM9:AO9"/>
    <mergeCell ref="A1:AS1"/>
    <mergeCell ref="A2:AS2"/>
    <mergeCell ref="A3:AS3"/>
    <mergeCell ref="A5:AS5"/>
    <mergeCell ref="H6:Z6"/>
    <mergeCell ref="AB6:AO6"/>
    <mergeCell ref="A8:F8"/>
    <mergeCell ref="H8:J8"/>
    <mergeCell ref="L8:N8"/>
    <mergeCell ref="P8:T8"/>
    <mergeCell ref="V8:Z8"/>
    <mergeCell ref="AB8:AF8"/>
    <mergeCell ref="AH8:AI8"/>
    <mergeCell ref="AJ8:AK8"/>
    <mergeCell ref="AM8:AO8"/>
  </mergeCells>
  <pageMargins left="0.39" right="0.39" top="0.39" bottom="0.39" header="0" footer="0"/>
  <pageSetup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15"/>
  <sheetViews>
    <sheetView rightToLeft="1" view="pageBreakPreview" zoomScale="87" zoomScaleNormal="100" zoomScaleSheetLayoutView="87" workbookViewId="0">
      <selection activeCell="AE12" sqref="AE12"/>
    </sheetView>
  </sheetViews>
  <sheetFormatPr defaultRowHeight="12.75"/>
  <cols>
    <col min="1" max="1" width="28.5703125" customWidth="1"/>
    <col min="2" max="2" width="1.28515625" customWidth="1"/>
    <col min="3" max="3" width="18.5703125" bestFit="1" customWidth="1"/>
    <col min="4" max="4" width="1.28515625" customWidth="1"/>
    <col min="5" max="5" width="27.85546875" bestFit="1" customWidth="1"/>
    <col min="6" max="6" width="1.28515625" customWidth="1"/>
    <col min="7" max="7" width="15.42578125" bestFit="1" customWidth="1"/>
    <col min="8" max="8" width="1.28515625" customWidth="1"/>
    <col min="9" max="9" width="12.85546875" bestFit="1" customWidth="1"/>
    <col min="10" max="10" width="1.28515625" customWidth="1"/>
    <col min="11" max="11" width="12.85546875" bestFit="1" customWidth="1"/>
    <col min="12" max="12" width="1.28515625" customWidth="1"/>
    <col min="13" max="13" width="8.28515625" bestFit="1" customWidth="1"/>
    <col min="14" max="14" width="1.28515625" customWidth="1"/>
    <col min="15" max="15" width="16.140625" bestFit="1" customWidth="1"/>
    <col min="16" max="16" width="1.28515625" customWidth="1"/>
    <col min="17" max="17" width="18.140625" bestFit="1" customWidth="1"/>
    <col min="18" max="18" width="1.28515625" customWidth="1"/>
    <col min="19" max="19" width="5.42578125" bestFit="1" customWidth="1"/>
    <col min="20" max="20" width="1.28515625" customWidth="1"/>
    <col min="21" max="21" width="12.85546875" bestFit="1" customWidth="1"/>
    <col min="22" max="22" width="1.28515625" customWidth="1"/>
    <col min="23" max="23" width="8.28515625" bestFit="1" customWidth="1"/>
    <col min="24" max="24" width="1.28515625" customWidth="1"/>
    <col min="25" max="25" width="16.140625" bestFit="1" customWidth="1"/>
    <col min="26" max="26" width="1.28515625" customWidth="1"/>
    <col min="27" max="27" width="8.28515625" bestFit="1" customWidth="1"/>
    <col min="28" max="28" width="1.28515625" customWidth="1"/>
    <col min="29" max="29" width="16.140625" bestFit="1" customWidth="1"/>
    <col min="30" max="30" width="1.28515625" customWidth="1"/>
    <col min="31" max="31" width="16.140625" bestFit="1" customWidth="1"/>
    <col min="32" max="32" width="1.28515625" customWidth="1"/>
    <col min="33" max="33" width="16.140625" bestFit="1" customWidth="1"/>
    <col min="34" max="34" width="1.28515625" customWidth="1"/>
    <col min="35" max="35" width="18.28515625" bestFit="1" customWidth="1"/>
    <col min="36" max="36" width="0.28515625" customWidth="1"/>
  </cols>
  <sheetData>
    <row r="1" spans="1:37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7" ht="21.75" customHeight="1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37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</row>
    <row r="4" spans="1:37" ht="14.45" customHeight="1"/>
    <row r="5" spans="1:37" ht="14.45" customHeight="1">
      <c r="A5" s="92" t="s">
        <v>233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</row>
    <row r="6" spans="1:37" ht="14.45" customHeight="1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 t="s">
        <v>3</v>
      </c>
      <c r="N6" s="83"/>
      <c r="O6" s="83"/>
      <c r="P6" s="83"/>
      <c r="Q6" s="83"/>
      <c r="S6" s="83" t="s">
        <v>4</v>
      </c>
      <c r="T6" s="83"/>
      <c r="U6" s="83"/>
      <c r="V6" s="83"/>
      <c r="W6" s="83"/>
      <c r="X6" s="83"/>
      <c r="Y6" s="83"/>
      <c r="AA6" s="83" t="s">
        <v>5</v>
      </c>
      <c r="AB6" s="83"/>
      <c r="AC6" s="83"/>
      <c r="AD6" s="83"/>
      <c r="AE6" s="83"/>
      <c r="AF6" s="83"/>
      <c r="AG6" s="83"/>
      <c r="AH6" s="83"/>
      <c r="AI6" s="83"/>
    </row>
    <row r="7" spans="1:37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S7" s="90" t="s">
        <v>6</v>
      </c>
      <c r="T7" s="90"/>
      <c r="U7" s="90"/>
      <c r="V7" s="3"/>
      <c r="W7" s="90" t="s">
        <v>7</v>
      </c>
      <c r="X7" s="90"/>
      <c r="Y7" s="90"/>
      <c r="AA7" s="3"/>
      <c r="AB7" s="3"/>
      <c r="AC7" s="3"/>
      <c r="AD7" s="3"/>
      <c r="AE7" s="3"/>
      <c r="AF7" s="3"/>
      <c r="AG7" s="3"/>
      <c r="AH7" s="3"/>
      <c r="AI7" s="3"/>
    </row>
    <row r="8" spans="1:37" ht="14.45" customHeight="1">
      <c r="A8" s="11" t="s">
        <v>134</v>
      </c>
      <c r="C8" s="2" t="s">
        <v>135</v>
      </c>
      <c r="E8" s="2" t="s">
        <v>136</v>
      </c>
      <c r="G8" s="2" t="s">
        <v>137</v>
      </c>
      <c r="I8" s="2" t="s">
        <v>138</v>
      </c>
      <c r="K8" s="2" t="s">
        <v>139</v>
      </c>
      <c r="M8" s="2" t="s">
        <v>9</v>
      </c>
      <c r="O8" s="2" t="s">
        <v>10</v>
      </c>
      <c r="Q8" s="2" t="s">
        <v>11</v>
      </c>
      <c r="S8" s="4" t="s">
        <v>9</v>
      </c>
      <c r="T8" s="3"/>
      <c r="U8" s="4" t="s">
        <v>10</v>
      </c>
      <c r="W8" s="4" t="s">
        <v>9</v>
      </c>
      <c r="X8" s="3"/>
      <c r="Y8" s="4" t="s">
        <v>12</v>
      </c>
      <c r="AA8" s="2" t="s">
        <v>9</v>
      </c>
      <c r="AC8" s="2" t="s">
        <v>13</v>
      </c>
      <c r="AE8" s="2" t="s">
        <v>10</v>
      </c>
      <c r="AG8" s="2" t="s">
        <v>11</v>
      </c>
      <c r="AI8" s="2" t="s">
        <v>14</v>
      </c>
    </row>
    <row r="9" spans="1:37" ht="21.75" customHeight="1">
      <c r="A9" s="34" t="s">
        <v>140</v>
      </c>
      <c r="B9" s="32"/>
      <c r="C9" s="34" t="s">
        <v>141</v>
      </c>
      <c r="D9" s="32"/>
      <c r="E9" s="34" t="s">
        <v>141</v>
      </c>
      <c r="F9" s="32"/>
      <c r="G9" s="34" t="s">
        <v>142</v>
      </c>
      <c r="H9" s="32"/>
      <c r="I9" s="34" t="s">
        <v>143</v>
      </c>
      <c r="J9" s="32"/>
      <c r="K9" s="18">
        <v>23</v>
      </c>
      <c r="L9" s="32"/>
      <c r="M9" s="18">
        <v>229500</v>
      </c>
      <c r="N9" s="32"/>
      <c r="O9" s="18">
        <v>400300214522</v>
      </c>
      <c r="P9" s="32"/>
      <c r="Q9" s="18">
        <v>412061360266</v>
      </c>
      <c r="R9" s="32"/>
      <c r="S9" s="18">
        <v>0</v>
      </c>
      <c r="T9" s="32"/>
      <c r="U9" s="18">
        <v>0</v>
      </c>
      <c r="V9" s="32"/>
      <c r="W9" s="18">
        <v>0</v>
      </c>
      <c r="X9" s="32"/>
      <c r="Y9" s="18">
        <v>0</v>
      </c>
      <c r="Z9" s="32"/>
      <c r="AA9" s="18">
        <v>229500</v>
      </c>
      <c r="AB9" s="32"/>
      <c r="AC9" s="18">
        <v>1805035</v>
      </c>
      <c r="AD9" s="32"/>
      <c r="AE9" s="18">
        <v>400300214522</v>
      </c>
      <c r="AF9" s="32"/>
      <c r="AG9" s="18">
        <v>413955197238</v>
      </c>
      <c r="AH9" s="32"/>
      <c r="AI9" s="43">
        <f>AG9/2590389247405*100</f>
        <v>15.980424472989609</v>
      </c>
      <c r="AK9" s="22"/>
    </row>
    <row r="10" spans="1:37" ht="21.75" customHeight="1">
      <c r="A10" s="35" t="s">
        <v>144</v>
      </c>
      <c r="B10" s="32"/>
      <c r="C10" s="35" t="s">
        <v>141</v>
      </c>
      <c r="D10" s="32"/>
      <c r="E10" s="35" t="s">
        <v>141</v>
      </c>
      <c r="F10" s="32"/>
      <c r="G10" s="35" t="s">
        <v>145</v>
      </c>
      <c r="H10" s="32"/>
      <c r="I10" s="35" t="s">
        <v>146</v>
      </c>
      <c r="J10" s="32"/>
      <c r="K10" s="19">
        <v>23</v>
      </c>
      <c r="L10" s="32"/>
      <c r="M10" s="19">
        <v>60800</v>
      </c>
      <c r="N10" s="32"/>
      <c r="O10" s="19">
        <v>60811020000</v>
      </c>
      <c r="P10" s="32"/>
      <c r="Q10" s="19">
        <v>60788980000</v>
      </c>
      <c r="R10" s="32"/>
      <c r="S10" s="19">
        <v>0</v>
      </c>
      <c r="T10" s="32"/>
      <c r="U10" s="19">
        <v>0</v>
      </c>
      <c r="V10" s="32"/>
      <c r="W10" s="19">
        <v>60800</v>
      </c>
      <c r="X10" s="32"/>
      <c r="Y10" s="19">
        <v>60788980000</v>
      </c>
      <c r="Z10" s="32"/>
      <c r="AA10" s="19">
        <v>0</v>
      </c>
      <c r="AB10" s="32"/>
      <c r="AC10" s="19">
        <v>0</v>
      </c>
      <c r="AD10" s="32"/>
      <c r="AE10" s="19">
        <v>0</v>
      </c>
      <c r="AF10" s="32"/>
      <c r="AG10" s="19">
        <v>0</v>
      </c>
      <c r="AH10" s="32"/>
      <c r="AI10" s="43">
        <f t="shared" ref="AI10:AI11" si="0">AG10/2590389247405*100</f>
        <v>0</v>
      </c>
      <c r="AK10" s="22"/>
    </row>
    <row r="11" spans="1:37" ht="21.75" customHeight="1">
      <c r="A11" s="35" t="s">
        <v>147</v>
      </c>
      <c r="B11" s="32"/>
      <c r="C11" s="35" t="s">
        <v>141</v>
      </c>
      <c r="D11" s="32"/>
      <c r="E11" s="35" t="s">
        <v>141</v>
      </c>
      <c r="F11" s="32"/>
      <c r="G11" s="35" t="s">
        <v>148</v>
      </c>
      <c r="H11" s="32"/>
      <c r="I11" s="35" t="s">
        <v>149</v>
      </c>
      <c r="J11" s="32"/>
      <c r="K11" s="19">
        <v>23</v>
      </c>
      <c r="L11" s="32"/>
      <c r="M11" s="44">
        <v>350000</v>
      </c>
      <c r="N11" s="32"/>
      <c r="O11" s="44">
        <v>350055937500</v>
      </c>
      <c r="P11" s="32"/>
      <c r="Q11" s="44">
        <v>349936562500</v>
      </c>
      <c r="R11" s="32"/>
      <c r="S11" s="44">
        <v>0</v>
      </c>
      <c r="T11" s="32"/>
      <c r="U11" s="44">
        <v>0</v>
      </c>
      <c r="V11" s="32"/>
      <c r="W11" s="44">
        <v>350000</v>
      </c>
      <c r="X11" s="32"/>
      <c r="Y11" s="44">
        <v>349944062500</v>
      </c>
      <c r="Z11" s="32"/>
      <c r="AA11" s="44">
        <v>0</v>
      </c>
      <c r="AB11" s="32"/>
      <c r="AC11" s="19">
        <v>0</v>
      </c>
      <c r="AD11" s="32"/>
      <c r="AE11" s="44">
        <v>0</v>
      </c>
      <c r="AF11" s="32"/>
      <c r="AG11" s="44">
        <v>0</v>
      </c>
      <c r="AH11" s="32"/>
      <c r="AI11" s="43">
        <f t="shared" si="0"/>
        <v>0</v>
      </c>
      <c r="AK11" s="22"/>
    </row>
    <row r="12" spans="1:37" ht="21.75" customHeight="1" thickBot="1">
      <c r="A12" s="41"/>
      <c r="B12" s="32"/>
      <c r="C12" s="19"/>
      <c r="D12" s="32"/>
      <c r="E12" s="19"/>
      <c r="F12" s="32"/>
      <c r="G12" s="19"/>
      <c r="H12" s="32"/>
      <c r="I12" s="19"/>
      <c r="J12" s="32"/>
      <c r="K12" s="19"/>
      <c r="L12" s="32"/>
      <c r="M12" s="20">
        <f>SUM(M9:M11)</f>
        <v>640300</v>
      </c>
      <c r="N12" s="32"/>
      <c r="O12" s="20">
        <f>SUM(O9:O11)</f>
        <v>811167172022</v>
      </c>
      <c r="P12" s="32"/>
      <c r="Q12" s="20">
        <v>822786902766</v>
      </c>
      <c r="R12" s="32"/>
      <c r="S12" s="20">
        <f>SUM(S9:S11)</f>
        <v>0</v>
      </c>
      <c r="T12" s="32"/>
      <c r="U12" s="20">
        <f>SUM(U9:U11)</f>
        <v>0</v>
      </c>
      <c r="V12" s="32"/>
      <c r="W12" s="20">
        <f>SUM(W9:W11)</f>
        <v>410800</v>
      </c>
      <c r="X12" s="32"/>
      <c r="Y12" s="20">
        <f>SUM(Y9:Y11)</f>
        <v>410733042500</v>
      </c>
      <c r="Z12" s="32"/>
      <c r="AA12" s="20">
        <f>SUM(AA9:AA11)</f>
        <v>229500</v>
      </c>
      <c r="AB12" s="32"/>
      <c r="AC12" s="19"/>
      <c r="AD12" s="32"/>
      <c r="AE12" s="20">
        <f>SUM(AE9:AE11)</f>
        <v>400300214522</v>
      </c>
      <c r="AF12" s="32"/>
      <c r="AG12" s="20">
        <f>SUM(AG9:AG11)</f>
        <v>413955197238</v>
      </c>
      <c r="AH12" s="32"/>
      <c r="AI12" s="45">
        <f>SUM(AI9:AI11)</f>
        <v>15.980424472989609</v>
      </c>
    </row>
    <row r="13" spans="1:37" ht="13.5" thickTop="1">
      <c r="Q13" s="22"/>
    </row>
    <row r="15" spans="1:37">
      <c r="O15" s="22"/>
      <c r="Q15" s="22"/>
    </row>
  </sheetData>
  <mergeCells count="10">
    <mergeCell ref="A1:AI1"/>
    <mergeCell ref="A2:AI2"/>
    <mergeCell ref="A3:AI3"/>
    <mergeCell ref="S7:U7"/>
    <mergeCell ref="W7:Y7"/>
    <mergeCell ref="A5:AI5"/>
    <mergeCell ref="A6:L6"/>
    <mergeCell ref="M6:Q6"/>
    <mergeCell ref="S6:Y6"/>
    <mergeCell ref="AA6:AI6"/>
  </mergeCells>
  <pageMargins left="0.39" right="0.39" top="0.39" bottom="0.39" header="0" footer="0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0"/>
  <sheetViews>
    <sheetView rightToLeft="1" view="pageBreakPreview" zoomScale="98" zoomScaleNormal="100" zoomScaleSheetLayoutView="98" workbookViewId="0">
      <selection activeCell="U11" sqref="U1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21.75" customHeight="1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14.45" customHeight="1">
      <c r="A4" s="82" t="s">
        <v>150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3" ht="14.45" customHeight="1">
      <c r="A5" s="82" t="s">
        <v>151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14.45" customHeight="1"/>
    <row r="7" spans="1:13" ht="14.45" customHeight="1">
      <c r="C7" s="83" t="s">
        <v>5</v>
      </c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3" ht="14.45" customHeight="1">
      <c r="A8" s="2" t="s">
        <v>152</v>
      </c>
      <c r="C8" s="4" t="s">
        <v>9</v>
      </c>
      <c r="D8" s="3"/>
      <c r="E8" s="4" t="s">
        <v>153</v>
      </c>
      <c r="F8" s="3"/>
      <c r="G8" s="4" t="s">
        <v>154</v>
      </c>
      <c r="H8" s="3"/>
      <c r="I8" s="4" t="s">
        <v>155</v>
      </c>
      <c r="J8" s="3"/>
      <c r="K8" s="4" t="s">
        <v>156</v>
      </c>
      <c r="L8" s="3"/>
      <c r="M8" s="4" t="s">
        <v>157</v>
      </c>
    </row>
    <row r="9" spans="1:13" ht="21.75" customHeight="1">
      <c r="A9" s="34" t="s">
        <v>140</v>
      </c>
      <c r="B9" s="32"/>
      <c r="C9" s="46">
        <v>229500</v>
      </c>
      <c r="D9" s="32"/>
      <c r="E9" s="18">
        <v>1796777</v>
      </c>
      <c r="F9" s="32"/>
      <c r="G9" s="18">
        <v>1805035</v>
      </c>
      <c r="H9" s="32"/>
      <c r="I9" s="42" t="s">
        <v>158</v>
      </c>
      <c r="J9" s="32"/>
      <c r="K9" s="46">
        <v>413955197238</v>
      </c>
      <c r="L9" s="32"/>
      <c r="M9" s="34" t="s">
        <v>235</v>
      </c>
    </row>
    <row r="10" spans="1:13" ht="21.75" customHeight="1">
      <c r="A10" s="41"/>
      <c r="B10" s="32"/>
      <c r="C10" s="20">
        <v>229500</v>
      </c>
      <c r="D10" s="32"/>
      <c r="E10" s="19"/>
      <c r="F10" s="32"/>
      <c r="G10" s="19"/>
      <c r="H10" s="32"/>
      <c r="I10" s="19"/>
      <c r="J10" s="32"/>
      <c r="K10" s="20">
        <f>SUM(K9)</f>
        <v>413955197238</v>
      </c>
      <c r="L10" s="32"/>
      <c r="M10" s="19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6"/>
  <sheetViews>
    <sheetView rightToLeft="1" view="pageBreakPreview" zoomScale="124" zoomScaleNormal="100" zoomScaleSheetLayoutView="124" workbookViewId="0">
      <selection activeCell="C14" sqref="C14"/>
    </sheetView>
  </sheetViews>
  <sheetFormatPr defaultRowHeight="12.75"/>
  <cols>
    <col min="1" max="1" width="35.140625" bestFit="1" customWidth="1"/>
    <col min="2" max="2" width="1.28515625" customWidth="1"/>
    <col min="3" max="3" width="16.140625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" bestFit="1" customWidth="1"/>
    <col min="10" max="10" width="1.28515625" customWidth="1"/>
    <col min="11" max="11" width="18.28515625" bestFit="1" customWidth="1"/>
    <col min="12" max="12" width="0.28515625" customWidth="1"/>
  </cols>
  <sheetData>
    <row r="1" spans="1:11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1.75" customHeight="1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4.45" customHeight="1"/>
    <row r="5" spans="1:11" ht="14.45" customHeight="1">
      <c r="A5" s="92" t="s">
        <v>234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ht="14.45" customHeight="1">
      <c r="C6" s="2" t="s">
        <v>3</v>
      </c>
      <c r="E6" s="83" t="s">
        <v>4</v>
      </c>
      <c r="F6" s="83"/>
      <c r="G6" s="83"/>
      <c r="I6" s="2" t="s">
        <v>5</v>
      </c>
    </row>
    <row r="7" spans="1:11" ht="14.45" customHeight="1">
      <c r="A7" s="11" t="s">
        <v>159</v>
      </c>
      <c r="C7" s="2" t="s">
        <v>160</v>
      </c>
      <c r="E7" s="2" t="s">
        <v>161</v>
      </c>
      <c r="G7" s="2" t="s">
        <v>162</v>
      </c>
      <c r="I7" s="2" t="s">
        <v>160</v>
      </c>
      <c r="K7" s="2" t="s">
        <v>14</v>
      </c>
    </row>
    <row r="8" spans="1:11" ht="21.75" customHeight="1">
      <c r="A8" s="13" t="s">
        <v>236</v>
      </c>
      <c r="C8" s="18">
        <v>7022728530</v>
      </c>
      <c r="D8" s="32"/>
      <c r="E8" s="18">
        <v>208370440930</v>
      </c>
      <c r="F8" s="32"/>
      <c r="G8" s="18">
        <v>212627887045</v>
      </c>
      <c r="H8" s="32"/>
      <c r="I8" s="19">
        <f>C8+E8-G8</f>
        <v>2765282415</v>
      </c>
      <c r="J8" s="32"/>
      <c r="K8" s="43">
        <f>I8/2590389247405*100</f>
        <v>0.10675161726254866</v>
      </c>
    </row>
    <row r="9" spans="1:11" ht="21.75" customHeight="1">
      <c r="A9" s="12" t="s">
        <v>237</v>
      </c>
      <c r="C9" s="19">
        <v>43034043</v>
      </c>
      <c r="D9" s="32"/>
      <c r="E9" s="19">
        <v>660379925</v>
      </c>
      <c r="F9" s="32"/>
      <c r="G9" s="19">
        <v>133200</v>
      </c>
      <c r="H9" s="32"/>
      <c r="I9" s="19">
        <f t="shared" ref="I9:I13" si="0">C9+E9-G9</f>
        <v>703280768</v>
      </c>
      <c r="J9" s="32"/>
      <c r="K9" s="43">
        <f t="shared" ref="K9:K13" si="1">I9/2590389247405*100</f>
        <v>2.7149617328921998E-2</v>
      </c>
    </row>
    <row r="10" spans="1:11" ht="21.75" customHeight="1">
      <c r="A10" s="12" t="s">
        <v>238</v>
      </c>
      <c r="C10" s="19">
        <v>655628862</v>
      </c>
      <c r="D10" s="19">
        <v>0</v>
      </c>
      <c r="E10" s="19">
        <v>34168187103</v>
      </c>
      <c r="F10" s="19">
        <v>0</v>
      </c>
      <c r="G10" s="19">
        <v>32377011426</v>
      </c>
      <c r="H10" s="19">
        <v>0</v>
      </c>
      <c r="I10" s="19">
        <f t="shared" si="0"/>
        <v>2446804539</v>
      </c>
      <c r="J10" s="32"/>
      <c r="K10" s="43">
        <f t="shared" si="1"/>
        <v>9.4457021910940978E-2</v>
      </c>
    </row>
    <row r="11" spans="1:11" ht="21.75" customHeight="1">
      <c r="A11" s="12" t="s">
        <v>239</v>
      </c>
      <c r="C11" s="19">
        <v>111000</v>
      </c>
      <c r="D11" s="32"/>
      <c r="E11" s="19">
        <v>573287671</v>
      </c>
      <c r="F11" s="32"/>
      <c r="G11" s="19">
        <v>573287671</v>
      </c>
      <c r="H11" s="32"/>
      <c r="I11" s="19">
        <f t="shared" si="0"/>
        <v>111000</v>
      </c>
      <c r="J11" s="32"/>
      <c r="K11" s="43">
        <f>I11/2590389247405*100</f>
        <v>4.2850702886138664E-6</v>
      </c>
    </row>
    <row r="12" spans="1:11" ht="21.75" customHeight="1">
      <c r="A12" s="12" t="s">
        <v>240</v>
      </c>
      <c r="C12" s="19">
        <v>220000000000</v>
      </c>
      <c r="D12" s="19">
        <v>0</v>
      </c>
      <c r="E12" s="19">
        <v>0</v>
      </c>
      <c r="F12" s="19">
        <v>0</v>
      </c>
      <c r="G12" s="19">
        <v>180000000000</v>
      </c>
      <c r="H12" s="19">
        <v>0</v>
      </c>
      <c r="I12" s="19">
        <f t="shared" si="0"/>
        <v>40000000000</v>
      </c>
      <c r="J12" s="32"/>
      <c r="K12" s="43">
        <f t="shared" si="1"/>
        <v>1.5441694733743663</v>
      </c>
    </row>
    <row r="13" spans="1:11" ht="21.75" customHeight="1">
      <c r="A13" s="12" t="s">
        <v>241</v>
      </c>
      <c r="C13" s="19">
        <v>30000000000</v>
      </c>
      <c r="D13" s="32"/>
      <c r="E13" s="19">
        <v>0</v>
      </c>
      <c r="F13" s="32"/>
      <c r="G13" s="19">
        <v>0</v>
      </c>
      <c r="H13" s="32"/>
      <c r="I13" s="19">
        <f t="shared" si="0"/>
        <v>30000000000</v>
      </c>
      <c r="J13" s="32"/>
      <c r="K13" s="43">
        <f t="shared" si="1"/>
        <v>1.1581271050307749</v>
      </c>
    </row>
    <row r="14" spans="1:11" ht="21.75" customHeight="1" thickBot="1">
      <c r="A14" s="17"/>
      <c r="C14" s="47">
        <f>SUM(C8:C13)</f>
        <v>257721502435</v>
      </c>
      <c r="D14" s="32"/>
      <c r="E14" s="47">
        <f>SUM(E8:E13)</f>
        <v>243772295629</v>
      </c>
      <c r="F14" s="32"/>
      <c r="G14" s="47">
        <f>SUM(G8:G13)</f>
        <v>425578319342</v>
      </c>
      <c r="H14" s="32"/>
      <c r="I14" s="47">
        <f>SUM(I8:I13)</f>
        <v>75915478722</v>
      </c>
      <c r="J14" s="32"/>
      <c r="K14" s="48">
        <f>SUM(K8:K13)</f>
        <v>2.9306591199778413</v>
      </c>
    </row>
    <row r="15" spans="1:11" ht="13.5" thickTop="1">
      <c r="E15" s="22"/>
    </row>
    <row r="16" spans="1:11">
      <c r="C16" s="22"/>
    </row>
  </sheetData>
  <mergeCells count="5">
    <mergeCell ref="A1:K1"/>
    <mergeCell ref="A2:K2"/>
    <mergeCell ref="A3:K3"/>
    <mergeCell ref="A5:K5"/>
    <mergeCell ref="E6:G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5"/>
  <sheetViews>
    <sheetView rightToLeft="1" view="pageBreakPreview" zoomScale="96" zoomScaleNormal="100" zoomScaleSheetLayoutView="96" workbookViewId="0">
      <selection activeCell="F14" sqref="F14:F18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6" hidden="1" customWidth="1"/>
  </cols>
  <sheetData>
    <row r="1" spans="1:13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3" ht="21.75" customHeight="1">
      <c r="A2" s="79" t="s">
        <v>163</v>
      </c>
      <c r="B2" s="79"/>
      <c r="C2" s="79"/>
      <c r="D2" s="79"/>
      <c r="E2" s="79"/>
      <c r="F2" s="79"/>
      <c r="G2" s="79"/>
      <c r="H2" s="79"/>
      <c r="I2" s="79"/>
      <c r="J2" s="79"/>
    </row>
    <row r="3" spans="1:13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3" ht="14.45" customHeight="1"/>
    <row r="5" spans="1:13" ht="29.1" customHeight="1">
      <c r="A5" s="1" t="s">
        <v>164</v>
      </c>
      <c r="B5" s="82" t="s">
        <v>165</v>
      </c>
      <c r="C5" s="82"/>
      <c r="D5" s="82"/>
      <c r="E5" s="82"/>
      <c r="F5" s="82"/>
      <c r="G5" s="82"/>
      <c r="H5" s="82"/>
      <c r="I5" s="82"/>
      <c r="J5" s="82"/>
    </row>
    <row r="6" spans="1:13" ht="14.45" customHeight="1"/>
    <row r="7" spans="1:13" ht="14.45" customHeight="1">
      <c r="A7" s="83" t="s">
        <v>166</v>
      </c>
      <c r="B7" s="83"/>
      <c r="D7" s="2" t="s">
        <v>167</v>
      </c>
      <c r="F7" s="2" t="s">
        <v>160</v>
      </c>
      <c r="H7" s="2" t="s">
        <v>168</v>
      </c>
      <c r="J7" s="2" t="s">
        <v>169</v>
      </c>
    </row>
    <row r="8" spans="1:13" ht="21.75" customHeight="1">
      <c r="A8" s="84" t="s">
        <v>170</v>
      </c>
      <c r="B8" s="84"/>
      <c r="C8" s="32"/>
      <c r="D8" s="34" t="s">
        <v>171</v>
      </c>
      <c r="E8" s="32"/>
      <c r="F8" s="23">
        <f>'درآمد سرمایه گذاری در سهام'!S146</f>
        <v>-536336169094</v>
      </c>
      <c r="G8" s="32"/>
      <c r="H8" s="57">
        <f>F8/$F$12*100</f>
        <v>117.53012906910321</v>
      </c>
      <c r="I8" s="32"/>
      <c r="J8" s="57">
        <f>F8/2590389247405*100</f>
        <v>-20.704848494537679</v>
      </c>
      <c r="M8" s="36">
        <f>'درآمد سرمایه گذاری در سهام'!I146</f>
        <v>247797868048</v>
      </c>
    </row>
    <row r="9" spans="1:13" ht="21.75" customHeight="1">
      <c r="A9" s="87" t="s">
        <v>173</v>
      </c>
      <c r="B9" s="87"/>
      <c r="C9" s="32"/>
      <c r="D9" s="35" t="s">
        <v>172</v>
      </c>
      <c r="E9" s="32"/>
      <c r="F9" s="26">
        <f>'درآمد سرمایه گذاری در اوراق به'!Q16</f>
        <v>58891095515</v>
      </c>
      <c r="G9" s="32"/>
      <c r="H9" s="57">
        <f t="shared" ref="H9:H11" si="0">F9/$F$12*100</f>
        <v>-12.905111487429361</v>
      </c>
      <c r="I9" s="32"/>
      <c r="J9" s="57">
        <f t="shared" ref="J9:J11" si="1">F9/2590389247405*100</f>
        <v>2.2734457986959264</v>
      </c>
      <c r="M9" s="36">
        <f>'درآمد سرمایه گذاری در اوراق به'!I16</f>
        <v>5946165446</v>
      </c>
    </row>
    <row r="10" spans="1:13" ht="21.75" customHeight="1">
      <c r="A10" s="87" t="s">
        <v>175</v>
      </c>
      <c r="B10" s="87"/>
      <c r="C10" s="32"/>
      <c r="D10" s="35" t="s">
        <v>174</v>
      </c>
      <c r="E10" s="32"/>
      <c r="F10" s="26">
        <f>'درآمد سپرده بانکی'!G14</f>
        <v>20300386603</v>
      </c>
      <c r="G10" s="32"/>
      <c r="H10" s="57">
        <f t="shared" si="0"/>
        <v>-4.4485291037403858</v>
      </c>
      <c r="I10" s="32"/>
      <c r="J10" s="57">
        <f t="shared" si="1"/>
        <v>0.78368093225126378</v>
      </c>
      <c r="M10" s="36">
        <f>'درآمد سپرده بانکی'!C14</f>
        <v>3469044379</v>
      </c>
    </row>
    <row r="11" spans="1:13" ht="21.75" customHeight="1">
      <c r="A11" s="87" t="s">
        <v>177</v>
      </c>
      <c r="B11" s="87"/>
      <c r="C11" s="32"/>
      <c r="D11" s="35" t="s">
        <v>176</v>
      </c>
      <c r="E11" s="32"/>
      <c r="F11" s="50">
        <f>'سایر درآمدها'!F11</f>
        <v>805386286</v>
      </c>
      <c r="G11" s="32"/>
      <c r="H11" s="57">
        <f t="shared" si="0"/>
        <v>-0.1764884779334652</v>
      </c>
      <c r="I11" s="32"/>
      <c r="J11" s="57">
        <f t="shared" si="1"/>
        <v>3.1091322927888916E-2</v>
      </c>
      <c r="M11" s="22">
        <f>'سایر درآمدها'!D11</f>
        <v>94828141</v>
      </c>
    </row>
    <row r="12" spans="1:13" ht="21.75" customHeight="1">
      <c r="A12" s="93"/>
      <c r="B12" s="93"/>
      <c r="C12" s="32"/>
      <c r="D12" s="19"/>
      <c r="E12" s="32"/>
      <c r="F12" s="29">
        <f>SUM(F8:F11)</f>
        <v>-456339300690</v>
      </c>
      <c r="G12" s="32"/>
      <c r="H12" s="20">
        <f>SUM(H8:H11)</f>
        <v>100</v>
      </c>
      <c r="I12" s="32"/>
      <c r="J12" s="45">
        <f>SUM(J8:J11)</f>
        <v>-17.616630440662597</v>
      </c>
      <c r="M12" s="36">
        <f>SUM(M8:M11)</f>
        <v>257307906014</v>
      </c>
    </row>
    <row r="13" spans="1:13" ht="13.5" thickTop="1"/>
    <row r="14" spans="1:13">
      <c r="F14" s="22"/>
      <c r="M14" s="22">
        <v>257307906014</v>
      </c>
    </row>
    <row r="15" spans="1:13">
      <c r="F15" s="22"/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55"/>
  <sheetViews>
    <sheetView rightToLeft="1" view="pageBreakPreview" topLeftCell="A124" zoomScale="87" zoomScaleNormal="100" zoomScaleSheetLayoutView="87" workbookViewId="0">
      <selection activeCell="A153" sqref="A153"/>
    </sheetView>
  </sheetViews>
  <sheetFormatPr defaultRowHeight="12.75"/>
  <cols>
    <col min="1" max="1" width="51.5703125" customWidth="1"/>
    <col min="2" max="2" width="1.28515625" customWidth="1"/>
    <col min="3" max="3" width="16.5703125" bestFit="1" customWidth="1"/>
    <col min="4" max="4" width="1.28515625" customWidth="1"/>
    <col min="5" max="5" width="16.85546875" bestFit="1" customWidth="1"/>
    <col min="6" max="6" width="1.28515625" customWidth="1"/>
    <col min="7" max="7" width="16.42578125" bestFit="1" customWidth="1"/>
    <col min="8" max="8" width="1.28515625" customWidth="1"/>
    <col min="9" max="9" width="16.7109375" bestFit="1" customWidth="1"/>
    <col min="10" max="10" width="1.28515625" customWidth="1"/>
    <col min="11" max="11" width="15.5703125" customWidth="1"/>
    <col min="12" max="12" width="1.28515625" customWidth="1"/>
    <col min="13" max="13" width="15.5703125" bestFit="1" customWidth="1"/>
    <col min="14" max="14" width="1.28515625" customWidth="1"/>
    <col min="15" max="15" width="16.7109375" bestFit="1" customWidth="1"/>
    <col min="16" max="16" width="1.5703125" customWidth="1"/>
    <col min="17" max="17" width="17.5703125" bestFit="1" customWidth="1"/>
    <col min="18" max="18" width="1.28515625" customWidth="1"/>
    <col min="19" max="19" width="17.5703125" bestFit="1" customWidth="1"/>
    <col min="20" max="20" width="1.28515625" customWidth="1"/>
    <col min="21" max="21" width="15.5703125" customWidth="1"/>
    <col min="22" max="22" width="0.28515625" customWidth="1"/>
  </cols>
  <sheetData>
    <row r="1" spans="1:21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1" ht="21.75" customHeight="1">
      <c r="A2" s="79" t="s">
        <v>163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1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spans="1:21" ht="14.45" customHeight="1"/>
    <row r="5" spans="1:21" ht="14.45" customHeight="1">
      <c r="A5" s="92" t="s">
        <v>307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1" ht="14.45" customHeight="1">
      <c r="C6" s="83" t="s">
        <v>178</v>
      </c>
      <c r="D6" s="83"/>
      <c r="E6" s="83"/>
      <c r="F6" s="83"/>
      <c r="G6" s="83"/>
      <c r="H6" s="83"/>
      <c r="I6" s="83"/>
      <c r="J6" s="83"/>
      <c r="K6" s="83"/>
      <c r="M6" s="83" t="s">
        <v>179</v>
      </c>
      <c r="N6" s="83"/>
      <c r="O6" s="83"/>
      <c r="P6" s="83"/>
      <c r="Q6" s="83"/>
      <c r="R6" s="83"/>
      <c r="S6" s="83"/>
      <c r="T6" s="83"/>
      <c r="U6" s="83"/>
    </row>
    <row r="7" spans="1:21" ht="14.45" customHeight="1">
      <c r="C7" s="3"/>
      <c r="D7" s="3"/>
      <c r="E7" s="3"/>
      <c r="F7" s="3"/>
      <c r="G7" s="3"/>
      <c r="H7" s="3"/>
      <c r="I7" s="90" t="s">
        <v>59</v>
      </c>
      <c r="J7" s="90"/>
      <c r="K7" s="90"/>
      <c r="M7" s="3"/>
      <c r="N7" s="3"/>
      <c r="O7" s="3"/>
      <c r="P7" s="3"/>
      <c r="Q7" s="3"/>
      <c r="R7" s="3"/>
      <c r="S7" s="90" t="s">
        <v>59</v>
      </c>
      <c r="T7" s="90"/>
      <c r="U7" s="90"/>
    </row>
    <row r="8" spans="1:21" ht="14.45" customHeight="1">
      <c r="A8" s="2" t="s">
        <v>180</v>
      </c>
      <c r="C8" s="2" t="s">
        <v>181</v>
      </c>
      <c r="E8" s="2" t="s">
        <v>182</v>
      </c>
      <c r="G8" s="2" t="s">
        <v>183</v>
      </c>
      <c r="I8" s="4" t="s">
        <v>160</v>
      </c>
      <c r="J8" s="3"/>
      <c r="K8" s="4" t="s">
        <v>168</v>
      </c>
      <c r="M8" s="2" t="s">
        <v>181</v>
      </c>
      <c r="O8" s="11" t="s">
        <v>182</v>
      </c>
      <c r="Q8" s="2" t="s">
        <v>183</v>
      </c>
      <c r="S8" s="4" t="s">
        <v>160</v>
      </c>
      <c r="T8" s="3"/>
      <c r="U8" s="4" t="s">
        <v>168</v>
      </c>
    </row>
    <row r="9" spans="1:21" ht="18.75">
      <c r="A9" s="12" t="s">
        <v>49</v>
      </c>
      <c r="C9" s="26">
        <v>0</v>
      </c>
      <c r="D9" s="26"/>
      <c r="E9" s="26">
        <f>VLOOKUP(A9,'درآمد ناشی از تغییر قیمت اوراق'!A:Q,9,0)</f>
        <v>30284210898</v>
      </c>
      <c r="F9" s="26"/>
      <c r="G9" s="26">
        <f>VLOOKUP(A9,'درآمد ناشی از فروش'!A:Q,9,0)</f>
        <v>0</v>
      </c>
      <c r="H9" s="26"/>
      <c r="I9" s="26">
        <f>C9+E9+G9</f>
        <v>30284210898</v>
      </c>
      <c r="J9" s="26"/>
      <c r="K9" s="57">
        <f>I9/درآمد!$M$12*100</f>
        <v>11.769638705291959</v>
      </c>
      <c r="L9" s="26"/>
      <c r="M9" s="26">
        <f>VLOOKUP(A9,'درآمد سود سهام'!A:S,15,0)</f>
        <v>21198503960</v>
      </c>
      <c r="N9" s="26"/>
      <c r="O9" s="26">
        <f>VLOOKUP(A9,'درآمد ناشی از تغییر قیمت اوراق'!A:Q,17,0)</f>
        <v>-481303504</v>
      </c>
      <c r="P9" s="26"/>
      <c r="Q9" s="26">
        <f>VLOOKUP(A9,'درآمد ناشی از فروش'!A:Q,17,0)</f>
        <v>-117762835044</v>
      </c>
      <c r="R9" s="26"/>
      <c r="S9" s="26">
        <f>M9+O9+Q9</f>
        <v>-97045634588</v>
      </c>
      <c r="T9" s="26"/>
      <c r="U9" s="57">
        <f>S9/درآمد!$F$12*100</f>
        <v>21.266113709966206</v>
      </c>
    </row>
    <row r="10" spans="1:21" ht="18.75">
      <c r="A10" s="12" t="s">
        <v>47</v>
      </c>
      <c r="C10" s="26">
        <v>0</v>
      </c>
      <c r="D10" s="26"/>
      <c r="E10" s="26">
        <f>VLOOKUP(A10,'درآمد ناشی از تغییر قیمت اوراق'!A:Q,9,0)</f>
        <v>296137515</v>
      </c>
      <c r="F10" s="26"/>
      <c r="G10" s="26">
        <f>VLOOKUP(A10,'درآمد ناشی از فروش'!A:Q,9,0)</f>
        <v>-490557927</v>
      </c>
      <c r="H10" s="26"/>
      <c r="I10" s="26">
        <f t="shared" ref="I10:I74" si="0">C10+E10+G10</f>
        <v>-194420412</v>
      </c>
      <c r="J10" s="26"/>
      <c r="K10" s="57">
        <f>I10/درآمد!$M$12*100</f>
        <v>-7.555943966580711E-2</v>
      </c>
      <c r="L10" s="26"/>
      <c r="M10" s="26">
        <f>VLOOKUP(A10,'درآمد سود سهام'!A:S,15,0)</f>
        <v>9930336</v>
      </c>
      <c r="N10" s="26"/>
      <c r="O10" s="26">
        <f>VLOOKUP(A10,'درآمد ناشی از تغییر قیمت اوراق'!A:Q,17,0)</f>
        <v>0</v>
      </c>
      <c r="P10" s="26"/>
      <c r="Q10" s="26">
        <f>VLOOKUP(A10,'درآمد ناشی از فروش'!A:Q,17,0)</f>
        <v>-490557927</v>
      </c>
      <c r="R10" s="26"/>
      <c r="S10" s="26">
        <f t="shared" ref="S10:S74" si="1">M10+O10+Q10</f>
        <v>-480627591</v>
      </c>
      <c r="T10" s="26"/>
      <c r="U10" s="57">
        <f>S10/درآمد!$F$12*100</f>
        <v>0.1053224191458582</v>
      </c>
    </row>
    <row r="11" spans="1:21" ht="18.75">
      <c r="A11" s="12" t="s">
        <v>186</v>
      </c>
      <c r="C11" s="26">
        <v>0</v>
      </c>
      <c r="D11" s="26"/>
      <c r="E11" s="26">
        <v>0</v>
      </c>
      <c r="F11" s="26"/>
      <c r="G11" s="26">
        <f>VLOOKUP(A11,'درآمد ناشی از فروش'!A:Q,9,0)</f>
        <v>0</v>
      </c>
      <c r="H11" s="26"/>
      <c r="I11" s="26">
        <f t="shared" si="0"/>
        <v>0</v>
      </c>
      <c r="J11" s="26"/>
      <c r="K11" s="57">
        <f>I11/درآمد!$M$12*100</f>
        <v>0</v>
      </c>
      <c r="L11" s="26"/>
      <c r="M11" s="26">
        <f>VLOOKUP(A11,'درآمد سود سهام'!A:S,15,0)</f>
        <v>3772000000</v>
      </c>
      <c r="N11" s="26"/>
      <c r="O11" s="26">
        <v>0</v>
      </c>
      <c r="P11" s="26"/>
      <c r="Q11" s="26">
        <f>VLOOKUP(A11,'درآمد ناشی از فروش'!A:Q,17,0)</f>
        <v>-28579020564</v>
      </c>
      <c r="R11" s="26"/>
      <c r="S11" s="26">
        <f t="shared" si="1"/>
        <v>-24807020564</v>
      </c>
      <c r="T11" s="26"/>
      <c r="U11" s="57">
        <f>S11/درآمد!$F$12*100</f>
        <v>5.4360911993534131</v>
      </c>
    </row>
    <row r="12" spans="1:21" ht="18.75">
      <c r="A12" s="12" t="s">
        <v>39</v>
      </c>
      <c r="C12" s="26">
        <v>0</v>
      </c>
      <c r="D12" s="26"/>
      <c r="E12" s="26">
        <f>VLOOKUP(A12,'درآمد ناشی از تغییر قیمت اوراق'!A:Q,9,0)</f>
        <v>72995204706</v>
      </c>
      <c r="F12" s="26"/>
      <c r="G12" s="26">
        <f>VLOOKUP(A12,'درآمد ناشی از فروش'!A:Q,9,0)</f>
        <v>0</v>
      </c>
      <c r="H12" s="26"/>
      <c r="I12" s="26">
        <f t="shared" si="0"/>
        <v>72995204706</v>
      </c>
      <c r="J12" s="26"/>
      <c r="K12" s="57">
        <f>I12/درآمد!$M$12*100</f>
        <v>28.368815337538972</v>
      </c>
      <c r="L12" s="26"/>
      <c r="M12" s="26">
        <v>0</v>
      </c>
      <c r="N12" s="26"/>
      <c r="O12" s="26">
        <f>VLOOKUP(A12,'درآمد ناشی از تغییر قیمت اوراق'!A:Q,17,0)</f>
        <v>72897736178</v>
      </c>
      <c r="P12" s="26"/>
      <c r="Q12" s="26">
        <f>VLOOKUP(A12,'درآمد ناشی از فروش'!A:Q,17,0)</f>
        <v>4653973308</v>
      </c>
      <c r="R12" s="26"/>
      <c r="S12" s="26">
        <f>M12+O12+Q12</f>
        <v>77551709486</v>
      </c>
      <c r="T12" s="26"/>
      <c r="U12" s="57">
        <f>S12/درآمد!$F$12*100</f>
        <v>-16.994308701604108</v>
      </c>
    </row>
    <row r="13" spans="1:21" ht="18.75">
      <c r="A13" s="12" t="s">
        <v>184</v>
      </c>
      <c r="C13" s="26">
        <v>0</v>
      </c>
      <c r="D13" s="26"/>
      <c r="E13" s="26">
        <v>0</v>
      </c>
      <c r="F13" s="26"/>
      <c r="G13" s="26">
        <f>VLOOKUP(A13,'درآمد ناشی از فروش'!A:Q,9,0)</f>
        <v>0</v>
      </c>
      <c r="H13" s="26"/>
      <c r="I13" s="26">
        <f t="shared" si="0"/>
        <v>0</v>
      </c>
      <c r="J13" s="26"/>
      <c r="K13" s="57">
        <f>I13/درآمد!$M$12*100</f>
        <v>0</v>
      </c>
      <c r="L13" s="26"/>
      <c r="M13" s="26">
        <f>VLOOKUP(A13,'درآمد سود سهام'!A:S,15,0)</f>
        <v>277998000</v>
      </c>
      <c r="N13" s="26"/>
      <c r="O13" s="26">
        <v>0</v>
      </c>
      <c r="P13" s="26"/>
      <c r="Q13" s="26">
        <f>VLOOKUP(A13,'درآمد ناشی از فروش'!A:Q,17,0)</f>
        <v>-92522817792</v>
      </c>
      <c r="R13" s="26"/>
      <c r="S13" s="26">
        <f t="shared" si="1"/>
        <v>-92244819792</v>
      </c>
      <c r="T13" s="26"/>
      <c r="U13" s="57">
        <f>S13/درآمد!$F$12*100</f>
        <v>20.214086240769273</v>
      </c>
    </row>
    <row r="14" spans="1:21" ht="18.75">
      <c r="A14" s="12" t="s">
        <v>36</v>
      </c>
      <c r="C14" s="26">
        <v>0</v>
      </c>
      <c r="D14" s="26"/>
      <c r="E14" s="26">
        <f>VLOOKUP(A14,'درآمد ناشی از تغییر قیمت اوراق'!A:Q,9,0)</f>
        <v>13391039591</v>
      </c>
      <c r="F14" s="26"/>
      <c r="G14" s="26">
        <f>VLOOKUP(A14,'درآمد ناشی از فروش'!A:Q,9,0)</f>
        <v>0</v>
      </c>
      <c r="H14" s="26"/>
      <c r="I14" s="26">
        <f t="shared" si="0"/>
        <v>13391039591</v>
      </c>
      <c r="J14" s="26"/>
      <c r="K14" s="57">
        <f>I14/درآمد!$M$12*100</f>
        <v>5.2042861015982149</v>
      </c>
      <c r="L14" s="26"/>
      <c r="M14" s="26">
        <f>VLOOKUP(A14,'درآمد سود سهام'!A:S,15,0)</f>
        <v>2130375951</v>
      </c>
      <c r="N14" s="26"/>
      <c r="O14" s="26">
        <f>VLOOKUP(A14,'درآمد ناشی از تغییر قیمت اوراق'!A:Q,17,0)</f>
        <v>9764201380</v>
      </c>
      <c r="P14" s="26"/>
      <c r="Q14" s="26">
        <f>VLOOKUP(A14,'درآمد ناشی از فروش'!A:Q,17,0)</f>
        <v>-50005300160</v>
      </c>
      <c r="R14" s="26"/>
      <c r="S14" s="26">
        <f t="shared" si="1"/>
        <v>-38110722829</v>
      </c>
      <c r="T14" s="26"/>
      <c r="U14" s="57">
        <f>S14/درآمد!$F$12*100</f>
        <v>8.3514005415214818</v>
      </c>
    </row>
    <row r="15" spans="1:21" ht="18.75">
      <c r="A15" s="12" t="s">
        <v>37</v>
      </c>
      <c r="C15" s="26">
        <v>0</v>
      </c>
      <c r="D15" s="26"/>
      <c r="E15" s="26">
        <f>VLOOKUP(A15,'درآمد ناشی از تغییر قیمت اوراق'!A:Q,9,0)</f>
        <v>20041959784</v>
      </c>
      <c r="F15" s="26"/>
      <c r="G15" s="26">
        <f>VLOOKUP(A15,'درآمد ناشی از فروش'!A:Q,9,0)</f>
        <v>0</v>
      </c>
      <c r="H15" s="26"/>
      <c r="I15" s="26">
        <f t="shared" si="0"/>
        <v>20041959784</v>
      </c>
      <c r="J15" s="26"/>
      <c r="K15" s="57">
        <f>I15/درآمد!$M$12*100</f>
        <v>7.7890959879443136</v>
      </c>
      <c r="L15" s="26"/>
      <c r="M15" s="26">
        <f>VLOOKUP(A15,'درآمد سود سهام'!A:S,15,0)</f>
        <v>6333937485</v>
      </c>
      <c r="N15" s="26"/>
      <c r="O15" s="26">
        <f>VLOOKUP(A15,'درآمد ناشی از تغییر قیمت اوراق'!A:Q,17,0)</f>
        <v>-333058072</v>
      </c>
      <c r="P15" s="26"/>
      <c r="Q15" s="26">
        <f>VLOOKUP(A15,'درآمد ناشی از فروش'!A:Q,17,0)</f>
        <v>-63758110238</v>
      </c>
      <c r="R15" s="26"/>
      <c r="S15" s="26">
        <f t="shared" si="1"/>
        <v>-57757230825</v>
      </c>
      <c r="T15" s="26"/>
      <c r="U15" s="57">
        <f>S15/درآمد!$F$12*100</f>
        <v>12.656641831564622</v>
      </c>
    </row>
    <row r="16" spans="1:21" ht="18.75">
      <c r="A16" s="12" t="s">
        <v>46</v>
      </c>
      <c r="C16" s="26">
        <v>44862643820</v>
      </c>
      <c r="D16" s="26"/>
      <c r="E16" s="26">
        <f>VLOOKUP(A16,'درآمد ناشی از تغییر قیمت اوراق'!A:Q,9,0)</f>
        <v>78786753</v>
      </c>
      <c r="F16" s="26"/>
      <c r="G16" s="26">
        <f>VLOOKUP(A16,'درآمد ناشی از فروش'!A:Q,9,0)</f>
        <v>0</v>
      </c>
      <c r="H16" s="26"/>
      <c r="I16" s="26">
        <f t="shared" si="0"/>
        <v>44941430573</v>
      </c>
      <c r="J16" s="26"/>
      <c r="K16" s="57">
        <f>I16/درآمد!$M$12*100</f>
        <v>17.46601232321045</v>
      </c>
      <c r="L16" s="26"/>
      <c r="M16" s="26">
        <f>VLOOKUP(A16,'درآمد سود سهام'!A:S,15,0)</f>
        <v>44862643820</v>
      </c>
      <c r="N16" s="26"/>
      <c r="O16" s="26">
        <f>VLOOKUP(A16,'درآمد ناشی از تغییر قیمت اوراق'!A:Q,17,0)</f>
        <v>-533797272</v>
      </c>
      <c r="P16" s="26"/>
      <c r="Q16" s="26">
        <f>VLOOKUP(A16,'درآمد ناشی از فروش'!A:Q,17,0)</f>
        <v>-40786752851</v>
      </c>
      <c r="R16" s="26"/>
      <c r="S16" s="26">
        <f t="shared" si="1"/>
        <v>3542093697</v>
      </c>
      <c r="T16" s="26"/>
      <c r="U16" s="57">
        <f>S16/درآمد!$F$12*100</f>
        <v>-0.77619738024847695</v>
      </c>
    </row>
    <row r="17" spans="1:21" ht="18.75">
      <c r="A17" s="12" t="s">
        <v>185</v>
      </c>
      <c r="C17" s="26">
        <v>0</v>
      </c>
      <c r="D17" s="26"/>
      <c r="E17" s="26">
        <v>0</v>
      </c>
      <c r="F17" s="26"/>
      <c r="G17" s="26">
        <f>VLOOKUP(A17,'درآمد ناشی از فروش'!A:Q,9,0)</f>
        <v>0</v>
      </c>
      <c r="H17" s="26"/>
      <c r="I17" s="26">
        <f t="shared" si="0"/>
        <v>0</v>
      </c>
      <c r="J17" s="26"/>
      <c r="K17" s="57">
        <f>I17/درآمد!$M$12*100</f>
        <v>0</v>
      </c>
      <c r="L17" s="26"/>
      <c r="M17" s="26">
        <f>VLOOKUP(A17,'درآمد سود سهام'!A:S,15,0)</f>
        <v>558265988</v>
      </c>
      <c r="N17" s="26"/>
      <c r="O17" s="26">
        <v>0</v>
      </c>
      <c r="P17" s="26"/>
      <c r="Q17" s="26">
        <f>VLOOKUP(A17,'درآمد ناشی از فروش'!A:Q,17,0)</f>
        <v>-75900753883</v>
      </c>
      <c r="R17" s="26"/>
      <c r="S17" s="26">
        <f t="shared" si="1"/>
        <v>-75342487895</v>
      </c>
      <c r="T17" s="26"/>
      <c r="U17" s="57">
        <f>S17/درآمد!$F$12*100</f>
        <v>16.51019050541553</v>
      </c>
    </row>
    <row r="18" spans="1:21" ht="18.75">
      <c r="A18" s="12" t="s">
        <v>40</v>
      </c>
      <c r="C18" s="26">
        <v>0</v>
      </c>
      <c r="D18" s="26"/>
      <c r="E18" s="26">
        <f>VLOOKUP(A18,'درآمد ناشی از تغییر قیمت اوراق'!A:Q,9,0)</f>
        <v>104375250</v>
      </c>
      <c r="F18" s="26"/>
      <c r="G18" s="26">
        <f>VLOOKUP(A18,'درآمد ناشی از فروش'!A:Q,9,0)</f>
        <v>0</v>
      </c>
      <c r="H18" s="26"/>
      <c r="I18" s="26">
        <f t="shared" si="0"/>
        <v>104375250</v>
      </c>
      <c r="J18" s="26"/>
      <c r="K18" s="57">
        <f>I18/درآمد!$M$12*100</f>
        <v>4.0564338506692055E-2</v>
      </c>
      <c r="L18" s="26"/>
      <c r="M18" s="26">
        <f>VLOOKUP(A18,'درآمد سود سهام'!A:S,15,0)</f>
        <v>235000000</v>
      </c>
      <c r="N18" s="26"/>
      <c r="O18" s="26">
        <f>VLOOKUP(A18,'درآمد ناشی از تغییر قیمت اوراق'!A:Q,17,0)</f>
        <v>433174666</v>
      </c>
      <c r="P18" s="26"/>
      <c r="Q18" s="26">
        <f>VLOOKUP(A18,'درآمد ناشی از فروش'!A:Q,17,0)</f>
        <v>610905666</v>
      </c>
      <c r="R18" s="26"/>
      <c r="S18" s="26">
        <f t="shared" si="1"/>
        <v>1279080332</v>
      </c>
      <c r="T18" s="26"/>
      <c r="U18" s="57">
        <f>S18/درآمد!$F$12*100</f>
        <v>-0.28029151336866859</v>
      </c>
    </row>
    <row r="19" spans="1:21" ht="18.75">
      <c r="A19" s="12" t="s">
        <v>38</v>
      </c>
      <c r="C19" s="26">
        <v>0</v>
      </c>
      <c r="D19" s="26"/>
      <c r="E19" s="26">
        <f>VLOOKUP(A19,'درآمد ناشی از تغییر قیمت اوراق'!A:Q,9,0)</f>
        <v>9491079260</v>
      </c>
      <c r="F19" s="26"/>
      <c r="G19" s="26">
        <f>VLOOKUP(A19,'درآمد ناشی از فروش'!A:Q,9,0)</f>
        <v>9785015874</v>
      </c>
      <c r="H19" s="26"/>
      <c r="I19" s="26">
        <f t="shared" si="0"/>
        <v>19276095134</v>
      </c>
      <c r="J19" s="26"/>
      <c r="K19" s="57">
        <f>I19/درآمد!$M$12*100</f>
        <v>7.4914507807432846</v>
      </c>
      <c r="L19" s="26"/>
      <c r="M19" s="26">
        <v>0</v>
      </c>
      <c r="N19" s="26"/>
      <c r="O19" s="26">
        <f>VLOOKUP(A19,'درآمد ناشی از تغییر قیمت اوراق'!A:Q,17,0)</f>
        <v>9947123708</v>
      </c>
      <c r="P19" s="26"/>
      <c r="Q19" s="26">
        <f>VLOOKUP(A19,'درآمد ناشی از فروش'!A:Q,17,0)</f>
        <v>-1471409102</v>
      </c>
      <c r="R19" s="26"/>
      <c r="S19" s="26">
        <f t="shared" si="1"/>
        <v>8475714606</v>
      </c>
      <c r="T19" s="26"/>
      <c r="U19" s="57">
        <f>S19/درآمد!$F$12*100</f>
        <v>-1.8573273424367442</v>
      </c>
    </row>
    <row r="20" spans="1:21" ht="18.75">
      <c r="A20" s="12" t="s">
        <v>55</v>
      </c>
      <c r="C20" s="26">
        <v>0</v>
      </c>
      <c r="D20" s="26"/>
      <c r="E20" s="26">
        <f>VLOOKUP(A20,'درآمد ناشی از تغییر قیمت اوراق'!A:Q,9,0)</f>
        <v>155550508</v>
      </c>
      <c r="F20" s="26"/>
      <c r="G20" s="26">
        <f>VLOOKUP(A20,'درآمد ناشی از فروش'!A:Q,9,0)</f>
        <v>1051767757</v>
      </c>
      <c r="H20" s="26"/>
      <c r="I20" s="26">
        <f t="shared" si="0"/>
        <v>1207318265</v>
      </c>
      <c r="J20" s="26"/>
      <c r="K20" s="57">
        <f>I20/درآمد!$M$12*100</f>
        <v>0.46921149206130897</v>
      </c>
      <c r="L20" s="26"/>
      <c r="M20" s="26">
        <v>0</v>
      </c>
      <c r="N20" s="26"/>
      <c r="O20" s="26">
        <f>VLOOKUP(A20,'درآمد ناشی از تغییر قیمت اوراق'!A:Q,17,0)</f>
        <v>155550508</v>
      </c>
      <c r="P20" s="26"/>
      <c r="Q20" s="26">
        <f>VLOOKUP(A20,'درآمد ناشی از فروش'!A:Q,17,0)</f>
        <v>1051767757</v>
      </c>
      <c r="R20" s="26"/>
      <c r="S20" s="26">
        <f t="shared" si="1"/>
        <v>1207318265</v>
      </c>
      <c r="T20" s="26"/>
      <c r="U20" s="57">
        <f>S20/درآمد!$F$12*100</f>
        <v>-0.26456591908137106</v>
      </c>
    </row>
    <row r="21" spans="1:21" ht="18.75">
      <c r="A21" s="12" t="s">
        <v>41</v>
      </c>
      <c r="C21" s="26">
        <v>0</v>
      </c>
      <c r="D21" s="26"/>
      <c r="E21" s="26">
        <f>VLOOKUP(A21,'درآمد ناشی از تغییر قیمت اوراق'!A:Q,9,0)</f>
        <v>101631744</v>
      </c>
      <c r="F21" s="26"/>
      <c r="G21" s="26">
        <f>VLOOKUP(A21,'درآمد ناشی از فروش'!A:Q,9,0)</f>
        <v>1492130509</v>
      </c>
      <c r="H21" s="26"/>
      <c r="I21" s="26">
        <f t="shared" si="0"/>
        <v>1593762253</v>
      </c>
      <c r="J21" s="26"/>
      <c r="K21" s="57">
        <f>I21/درآمد!$M$12*100</f>
        <v>0.61939886639677688</v>
      </c>
      <c r="L21" s="26"/>
      <c r="M21" s="26">
        <v>0</v>
      </c>
      <c r="N21" s="26"/>
      <c r="O21" s="26">
        <f>VLOOKUP(A21,'درآمد ناشی از تغییر قیمت اوراق'!A:Q,17,0)</f>
        <v>6483334</v>
      </c>
      <c r="P21" s="26"/>
      <c r="Q21" s="26">
        <f>VLOOKUP(A21,'درآمد ناشی از فروش'!A:Q,17,0)</f>
        <v>1492130509</v>
      </c>
      <c r="R21" s="26"/>
      <c r="S21" s="26">
        <f t="shared" si="1"/>
        <v>1498613843</v>
      </c>
      <c r="T21" s="26"/>
      <c r="U21" s="57">
        <f>S21/درآمد!$F$12*100</f>
        <v>-0.32839903132034576</v>
      </c>
    </row>
    <row r="22" spans="1:21" ht="18.75">
      <c r="A22" s="12" t="s">
        <v>35</v>
      </c>
      <c r="C22" s="26">
        <v>0</v>
      </c>
      <c r="D22" s="26"/>
      <c r="E22" s="26">
        <f>VLOOKUP(A22,'درآمد ناشی از تغییر قیمت اوراق'!A:Q,9,0)</f>
        <v>72275079866</v>
      </c>
      <c r="F22" s="26"/>
      <c r="G22" s="26">
        <f>VLOOKUP(A22,'درآمد ناشی از فروش'!A:Q,9,0)</f>
        <v>0</v>
      </c>
      <c r="H22" s="26"/>
      <c r="I22" s="26">
        <f t="shared" si="0"/>
        <v>72275079866</v>
      </c>
      <c r="J22" s="26"/>
      <c r="K22" s="57">
        <f>I22/درآمد!$M$12*100</f>
        <v>28.088946424393018</v>
      </c>
      <c r="L22" s="26"/>
      <c r="M22" s="26">
        <v>0</v>
      </c>
      <c r="N22" s="26"/>
      <c r="O22" s="26">
        <f>VLOOKUP(A22,'درآمد ناشی از تغییر قیمت اوراق'!A:Q,17,0)</f>
        <v>30697766907</v>
      </c>
      <c r="P22" s="26"/>
      <c r="Q22" s="26">
        <f>VLOOKUP(A22,'درآمد ناشی از فروش'!A:Q,17,0)</f>
        <v>-158860215984</v>
      </c>
      <c r="R22" s="26"/>
      <c r="S22" s="26">
        <f t="shared" si="1"/>
        <v>-128162449077</v>
      </c>
      <c r="T22" s="26"/>
      <c r="U22" s="57">
        <f>S22/درآمد!$F$12*100</f>
        <v>28.084902808768426</v>
      </c>
    </row>
    <row r="23" spans="1:21" ht="18.75">
      <c r="A23" s="12" t="s">
        <v>44</v>
      </c>
      <c r="C23" s="26">
        <v>0</v>
      </c>
      <c r="D23" s="26"/>
      <c r="E23" s="26">
        <f>VLOOKUP(A23,'درآمد ناشی از تغییر قیمت اوراق'!A:Q,9,0)</f>
        <v>14643647061</v>
      </c>
      <c r="F23" s="26"/>
      <c r="G23" s="26">
        <f>VLOOKUP(A23,'درآمد ناشی از فروش'!A:Q,9,0)</f>
        <v>0</v>
      </c>
      <c r="H23" s="26"/>
      <c r="I23" s="26">
        <f t="shared" si="0"/>
        <v>14643647061</v>
      </c>
      <c r="J23" s="26"/>
      <c r="K23" s="57">
        <f>I23/درآمد!$M$12*100</f>
        <v>5.6910987648406133</v>
      </c>
      <c r="L23" s="26"/>
      <c r="M23" s="26">
        <v>0</v>
      </c>
      <c r="N23" s="26"/>
      <c r="O23" s="26">
        <f>VLOOKUP(A23,'درآمد ناشی از تغییر قیمت اوراق'!A:Q,17,0)</f>
        <v>15021580904</v>
      </c>
      <c r="P23" s="26"/>
      <c r="Q23" s="26">
        <f>VLOOKUP(A23,'درآمد ناشی از فروش'!A:Q,17,0)</f>
        <v>-72557963759</v>
      </c>
      <c r="R23" s="26"/>
      <c r="S23" s="26">
        <f t="shared" si="1"/>
        <v>-57536382855</v>
      </c>
      <c r="T23" s="26"/>
      <c r="U23" s="57">
        <f>S23/درآمد!$F$12*100</f>
        <v>12.608246269388394</v>
      </c>
    </row>
    <row r="24" spans="1:21" ht="18.75">
      <c r="A24" s="12" t="s">
        <v>43</v>
      </c>
      <c r="C24" s="26">
        <v>0</v>
      </c>
      <c r="D24" s="26"/>
      <c r="E24" s="26">
        <f>VLOOKUP(A24,'درآمد ناشی از تغییر قیمت اوراق'!A:Q,9,0)</f>
        <v>2145352163</v>
      </c>
      <c r="F24" s="26"/>
      <c r="G24" s="26">
        <f>VLOOKUP(A24,'درآمد ناشی از فروش'!A:Q,9,0)</f>
        <v>0</v>
      </c>
      <c r="H24" s="26"/>
      <c r="I24" s="26">
        <f t="shared" si="0"/>
        <v>2145352163</v>
      </c>
      <c r="J24" s="26"/>
      <c r="K24" s="57">
        <f>I24/درآمد!$M$12*100</f>
        <v>0.83376845905514951</v>
      </c>
      <c r="L24" s="26"/>
      <c r="M24" s="26">
        <v>0</v>
      </c>
      <c r="N24" s="26"/>
      <c r="O24" s="26">
        <f>VLOOKUP(A24,'درآمد ناشی از تغییر قیمت اوراق'!A:Q,17,0)</f>
        <v>-4130603436</v>
      </c>
      <c r="P24" s="26"/>
      <c r="Q24" s="26">
        <f>VLOOKUP(A24,'درآمد ناشی از فروش'!A:Q,17,0)</f>
        <v>-146722657466</v>
      </c>
      <c r="R24" s="26"/>
      <c r="S24" s="26">
        <f t="shared" si="1"/>
        <v>-150853260902</v>
      </c>
      <c r="T24" s="26"/>
      <c r="U24" s="57">
        <f>S24/درآمد!$F$12*100</f>
        <v>33.057258201058929</v>
      </c>
    </row>
    <row r="25" spans="1:21" ht="18.75">
      <c r="A25" s="12" t="s">
        <v>48</v>
      </c>
      <c r="C25" s="26">
        <v>0</v>
      </c>
      <c r="D25" s="26"/>
      <c r="E25" s="26">
        <f>VLOOKUP(A25,'درآمد ناشی از تغییر قیمت اوراق'!A:Q,9,0)</f>
        <v>39705785662</v>
      </c>
      <c r="F25" s="26"/>
      <c r="G25" s="26">
        <f>VLOOKUP(A25,'درآمد ناشی از فروش'!A:Q,9,0)</f>
        <v>0</v>
      </c>
      <c r="H25" s="26"/>
      <c r="I25" s="26">
        <f t="shared" si="0"/>
        <v>39705785662</v>
      </c>
      <c r="J25" s="26"/>
      <c r="K25" s="57">
        <f>I25/درآمد!$M$12*100</f>
        <v>15.431234227151819</v>
      </c>
      <c r="L25" s="26"/>
      <c r="M25" s="26">
        <v>0</v>
      </c>
      <c r="N25" s="26"/>
      <c r="O25" s="26">
        <f>VLOOKUP(A25,'درآمد ناشی از تغییر قیمت اوراق'!A:Q,17,0)</f>
        <v>87358728172</v>
      </c>
      <c r="P25" s="26"/>
      <c r="Q25" s="26">
        <f>VLOOKUP(A25,'درآمد ناشی از فروش'!A:Q,17,0)</f>
        <v>0</v>
      </c>
      <c r="R25" s="26"/>
      <c r="S25" s="26">
        <f t="shared" si="1"/>
        <v>87358728172</v>
      </c>
      <c r="T25" s="26"/>
      <c r="U25" s="57">
        <f>S25/درآمد!$F$12*100</f>
        <v>-19.143371618423117</v>
      </c>
    </row>
    <row r="26" spans="1:21" ht="18.75">
      <c r="A26" s="12" t="s">
        <v>187</v>
      </c>
      <c r="C26" s="26">
        <v>0</v>
      </c>
      <c r="D26" s="26"/>
      <c r="E26" s="26">
        <v>0</v>
      </c>
      <c r="F26" s="26"/>
      <c r="G26" s="26">
        <f>VLOOKUP(A26,'درآمد ناشی از فروش'!A:Q,9,0)</f>
        <v>0</v>
      </c>
      <c r="H26" s="26"/>
      <c r="I26" s="26">
        <f t="shared" si="0"/>
        <v>0</v>
      </c>
      <c r="J26" s="26"/>
      <c r="K26" s="57">
        <f>I26/درآمد!$M$12*100</f>
        <v>0</v>
      </c>
      <c r="L26" s="26"/>
      <c r="M26" s="26">
        <v>0</v>
      </c>
      <c r="N26" s="26"/>
      <c r="O26" s="26">
        <v>0</v>
      </c>
      <c r="P26" s="26"/>
      <c r="Q26" s="26">
        <f>VLOOKUP(A26,'درآمد ناشی از فروش'!A:Q,17,0)</f>
        <v>568109168</v>
      </c>
      <c r="R26" s="26"/>
      <c r="S26" s="26">
        <f t="shared" si="1"/>
        <v>568109168</v>
      </c>
      <c r="T26" s="26"/>
      <c r="U26" s="57">
        <f>S26/درآمد!$F$12*100</f>
        <v>-0.12449271126571836</v>
      </c>
    </row>
    <row r="27" spans="1:21" ht="18.75">
      <c r="A27" s="12" t="s">
        <v>42</v>
      </c>
      <c r="C27" s="26">
        <v>0</v>
      </c>
      <c r="D27" s="26"/>
      <c r="E27" s="26">
        <f>VLOOKUP(A27,'درآمد ناشی از تغییر قیمت اوراق'!A:Q,9,0)</f>
        <v>-9385308</v>
      </c>
      <c r="F27" s="26"/>
      <c r="G27" s="26">
        <v>0</v>
      </c>
      <c r="H27" s="26"/>
      <c r="I27" s="26">
        <f t="shared" si="0"/>
        <v>-9385308</v>
      </c>
      <c r="J27" s="26"/>
      <c r="K27" s="57">
        <f>I27/درآمد!$M$12*100</f>
        <v>-3.6475008270788812E-3</v>
      </c>
      <c r="L27" s="26"/>
      <c r="M27" s="26">
        <v>0</v>
      </c>
      <c r="N27" s="26"/>
      <c r="O27" s="26">
        <f>VLOOKUP(A27,'درآمد ناشی از تغییر قیمت اوراق'!A:Q,17,0)</f>
        <v>-116473147</v>
      </c>
      <c r="P27" s="26"/>
      <c r="Q27" s="26">
        <v>0</v>
      </c>
      <c r="R27" s="26"/>
      <c r="S27" s="26">
        <f t="shared" si="1"/>
        <v>-116473147</v>
      </c>
      <c r="T27" s="26"/>
      <c r="U27" s="57">
        <f>S27/درآمد!$F$12*100</f>
        <v>2.5523365360793773E-2</v>
      </c>
    </row>
    <row r="28" spans="1:21" ht="18.75">
      <c r="A28" s="12" t="s">
        <v>45</v>
      </c>
      <c r="C28" s="26">
        <v>0</v>
      </c>
      <c r="D28" s="26"/>
      <c r="E28" s="26">
        <f>VLOOKUP(A28,'درآمد ناشی از تغییر قیمت اوراق'!A:Q,9,0)</f>
        <v>549212625</v>
      </c>
      <c r="F28" s="26"/>
      <c r="G28" s="26">
        <v>0</v>
      </c>
      <c r="H28" s="26"/>
      <c r="I28" s="26">
        <f t="shared" si="0"/>
        <v>549212625</v>
      </c>
      <c r="J28" s="26"/>
      <c r="K28" s="57">
        <f>I28/درآمد!$M$12*100</f>
        <v>0.21344568595187963</v>
      </c>
      <c r="L28" s="26"/>
      <c r="M28" s="26">
        <v>0</v>
      </c>
      <c r="N28" s="26"/>
      <c r="O28" s="26">
        <f>VLOOKUP(A28,'درآمد ناشی از تغییر قیمت اوراق'!A:Q,17,0)</f>
        <v>-659055150</v>
      </c>
      <c r="P28" s="26"/>
      <c r="Q28" s="26">
        <v>0</v>
      </c>
      <c r="R28" s="26"/>
      <c r="S28" s="26">
        <f t="shared" si="1"/>
        <v>-659055150</v>
      </c>
      <c r="T28" s="26"/>
      <c r="U28" s="57">
        <f>S28/درآمد!$F$12*100</f>
        <v>0.14442217643834027</v>
      </c>
    </row>
    <row r="29" spans="1:21" ht="18.75">
      <c r="A29" s="12" t="s">
        <v>20</v>
      </c>
      <c r="C29" s="26">
        <v>0</v>
      </c>
      <c r="D29" s="26"/>
      <c r="E29" s="26">
        <f>VLOOKUP(A29,'درآمد ناشی از تغییر قیمت اوراق'!A:Q,9,0)</f>
        <v>0</v>
      </c>
      <c r="F29" s="26"/>
      <c r="G29" s="26">
        <v>0</v>
      </c>
      <c r="H29" s="26"/>
      <c r="I29" s="26">
        <f t="shared" si="0"/>
        <v>0</v>
      </c>
      <c r="J29" s="26"/>
      <c r="K29" s="57">
        <f>I29/درآمد!$M$12*100</f>
        <v>0</v>
      </c>
      <c r="L29" s="26"/>
      <c r="M29" s="26">
        <v>0</v>
      </c>
      <c r="N29" s="26"/>
      <c r="O29" s="26">
        <f>VLOOKUP(A29,'درآمد ناشی از تغییر قیمت اوراق'!A:Q,17,0)</f>
        <v>99613750</v>
      </c>
      <c r="P29" s="26"/>
      <c r="Q29" s="26">
        <v>0</v>
      </c>
      <c r="R29" s="26"/>
      <c r="S29" s="26">
        <f t="shared" si="1"/>
        <v>99613750</v>
      </c>
      <c r="T29" s="26"/>
      <c r="U29" s="57">
        <f>S29/درآمد!$F$12*100</f>
        <v>-2.1828878172311862E-2</v>
      </c>
    </row>
    <row r="30" spans="1:21" ht="18.75">
      <c r="A30" s="12" t="s">
        <v>57</v>
      </c>
      <c r="C30" s="26">
        <v>0</v>
      </c>
      <c r="D30" s="26"/>
      <c r="E30" s="26">
        <f>VLOOKUP(A30,'درآمد ناشی از تغییر قیمت اوراق'!A:Q,9,0)</f>
        <v>30479909</v>
      </c>
      <c r="F30" s="26"/>
      <c r="G30" s="26">
        <v>0</v>
      </c>
      <c r="H30" s="26"/>
      <c r="I30" s="26">
        <f t="shared" si="0"/>
        <v>30479909</v>
      </c>
      <c r="J30" s="26"/>
      <c r="K30" s="57">
        <f>I30/درآمد!$M$12*100</f>
        <v>1.1845694705681373E-2</v>
      </c>
      <c r="L30" s="26"/>
      <c r="M30" s="26">
        <v>0</v>
      </c>
      <c r="N30" s="26"/>
      <c r="O30" s="26">
        <f>VLOOKUP(A30,'درآمد ناشی از تغییر قیمت اوراق'!A:Q,17,0)</f>
        <v>30479909</v>
      </c>
      <c r="P30" s="26"/>
      <c r="Q30" s="26">
        <v>0</v>
      </c>
      <c r="R30" s="26"/>
      <c r="S30" s="26">
        <f t="shared" si="1"/>
        <v>30479909</v>
      </c>
      <c r="T30" s="26"/>
      <c r="U30" s="57">
        <f>S30/درآمد!$F$12*100</f>
        <v>-6.6792206925665575E-3</v>
      </c>
    </row>
    <row r="31" spans="1:21" ht="18.75">
      <c r="A31" s="12" t="s">
        <v>24</v>
      </c>
      <c r="C31" s="26">
        <v>0</v>
      </c>
      <c r="D31" s="26"/>
      <c r="E31" s="26">
        <f>VLOOKUP(A31,'درآمد ناشی از تغییر قیمت اوراق'!A:Q,9,0)</f>
        <v>3681248004</v>
      </c>
      <c r="F31" s="26"/>
      <c r="G31" s="26">
        <f>VLOOKUP(A31,'درآمد اعمال اختیار'!A:M,11,0)</f>
        <v>2081273815</v>
      </c>
      <c r="H31" s="26"/>
      <c r="I31" s="26">
        <f t="shared" si="0"/>
        <v>5762521819</v>
      </c>
      <c r="J31" s="26"/>
      <c r="K31" s="57">
        <f>I31/درآمد!$M$12*100</f>
        <v>2.2395432415071084</v>
      </c>
      <c r="L31" s="26"/>
      <c r="M31" s="26">
        <v>0</v>
      </c>
      <c r="N31" s="26"/>
      <c r="O31" s="26">
        <f>VLOOKUP(A31,'درآمد ناشی از تغییر قیمت اوراق'!A:Q,17,0)</f>
        <v>6396131919</v>
      </c>
      <c r="P31" s="26"/>
      <c r="Q31" s="26">
        <f>VLOOKUP(A31,'درآمد اعمال اختیار'!A:M,13,0)</f>
        <v>2826846703</v>
      </c>
      <c r="R31" s="26"/>
      <c r="S31" s="26">
        <f t="shared" si="1"/>
        <v>9222978622</v>
      </c>
      <c r="T31" s="26"/>
      <c r="U31" s="57">
        <f>S31/درآمد!$F$12*100</f>
        <v>-2.0210791856091626</v>
      </c>
    </row>
    <row r="32" spans="1:21" ht="18.75">
      <c r="A32" s="12" t="s">
        <v>23</v>
      </c>
      <c r="C32" s="26">
        <v>0</v>
      </c>
      <c r="D32" s="26"/>
      <c r="E32" s="26">
        <f>VLOOKUP(A32,'درآمد ناشی از تغییر قیمت اوراق'!A:Q,9,0)</f>
        <v>104266123</v>
      </c>
      <c r="F32" s="26"/>
      <c r="G32" s="26">
        <f>VLOOKUP(A32,'درآمد اعمال اختیار'!A:M,11,0)</f>
        <v>845123592</v>
      </c>
      <c r="H32" s="26"/>
      <c r="I32" s="26">
        <f t="shared" si="0"/>
        <v>949389715</v>
      </c>
      <c r="J32" s="26"/>
      <c r="K32" s="57">
        <f>I32/درآمد!$M$12*100</f>
        <v>0.36897028533135867</v>
      </c>
      <c r="L32" s="26"/>
      <c r="M32" s="26">
        <v>0</v>
      </c>
      <c r="N32" s="26"/>
      <c r="O32" s="26">
        <f>VLOOKUP(A32,'درآمد ناشی از تغییر قیمت اوراق'!A:Q,17,0)</f>
        <v>419583225</v>
      </c>
      <c r="P32" s="26"/>
      <c r="Q32" s="26">
        <f>VLOOKUP(A32,'درآمد اعمال اختیار'!A:M,13,0)</f>
        <v>845123592</v>
      </c>
      <c r="R32" s="26"/>
      <c r="S32" s="26">
        <f t="shared" si="1"/>
        <v>1264706817</v>
      </c>
      <c r="T32" s="26"/>
      <c r="U32" s="57">
        <f>S32/درآمد!$F$12*100</f>
        <v>-0.27714177040805421</v>
      </c>
    </row>
    <row r="33" spans="1:21" ht="18.75">
      <c r="A33" s="12" t="s">
        <v>22</v>
      </c>
      <c r="C33" s="26">
        <v>0</v>
      </c>
      <c r="D33" s="26"/>
      <c r="E33" s="26">
        <f>VLOOKUP(A33,'درآمد ناشی از تغییر قیمت اوراق'!A:Q,9,0)</f>
        <v>294931016</v>
      </c>
      <c r="F33" s="26"/>
      <c r="G33" s="26">
        <f>VLOOKUP(A33,'درآمد اعمال اختیار'!A:M,11,0)</f>
        <v>28487671</v>
      </c>
      <c r="H33" s="26"/>
      <c r="I33" s="26">
        <f t="shared" si="0"/>
        <v>323418687</v>
      </c>
      <c r="J33" s="26"/>
      <c r="K33" s="57">
        <f>I33/درآمد!$M$12*100</f>
        <v>0.12569325677167609</v>
      </c>
      <c r="L33" s="26"/>
      <c r="M33" s="26">
        <v>0</v>
      </c>
      <c r="N33" s="26"/>
      <c r="O33" s="26">
        <f>VLOOKUP(A33,'درآمد ناشی از تغییر قیمت اوراق'!A:Q,17,0)</f>
        <v>317417068</v>
      </c>
      <c r="P33" s="26"/>
      <c r="Q33" s="26">
        <f>VLOOKUP(A33,'درآمد اعمال اختیار'!A:M,13,0)</f>
        <v>28487671</v>
      </c>
      <c r="R33" s="26"/>
      <c r="S33" s="26">
        <f t="shared" si="1"/>
        <v>345904739</v>
      </c>
      <c r="T33" s="26"/>
      <c r="U33" s="57">
        <f>S33/درآمد!$F$12*100</f>
        <v>-7.5799901186897709E-2</v>
      </c>
    </row>
    <row r="34" spans="1:21" ht="18.75">
      <c r="A34" s="12" t="s">
        <v>29</v>
      </c>
      <c r="C34" s="26">
        <v>0</v>
      </c>
      <c r="D34" s="26"/>
      <c r="E34" s="26">
        <f>VLOOKUP(A34,'درآمد ناشی از تغییر قیمت اوراق'!A:Q,9,0)</f>
        <v>1678640639</v>
      </c>
      <c r="F34" s="26"/>
      <c r="G34" s="26">
        <v>0</v>
      </c>
      <c r="H34" s="26"/>
      <c r="I34" s="26">
        <f t="shared" si="0"/>
        <v>1678640639</v>
      </c>
      <c r="J34" s="26"/>
      <c r="K34" s="57">
        <f>I34/درآمد!$M$12*100</f>
        <v>0.65238595463470372</v>
      </c>
      <c r="L34" s="26"/>
      <c r="M34" s="26">
        <v>0</v>
      </c>
      <c r="N34" s="26"/>
      <c r="O34" s="26">
        <f>VLOOKUP(A34,'درآمد ناشی از تغییر قیمت اوراق'!A:Q,17,0)</f>
        <v>1033072889</v>
      </c>
      <c r="P34" s="26"/>
      <c r="Q34" s="26">
        <v>0</v>
      </c>
      <c r="R34" s="26"/>
      <c r="S34" s="26">
        <f t="shared" si="1"/>
        <v>1033072889</v>
      </c>
      <c r="T34" s="26"/>
      <c r="U34" s="57">
        <f>S34/درآمد!$F$12*100</f>
        <v>-0.2263826252610634</v>
      </c>
    </row>
    <row r="35" spans="1:21" ht="18.75">
      <c r="A35" s="12" t="s">
        <v>30</v>
      </c>
      <c r="C35" s="26">
        <v>0</v>
      </c>
      <c r="D35" s="26"/>
      <c r="E35" s="26">
        <f>VLOOKUP(A35,'درآمد ناشی از تغییر قیمت اوراق'!A:Q,9,0)</f>
        <v>900069866</v>
      </c>
      <c r="F35" s="26"/>
      <c r="G35" s="26">
        <f>VLOOKUP(A35,'درآمد اعمال اختیار'!A:M,11,0)</f>
        <v>-15017932</v>
      </c>
      <c r="H35" s="26"/>
      <c r="I35" s="26">
        <f t="shared" si="0"/>
        <v>885051934</v>
      </c>
      <c r="J35" s="26"/>
      <c r="K35" s="57">
        <f>I35/درآمد!$M$12*100</f>
        <v>0.34396608627791042</v>
      </c>
      <c r="L35" s="26"/>
      <c r="M35" s="26">
        <v>0</v>
      </c>
      <c r="N35" s="26"/>
      <c r="O35" s="26">
        <f>VLOOKUP(A35,'درآمد ناشی از تغییر قیمت اوراق'!A:Q,17,0)</f>
        <v>459582567</v>
      </c>
      <c r="P35" s="26"/>
      <c r="Q35" s="26">
        <f>VLOOKUP(A35,'درآمد اعمال اختیار'!A:M,13,0)</f>
        <v>-15017932</v>
      </c>
      <c r="R35" s="26"/>
      <c r="S35" s="26">
        <f t="shared" si="1"/>
        <v>444564635</v>
      </c>
      <c r="T35" s="26"/>
      <c r="U35" s="57">
        <f>S35/درآمد!$F$12*100</f>
        <v>-9.741975638035201E-2</v>
      </c>
    </row>
    <row r="36" spans="1:21" ht="18.75">
      <c r="A36" s="12" t="s">
        <v>28</v>
      </c>
      <c r="C36" s="26">
        <v>0</v>
      </c>
      <c r="D36" s="26"/>
      <c r="E36" s="26">
        <f>VLOOKUP(A36,'درآمد ناشی از تغییر قیمت اوراق'!A:Q,9,0)</f>
        <v>-360023852</v>
      </c>
      <c r="F36" s="26"/>
      <c r="G36" s="26">
        <f>VLOOKUP(A36,'درآمد اعمال اختیار'!A:M,11,0)</f>
        <v>3534298954</v>
      </c>
      <c r="H36" s="26"/>
      <c r="I36" s="26">
        <f t="shared" si="0"/>
        <v>3174275102</v>
      </c>
      <c r="J36" s="26"/>
      <c r="K36" s="57">
        <f>I36/درآمد!$M$12*100</f>
        <v>1.2336484918684503</v>
      </c>
      <c r="L36" s="26"/>
      <c r="M36" s="26">
        <v>0</v>
      </c>
      <c r="N36" s="26"/>
      <c r="O36" s="26">
        <f>VLOOKUP(A36,'درآمد ناشی از تغییر قیمت اوراق'!A:Q,17,0)</f>
        <v>28254069</v>
      </c>
      <c r="P36" s="26"/>
      <c r="Q36" s="26">
        <f>VLOOKUP(A36,'درآمد اعمال اختیار'!A:M,13,0)</f>
        <v>3537475728</v>
      </c>
      <c r="R36" s="26"/>
      <c r="S36" s="26">
        <f t="shared" si="1"/>
        <v>3565729797</v>
      </c>
      <c r="T36" s="26"/>
      <c r="U36" s="57">
        <f>S36/درآمد!$F$12*100</f>
        <v>-0.78137688154592422</v>
      </c>
    </row>
    <row r="37" spans="1:21" ht="18.75">
      <c r="A37" s="12" t="s">
        <v>26</v>
      </c>
      <c r="C37" s="26">
        <v>0</v>
      </c>
      <c r="D37" s="26"/>
      <c r="E37" s="26">
        <f>VLOOKUP(A37,'درآمد ناشی از تغییر قیمت اوراق'!A:Q,9,0)</f>
        <v>1399946421</v>
      </c>
      <c r="F37" s="26"/>
      <c r="G37" s="26">
        <v>0</v>
      </c>
      <c r="H37" s="26"/>
      <c r="I37" s="26">
        <f t="shared" si="0"/>
        <v>1399946421</v>
      </c>
      <c r="J37" s="26"/>
      <c r="K37" s="57">
        <f>I37/درآمد!$M$12*100</f>
        <v>0.54407439036242811</v>
      </c>
      <c r="L37" s="26"/>
      <c r="M37" s="26">
        <v>0</v>
      </c>
      <c r="N37" s="26"/>
      <c r="O37" s="26">
        <f>VLOOKUP(A37,'درآمد ناشی از تغییر قیمت اوراق'!A:Q,17,0)</f>
        <v>1376000579</v>
      </c>
      <c r="P37" s="26"/>
      <c r="Q37" s="26">
        <v>0</v>
      </c>
      <c r="R37" s="26"/>
      <c r="S37" s="26">
        <f t="shared" si="1"/>
        <v>1376000579</v>
      </c>
      <c r="T37" s="26"/>
      <c r="U37" s="57">
        <f>S37/درآمد!$F$12*100</f>
        <v>-0.3015301502455392</v>
      </c>
    </row>
    <row r="38" spans="1:21" ht="18.75">
      <c r="A38" s="12" t="s">
        <v>25</v>
      </c>
      <c r="C38" s="26">
        <v>0</v>
      </c>
      <c r="D38" s="26"/>
      <c r="E38" s="26">
        <f>VLOOKUP(A38,'درآمد ناشی از تغییر قیمت اوراق'!A:Q,9,0)</f>
        <v>1621710261</v>
      </c>
      <c r="F38" s="26"/>
      <c r="G38" s="26">
        <v>0</v>
      </c>
      <c r="H38" s="26"/>
      <c r="I38" s="26">
        <f t="shared" si="0"/>
        <v>1621710261</v>
      </c>
      <c r="J38" s="26"/>
      <c r="K38" s="57">
        <f>I38/درآمد!$M$12*100</f>
        <v>0.63026056452061119</v>
      </c>
      <c r="L38" s="26"/>
      <c r="M38" s="26">
        <v>0</v>
      </c>
      <c r="N38" s="26"/>
      <c r="O38" s="26">
        <f>VLOOKUP(A38,'درآمد ناشی از تغییر قیمت اوراق'!A:Q,17,0)</f>
        <v>1150872908</v>
      </c>
      <c r="P38" s="26"/>
      <c r="Q38" s="26">
        <v>0</v>
      </c>
      <c r="R38" s="26"/>
      <c r="S38" s="26">
        <f t="shared" si="1"/>
        <v>1150872908</v>
      </c>
      <c r="T38" s="26"/>
      <c r="U38" s="57">
        <f>S38/درآمد!$F$12*100</f>
        <v>-0.25219675497154032</v>
      </c>
    </row>
    <row r="39" spans="1:21" ht="18.75">
      <c r="A39" s="12" t="s">
        <v>53</v>
      </c>
      <c r="C39" s="26">
        <v>0</v>
      </c>
      <c r="D39" s="26"/>
      <c r="E39" s="26">
        <f>VLOOKUP(A39,'درآمد ناشی از تغییر قیمت اوراق'!A:Q,9,0)</f>
        <v>404378020</v>
      </c>
      <c r="F39" s="26"/>
      <c r="G39" s="26">
        <f>VLOOKUP(A39,'درآمد اعمال اختیار'!A:M,11,0)</f>
        <v>11082</v>
      </c>
      <c r="H39" s="26"/>
      <c r="I39" s="26">
        <f t="shared" si="0"/>
        <v>404389102</v>
      </c>
      <c r="J39" s="26"/>
      <c r="K39" s="57">
        <f>I39/درآمد!$M$12*100</f>
        <v>0.15716155335623361</v>
      </c>
      <c r="L39" s="26"/>
      <c r="M39" s="26">
        <v>0</v>
      </c>
      <c r="N39" s="26"/>
      <c r="O39" s="26">
        <f>VLOOKUP(A39,'درآمد ناشی از تغییر قیمت اوراق'!A:Q,17,0)</f>
        <v>404378020</v>
      </c>
      <c r="P39" s="26"/>
      <c r="Q39" s="26">
        <f>VLOOKUP(A39,'درآمد اعمال اختیار'!A:M,13,0)</f>
        <v>11082</v>
      </c>
      <c r="R39" s="26"/>
      <c r="S39" s="26">
        <f t="shared" si="1"/>
        <v>404389102</v>
      </c>
      <c r="T39" s="26"/>
      <c r="U39" s="57">
        <f>S39/درآمد!$F$12*100</f>
        <v>-8.8615883266803988E-2</v>
      </c>
    </row>
    <row r="40" spans="1:21" ht="18.75">
      <c r="A40" s="12" t="s">
        <v>56</v>
      </c>
      <c r="C40" s="26">
        <v>0</v>
      </c>
      <c r="D40" s="26"/>
      <c r="E40" s="26">
        <f>VLOOKUP(A40,'درآمد ناشی از تغییر قیمت اوراق'!A:Q,9,0)</f>
        <v>268627066</v>
      </c>
      <c r="F40" s="26"/>
      <c r="G40" s="26">
        <f>VLOOKUP(A40,'درآمد اعمال اختیار'!A:M,11,0)</f>
        <v>-2135905</v>
      </c>
      <c r="H40" s="26"/>
      <c r="I40" s="26">
        <f t="shared" si="0"/>
        <v>266491161</v>
      </c>
      <c r="J40" s="26"/>
      <c r="K40" s="57">
        <f>I40/درآمد!$M$12*100</f>
        <v>0.10356897505726091</v>
      </c>
      <c r="L40" s="26"/>
      <c r="M40" s="26">
        <v>0</v>
      </c>
      <c r="N40" s="26"/>
      <c r="O40" s="26">
        <f>VLOOKUP(A40,'درآمد ناشی از تغییر قیمت اوراق'!A:Q,17,0)</f>
        <v>268627066</v>
      </c>
      <c r="P40" s="26"/>
      <c r="Q40" s="26">
        <f>VLOOKUP(A40,'درآمد اعمال اختیار'!A:M,13,0)</f>
        <v>-2135905</v>
      </c>
      <c r="R40" s="26"/>
      <c r="S40" s="26">
        <f t="shared" si="1"/>
        <v>266491161</v>
      </c>
      <c r="T40" s="26"/>
      <c r="U40" s="57">
        <f>S40/درآمد!$F$12*100</f>
        <v>-5.8397591572116762E-2</v>
      </c>
    </row>
    <row r="41" spans="1:21" ht="18.75">
      <c r="A41" s="12" t="s">
        <v>16</v>
      </c>
      <c r="C41" s="26">
        <v>0</v>
      </c>
      <c r="D41" s="26"/>
      <c r="E41" s="26">
        <f>VLOOKUP(A41,'درآمد ناشی از تغییر قیمت اوراق'!A:Q,9,0)</f>
        <v>-2278416</v>
      </c>
      <c r="F41" s="26"/>
      <c r="G41" s="26">
        <f>VLOOKUP(A41,'درآمد اعمال اختیار'!A:M,11,0)</f>
        <v>5064849061</v>
      </c>
      <c r="H41" s="26"/>
      <c r="I41" s="26">
        <f t="shared" si="0"/>
        <v>5062570645</v>
      </c>
      <c r="J41" s="26"/>
      <c r="K41" s="57">
        <f>I41/درآمد!$M$12*100</f>
        <v>1.9675146105788712</v>
      </c>
      <c r="L41" s="26"/>
      <c r="M41" s="26">
        <v>0</v>
      </c>
      <c r="N41" s="26"/>
      <c r="O41" s="26">
        <f>VLOOKUP(A41,'درآمد ناشی از تغییر قیمت اوراق'!A:Q,17,0)</f>
        <v>7452208170</v>
      </c>
      <c r="P41" s="26"/>
      <c r="Q41" s="26">
        <f>VLOOKUP(A41,'درآمد اعمال اختیار'!A:M,13,0)</f>
        <v>5065179803</v>
      </c>
      <c r="R41" s="26"/>
      <c r="S41" s="26">
        <f t="shared" si="1"/>
        <v>12517387973</v>
      </c>
      <c r="T41" s="26"/>
      <c r="U41" s="57">
        <f>S41/درآمد!$F$12*100</f>
        <v>-2.7430002092901704</v>
      </c>
    </row>
    <row r="42" spans="1:21" ht="18.75">
      <c r="A42" s="12" t="s">
        <v>17</v>
      </c>
      <c r="C42" s="26">
        <v>0</v>
      </c>
      <c r="D42" s="26"/>
      <c r="E42" s="26">
        <f>VLOOKUP(A42,'درآمد ناشی از تغییر قیمت اوراق'!A:Q,9,0)</f>
        <v>933267654</v>
      </c>
      <c r="F42" s="26"/>
      <c r="G42" s="26">
        <f>VLOOKUP(A42,'درآمد اعمال اختیار'!A:M,11,0)</f>
        <v>295347631</v>
      </c>
      <c r="H42" s="26"/>
      <c r="I42" s="26">
        <f t="shared" si="0"/>
        <v>1228615285</v>
      </c>
      <c r="J42" s="26"/>
      <c r="K42" s="57">
        <f>I42/درآمد!$M$12*100</f>
        <v>0.47748835394632283</v>
      </c>
      <c r="L42" s="26"/>
      <c r="M42" s="26">
        <v>0</v>
      </c>
      <c r="N42" s="26"/>
      <c r="O42" s="26">
        <f>VLOOKUP(A42,'درآمد ناشی از تغییر قیمت اوراق'!A:Q,17,0)</f>
        <v>2762546840</v>
      </c>
      <c r="P42" s="26"/>
      <c r="Q42" s="26">
        <f>VLOOKUP(A42,'درآمد اعمال اختیار'!A:M,13,0)</f>
        <v>380701381</v>
      </c>
      <c r="R42" s="26"/>
      <c r="S42" s="26">
        <f t="shared" si="1"/>
        <v>3143248221</v>
      </c>
      <c r="T42" s="26"/>
      <c r="U42" s="57">
        <f>S42/درآمد!$F$12*100</f>
        <v>-0.68879630052623253</v>
      </c>
    </row>
    <row r="43" spans="1:21" ht="18.75">
      <c r="A43" s="12" t="s">
        <v>18</v>
      </c>
      <c r="C43" s="26">
        <v>0</v>
      </c>
      <c r="D43" s="26"/>
      <c r="E43" s="26">
        <f>VLOOKUP(A43,'درآمد ناشی از تغییر قیمت اوراق'!A:Q,9,0)</f>
        <v>-2238582361</v>
      </c>
      <c r="F43" s="26"/>
      <c r="G43" s="26">
        <f>VLOOKUP(A43,'درآمد اعمال اختیار'!A:M,11,0)</f>
        <v>4880158830</v>
      </c>
      <c r="H43" s="26"/>
      <c r="I43" s="26">
        <f t="shared" si="0"/>
        <v>2641576469</v>
      </c>
      <c r="J43" s="26"/>
      <c r="K43" s="57">
        <f>I43/درآمد!$M$12*100</f>
        <v>1.0266207944874701</v>
      </c>
      <c r="L43" s="26"/>
      <c r="M43" s="26">
        <v>0</v>
      </c>
      <c r="N43" s="26"/>
      <c r="O43" s="26">
        <f>VLOOKUP(A43,'درآمد ناشی از تغییر قیمت اوراق'!A:Q,17,0)</f>
        <v>4982407730</v>
      </c>
      <c r="P43" s="26"/>
      <c r="Q43" s="26">
        <f>VLOOKUP(A43,'درآمد اعمال اختیار'!A:M,13,0)</f>
        <v>4880436439</v>
      </c>
      <c r="R43" s="26"/>
      <c r="S43" s="26">
        <f t="shared" si="1"/>
        <v>9862844169</v>
      </c>
      <c r="T43" s="26"/>
      <c r="U43" s="57">
        <f>S43/درآمد!$F$12*100</f>
        <v>-2.1612962447212096</v>
      </c>
    </row>
    <row r="44" spans="1:21" ht="18.75">
      <c r="A44" s="12" t="s">
        <v>15</v>
      </c>
      <c r="C44" s="26">
        <v>0</v>
      </c>
      <c r="D44" s="26"/>
      <c r="E44" s="26">
        <f>VLOOKUP(A44,'درآمد ناشی از تغییر قیمت اوراق'!A:Q,9,0)</f>
        <v>270905</v>
      </c>
      <c r="F44" s="26"/>
      <c r="G44" s="26">
        <f>VLOOKUP(A44,'درآمد اعمال اختیار'!A:M,11,0)</f>
        <v>0</v>
      </c>
      <c r="H44" s="26"/>
      <c r="I44" s="26">
        <f t="shared" si="0"/>
        <v>270905</v>
      </c>
      <c r="J44" s="26"/>
      <c r="K44" s="57">
        <f>I44/درآمد!$M$12*100</f>
        <v>1.0528436696587947E-4</v>
      </c>
      <c r="L44" s="26"/>
      <c r="M44" s="26">
        <v>0</v>
      </c>
      <c r="N44" s="26"/>
      <c r="O44" s="26">
        <f>VLOOKUP(A44,'درآمد ناشی از تغییر قیمت اوراق'!A:Q,17,0)</f>
        <v>502854</v>
      </c>
      <c r="P44" s="26"/>
      <c r="Q44" s="26">
        <f>VLOOKUP(A44,'درآمد اعمال اختیار'!A:M,13,0)</f>
        <v>19808</v>
      </c>
      <c r="R44" s="26"/>
      <c r="S44" s="26">
        <f t="shared" si="1"/>
        <v>522662</v>
      </c>
      <c r="T44" s="26"/>
      <c r="U44" s="57">
        <f>S44/درآمد!$F$12*100</f>
        <v>-1.1453363740745491E-4</v>
      </c>
    </row>
    <row r="45" spans="1:21" ht="18.75">
      <c r="A45" s="12" t="s">
        <v>52</v>
      </c>
      <c r="C45" s="26">
        <v>0</v>
      </c>
      <c r="D45" s="26"/>
      <c r="E45" s="26">
        <f>VLOOKUP(A45,'درآمد ناشی از تغییر قیمت اوراق'!A:Q,9,0)</f>
        <v>-1685202</v>
      </c>
      <c r="F45" s="26"/>
      <c r="G45" s="26">
        <f>VLOOKUP(A45,'درآمد اعمال اختیار'!A:M,11,0)</f>
        <v>0</v>
      </c>
      <c r="H45" s="26"/>
      <c r="I45" s="26">
        <f t="shared" si="0"/>
        <v>-1685202</v>
      </c>
      <c r="J45" s="26"/>
      <c r="K45" s="57">
        <f>I45/درآمد!$M$12*100</f>
        <v>-6.5493595828660972E-4</v>
      </c>
      <c r="L45" s="26"/>
      <c r="M45" s="26">
        <v>0</v>
      </c>
      <c r="N45" s="26"/>
      <c r="O45" s="26">
        <f>VLOOKUP(A45,'درآمد ناشی از تغییر قیمت اوراق'!A:Q,17,0)</f>
        <v>-1685202</v>
      </c>
      <c r="P45" s="26"/>
      <c r="Q45" s="26">
        <f>VLOOKUP(A45,'درآمد اعمال اختیار'!A:M,13,0)</f>
        <v>-141488</v>
      </c>
      <c r="R45" s="26"/>
      <c r="S45" s="26">
        <f t="shared" si="1"/>
        <v>-1826690</v>
      </c>
      <c r="T45" s="26"/>
      <c r="U45" s="57">
        <f>S45/درآمد!$F$12*100</f>
        <v>4.0029206277828464E-4</v>
      </c>
    </row>
    <row r="46" spans="1:21" ht="18.75">
      <c r="A46" s="12" t="s">
        <v>81</v>
      </c>
      <c r="C46" s="26">
        <v>0</v>
      </c>
      <c r="D46" s="26"/>
      <c r="E46" s="26">
        <f>VLOOKUP(A46,'درآمد ناشی از تغییر قیمت اوراق'!A:Q,9,0)</f>
        <v>-6286724867</v>
      </c>
      <c r="F46" s="26"/>
      <c r="G46" s="26">
        <f>VLOOKUP(A46,'درآمد اعمال اختیار'!A:M,11,0)</f>
        <v>0</v>
      </c>
      <c r="H46" s="26"/>
      <c r="I46" s="26">
        <f t="shared" si="0"/>
        <v>-6286724867</v>
      </c>
      <c r="J46" s="26"/>
      <c r="K46" s="57">
        <f>I46/درآمد!$M$12*100</f>
        <v>-2.4432692195077528</v>
      </c>
      <c r="L46" s="26"/>
      <c r="M46" s="26">
        <v>0</v>
      </c>
      <c r="N46" s="26"/>
      <c r="O46" s="26">
        <f>VLOOKUP(A46,'درآمد ناشی از تغییر قیمت اوراق'!A:Q,17,0)</f>
        <v>-17146190347</v>
      </c>
      <c r="P46" s="26"/>
      <c r="Q46" s="26">
        <f>VLOOKUP(A46,'درآمد اعمال اختیار'!A:M,13,0)</f>
        <v>-5672052</v>
      </c>
      <c r="R46" s="26"/>
      <c r="S46" s="26">
        <f t="shared" si="1"/>
        <v>-17151862399</v>
      </c>
      <c r="T46" s="26"/>
      <c r="U46" s="57">
        <f>S46/درآمد!$F$12*100</f>
        <v>3.7585766496696253</v>
      </c>
    </row>
    <row r="47" spans="1:21" ht="18.75">
      <c r="A47" s="12" t="s">
        <v>90</v>
      </c>
      <c r="C47" s="26">
        <v>0</v>
      </c>
      <c r="D47" s="26"/>
      <c r="E47" s="26">
        <f>VLOOKUP(A47,'درآمد ناشی از تغییر قیمت اوراق'!A:Q,9,0)</f>
        <v>-4469310384</v>
      </c>
      <c r="F47" s="26"/>
      <c r="G47" s="26">
        <f>VLOOKUP(A47,'درآمد اعمال اختیار'!A:M,11,0)</f>
        <v>0</v>
      </c>
      <c r="H47" s="26"/>
      <c r="I47" s="26">
        <f t="shared" si="0"/>
        <v>-4469310384</v>
      </c>
      <c r="J47" s="26"/>
      <c r="K47" s="57">
        <f>I47/درآمد!$M$12*100</f>
        <v>-1.7369502761243671</v>
      </c>
      <c r="L47" s="26"/>
      <c r="M47" s="26">
        <v>0</v>
      </c>
      <c r="N47" s="26"/>
      <c r="O47" s="26">
        <f>VLOOKUP(A47,'درآمد ناشی از تغییر قیمت اوراق'!A:Q,17,0)</f>
        <v>-10619378244</v>
      </c>
      <c r="P47" s="26"/>
      <c r="Q47" s="26">
        <f>VLOOKUP(A47,'درآمد اعمال اختیار'!A:M,13,0)</f>
        <v>-13864593</v>
      </c>
      <c r="R47" s="26"/>
      <c r="S47" s="26">
        <f t="shared" si="1"/>
        <v>-10633242837</v>
      </c>
      <c r="T47" s="26"/>
      <c r="U47" s="57">
        <f>S47/درآمد!$F$12*100</f>
        <v>2.3301177042876184</v>
      </c>
    </row>
    <row r="48" spans="1:21" ht="18.75">
      <c r="A48" s="12" t="s">
        <v>89</v>
      </c>
      <c r="C48" s="26">
        <v>0</v>
      </c>
      <c r="D48" s="26"/>
      <c r="E48" s="26">
        <f>VLOOKUP(A48,'درآمد ناشی از تغییر قیمت اوراق'!A:Q,9,0)</f>
        <v>-677390872</v>
      </c>
      <c r="F48" s="26"/>
      <c r="G48" s="26">
        <f>VLOOKUP(A48,'درآمد اعمال اختیار'!A:M,11,0)</f>
        <v>0</v>
      </c>
      <c r="H48" s="26"/>
      <c r="I48" s="26">
        <f t="shared" si="0"/>
        <v>-677390872</v>
      </c>
      <c r="J48" s="26"/>
      <c r="K48" s="57">
        <f>I48/درآمد!$M$12*100</f>
        <v>-0.26326080783664046</v>
      </c>
      <c r="L48" s="26"/>
      <c r="M48" s="26">
        <v>0</v>
      </c>
      <c r="N48" s="26"/>
      <c r="O48" s="26">
        <f>VLOOKUP(A48,'درآمد ناشی از تغییر قیمت اوراق'!A:Q,17,0)</f>
        <v>-1123168180</v>
      </c>
      <c r="P48" s="26"/>
      <c r="Q48" s="26">
        <f>VLOOKUP(A48,'درآمد اعمال اختیار'!A:M,13,0)</f>
        <v>926774</v>
      </c>
      <c r="R48" s="26"/>
      <c r="S48" s="26">
        <f t="shared" si="1"/>
        <v>-1122241406</v>
      </c>
      <c r="T48" s="26"/>
      <c r="U48" s="57">
        <f>S48/درآمد!$F$12*100</f>
        <v>0.24592258530070371</v>
      </c>
    </row>
    <row r="49" spans="1:21" ht="18.75">
      <c r="A49" s="12" t="s">
        <v>88</v>
      </c>
      <c r="C49" s="26">
        <v>0</v>
      </c>
      <c r="D49" s="26"/>
      <c r="E49" s="26">
        <f>VLOOKUP(A49,'درآمد ناشی از تغییر قیمت اوراق'!A:Q,9,0)</f>
        <v>-636675072</v>
      </c>
      <c r="F49" s="26"/>
      <c r="G49" s="26">
        <f>VLOOKUP(A49,'درآمد اعمال اختیار'!A:M,11,0)</f>
        <v>0</v>
      </c>
      <c r="H49" s="26"/>
      <c r="I49" s="26">
        <f t="shared" si="0"/>
        <v>-636675072</v>
      </c>
      <c r="J49" s="26"/>
      <c r="K49" s="57">
        <f>I49/درآمد!$M$12*100</f>
        <v>-0.24743704220474236</v>
      </c>
      <c r="L49" s="26"/>
      <c r="M49" s="26">
        <v>0</v>
      </c>
      <c r="N49" s="26"/>
      <c r="O49" s="26">
        <f>VLOOKUP(A49,'درآمد ناشی از تغییر قیمت اوراق'!A:Q,17,0)</f>
        <v>-1112842752</v>
      </c>
      <c r="P49" s="26"/>
      <c r="Q49" s="26">
        <f>VLOOKUP(A49,'درآمد اعمال اختیار'!A:M,13,0)</f>
        <v>791191</v>
      </c>
      <c r="R49" s="26"/>
      <c r="S49" s="26">
        <f t="shared" si="1"/>
        <v>-1112051561</v>
      </c>
      <c r="T49" s="26"/>
      <c r="U49" s="57">
        <f>S49/درآمد!$F$12*100</f>
        <v>0.24368963166629337</v>
      </c>
    </row>
    <row r="50" spans="1:21" ht="18.75">
      <c r="A50" s="12" t="s">
        <v>84</v>
      </c>
      <c r="C50" s="26">
        <v>0</v>
      </c>
      <c r="D50" s="26"/>
      <c r="E50" s="26">
        <f>VLOOKUP(A50,'درآمد ناشی از تغییر قیمت اوراق'!A:Q,9,0)</f>
        <v>-10383574740</v>
      </c>
      <c r="F50" s="26"/>
      <c r="G50" s="26">
        <f>VLOOKUP(A50,'درآمد اعمال اختیار'!A:M,11,0)</f>
        <v>0</v>
      </c>
      <c r="H50" s="26"/>
      <c r="I50" s="26">
        <f t="shared" si="0"/>
        <v>-10383574740</v>
      </c>
      <c r="J50" s="26"/>
      <c r="K50" s="57">
        <f>I50/درآمد!$M$12*100</f>
        <v>-4.0354666519399656</v>
      </c>
      <c r="L50" s="26"/>
      <c r="M50" s="26">
        <v>0</v>
      </c>
      <c r="N50" s="26"/>
      <c r="O50" s="26">
        <f>VLOOKUP(A50,'درآمد ناشی از تغییر قیمت اوراق'!A:Q,17,0)</f>
        <v>-20527508522</v>
      </c>
      <c r="P50" s="26"/>
      <c r="Q50" s="26">
        <f>VLOOKUP(A50,'درآمد اعمال اختیار'!A:M,13,0)</f>
        <v>19272952</v>
      </c>
      <c r="R50" s="26"/>
      <c r="S50" s="26">
        <f t="shared" si="1"/>
        <v>-20508235570</v>
      </c>
      <c r="T50" s="26"/>
      <c r="U50" s="57">
        <f>S50/درآمد!$F$12*100</f>
        <v>4.4940761269062026</v>
      </c>
    </row>
    <row r="51" spans="1:21" ht="18.75">
      <c r="A51" s="12" t="s">
        <v>96</v>
      </c>
      <c r="C51" s="26">
        <v>0</v>
      </c>
      <c r="D51" s="26"/>
      <c r="E51" s="26">
        <f>VLOOKUP(A51,'درآمد ناشی از تغییر قیمت اوراق'!A:Q,9,0)</f>
        <v>-1567249042</v>
      </c>
      <c r="F51" s="26"/>
      <c r="G51" s="26">
        <f>VLOOKUP(A51,'درآمد اعمال اختیار'!A:M,11,0)</f>
        <v>0</v>
      </c>
      <c r="H51" s="26"/>
      <c r="I51" s="26">
        <f t="shared" si="0"/>
        <v>-1567249042</v>
      </c>
      <c r="J51" s="26"/>
      <c r="K51" s="57">
        <f>I51/درآمد!$M$12*100</f>
        <v>-0.60909478697274333</v>
      </c>
      <c r="L51" s="26"/>
      <c r="M51" s="26">
        <v>0</v>
      </c>
      <c r="N51" s="26"/>
      <c r="O51" s="26">
        <f>VLOOKUP(A51,'درآمد ناشی از تغییر قیمت اوراق'!A:Q,17,0)</f>
        <v>-3236946600</v>
      </c>
      <c r="P51" s="26"/>
      <c r="Q51" s="26">
        <f>VLOOKUP(A51,'درآمد اعمال اختیار'!A:M,13,0)</f>
        <v>-349085</v>
      </c>
      <c r="R51" s="26"/>
      <c r="S51" s="26">
        <f t="shared" si="1"/>
        <v>-3237295685</v>
      </c>
      <c r="T51" s="26"/>
      <c r="U51" s="57">
        <f>S51/درآمد!$F$12*100</f>
        <v>0.70940540955054776</v>
      </c>
    </row>
    <row r="52" spans="1:21" ht="18.75">
      <c r="A52" s="12" t="s">
        <v>95</v>
      </c>
      <c r="C52" s="26">
        <v>0</v>
      </c>
      <c r="D52" s="26"/>
      <c r="E52" s="26">
        <f>VLOOKUP(A52,'درآمد ناشی از تغییر قیمت اوراق'!A:Q,9,0)</f>
        <v>-1356086666</v>
      </c>
      <c r="F52" s="26"/>
      <c r="G52" s="26">
        <f>VLOOKUP(A52,'درآمد اعمال اختیار'!A:M,11,0)</f>
        <v>0</v>
      </c>
      <c r="H52" s="26"/>
      <c r="I52" s="26">
        <f t="shared" si="0"/>
        <v>-1356086666</v>
      </c>
      <c r="J52" s="26"/>
      <c r="K52" s="57">
        <f>I52/درآمد!$M$12*100</f>
        <v>-0.52702875982606456</v>
      </c>
      <c r="L52" s="26"/>
      <c r="M52" s="26">
        <v>0</v>
      </c>
      <c r="N52" s="26"/>
      <c r="O52" s="26">
        <f>VLOOKUP(A52,'درآمد ناشی از تغییر قیمت اوراق'!A:Q,17,0)</f>
        <v>-2343693960</v>
      </c>
      <c r="P52" s="26"/>
      <c r="Q52" s="26">
        <f>VLOOKUP(A52,'درآمد اعمال اختیار'!A:M,13,0)</f>
        <v>-48571</v>
      </c>
      <c r="R52" s="26"/>
      <c r="S52" s="26">
        <f t="shared" si="1"/>
        <v>-2343742531</v>
      </c>
      <c r="T52" s="26"/>
      <c r="U52" s="57">
        <f>S52/درآمد!$F$12*100</f>
        <v>0.51359646812277282</v>
      </c>
    </row>
    <row r="53" spans="1:21" ht="18.75">
      <c r="A53" s="12" t="s">
        <v>94</v>
      </c>
      <c r="C53" s="26">
        <v>0</v>
      </c>
      <c r="D53" s="26"/>
      <c r="E53" s="26">
        <f>VLOOKUP(A53,'درآمد ناشی از تغییر قیمت اوراق'!A:Q,9,0)</f>
        <v>17076222</v>
      </c>
      <c r="F53" s="26"/>
      <c r="G53" s="26">
        <f>VLOOKUP(A53,'درآمد اعمال اختیار'!A:M,11,0)</f>
        <v>-126780513</v>
      </c>
      <c r="H53" s="26"/>
      <c r="I53" s="26">
        <f t="shared" si="0"/>
        <v>-109704291</v>
      </c>
      <c r="J53" s="26"/>
      <c r="K53" s="57">
        <f>I53/درآمد!$M$12*100</f>
        <v>-4.2635414006296037E-2</v>
      </c>
      <c r="L53" s="26"/>
      <c r="M53" s="26">
        <v>0</v>
      </c>
      <c r="N53" s="26"/>
      <c r="O53" s="26">
        <f>VLOOKUP(A53,'درآمد ناشی از تغییر قیمت اوراق'!A:Q,17,0)</f>
        <v>-83112908</v>
      </c>
      <c r="P53" s="26"/>
      <c r="Q53" s="26">
        <f>VLOOKUP(A53,'درآمد اعمال اختیار'!A:M,13,0)</f>
        <v>-222856150</v>
      </c>
      <c r="R53" s="26"/>
      <c r="S53" s="26">
        <f t="shared" si="1"/>
        <v>-305969058</v>
      </c>
      <c r="T53" s="26"/>
      <c r="U53" s="57">
        <f>S53/درآمد!$F$12*100</f>
        <v>6.7048588087277317E-2</v>
      </c>
    </row>
    <row r="54" spans="1:21" ht="18.75">
      <c r="A54" s="12" t="s">
        <v>98</v>
      </c>
      <c r="C54" s="26">
        <v>0</v>
      </c>
      <c r="D54" s="26"/>
      <c r="E54" s="26">
        <f>VLOOKUP(A54,'درآمد ناشی از تغییر قیمت اوراق'!A:Q,9,0)</f>
        <v>-151449806</v>
      </c>
      <c r="F54" s="26"/>
      <c r="G54" s="26">
        <f>VLOOKUP(A54,'درآمد اعمال اختیار'!A:M,11,0)</f>
        <v>-4294771</v>
      </c>
      <c r="H54" s="26"/>
      <c r="I54" s="26">
        <f t="shared" si="0"/>
        <v>-155744577</v>
      </c>
      <c r="J54" s="26"/>
      <c r="K54" s="57">
        <f>I54/درآمد!$M$12*100</f>
        <v>-6.0528484885157788E-2</v>
      </c>
      <c r="L54" s="26"/>
      <c r="M54" s="26">
        <v>0</v>
      </c>
      <c r="N54" s="26"/>
      <c r="O54" s="26">
        <f>VLOOKUP(A54,'درآمد ناشی از تغییر قیمت اوراق'!A:Q,17,0)</f>
        <v>-201841549</v>
      </c>
      <c r="P54" s="26"/>
      <c r="Q54" s="26">
        <f>VLOOKUP(A54,'درآمد اعمال اختیار'!A:M,13,0)</f>
        <v>-4291656</v>
      </c>
      <c r="R54" s="26"/>
      <c r="S54" s="26">
        <f t="shared" si="1"/>
        <v>-206133205</v>
      </c>
      <c r="T54" s="26"/>
      <c r="U54" s="57">
        <f>S54/درآمد!$F$12*100</f>
        <v>4.5171039331549971E-2</v>
      </c>
    </row>
    <row r="55" spans="1:21" ht="18.75">
      <c r="A55" s="12" t="s">
        <v>97</v>
      </c>
      <c r="C55" s="26">
        <v>0</v>
      </c>
      <c r="D55" s="26"/>
      <c r="E55" s="26">
        <f>VLOOKUP(A55,'درآمد ناشی از تغییر قیمت اوراق'!A:Q,9,0)</f>
        <v>-1071626920</v>
      </c>
      <c r="F55" s="26"/>
      <c r="G55" s="26">
        <f>VLOOKUP(A55,'درآمد اعمال اختیار'!A:M,11,0)</f>
        <v>-26255852</v>
      </c>
      <c r="H55" s="26"/>
      <c r="I55" s="26">
        <f t="shared" si="0"/>
        <v>-1097882772</v>
      </c>
      <c r="J55" s="26"/>
      <c r="K55" s="57">
        <f>I55/درآمد!$M$12*100</f>
        <v>-0.42668054355868279</v>
      </c>
      <c r="L55" s="26"/>
      <c r="M55" s="26">
        <v>0</v>
      </c>
      <c r="N55" s="26"/>
      <c r="O55" s="26">
        <f>VLOOKUP(A55,'درآمد ناشی از تغییر قیمت اوراق'!A:Q,17,0)</f>
        <v>-2566890160</v>
      </c>
      <c r="P55" s="26"/>
      <c r="Q55" s="26">
        <f>VLOOKUP(A55,'درآمد اعمال اختیار'!A:M,13,0)</f>
        <v>-26441306</v>
      </c>
      <c r="R55" s="26"/>
      <c r="S55" s="26">
        <f t="shared" si="1"/>
        <v>-2593331466</v>
      </c>
      <c r="T55" s="26"/>
      <c r="U55" s="57">
        <f>S55/درآمد!$F$12*100</f>
        <v>0.56829018716529522</v>
      </c>
    </row>
    <row r="56" spans="1:21" ht="18.75">
      <c r="A56" s="12" t="s">
        <v>117</v>
      </c>
      <c r="C56" s="26">
        <v>0</v>
      </c>
      <c r="D56" s="26"/>
      <c r="E56" s="26">
        <f>VLOOKUP(A56,'درآمد ناشی از تغییر قیمت اوراق'!A:Q,9,0)</f>
        <v>1533610</v>
      </c>
      <c r="F56" s="26"/>
      <c r="G56" s="26">
        <f>VLOOKUP(A56,'درآمد اعمال اختیار'!A:M,11,0)</f>
        <v>0</v>
      </c>
      <c r="H56" s="26"/>
      <c r="I56" s="26">
        <f t="shared" si="0"/>
        <v>1533610</v>
      </c>
      <c r="J56" s="26"/>
      <c r="K56" s="57">
        <f>I56/درآمد!$M$12*100</f>
        <v>5.9602132859320578E-4</v>
      </c>
      <c r="L56" s="26"/>
      <c r="M56" s="26">
        <v>0</v>
      </c>
      <c r="N56" s="26"/>
      <c r="O56" s="26">
        <f>VLOOKUP(A56,'درآمد ناشی از تغییر قیمت اوراق'!A:Q,17,0)</f>
        <v>1533610</v>
      </c>
      <c r="P56" s="26"/>
      <c r="Q56" s="26">
        <f>VLOOKUP(A56,'درآمد اعمال اختیار'!A:M,13,0)</f>
        <v>168258</v>
      </c>
      <c r="R56" s="26"/>
      <c r="S56" s="26">
        <f t="shared" si="1"/>
        <v>1701868</v>
      </c>
      <c r="T56" s="26"/>
      <c r="U56" s="57">
        <f>S56/درآمد!$F$12*100</f>
        <v>-3.7293916991736623E-4</v>
      </c>
    </row>
    <row r="57" spans="1:21" ht="18.75">
      <c r="A57" s="12" t="s">
        <v>99</v>
      </c>
      <c r="C57" s="26">
        <v>0</v>
      </c>
      <c r="D57" s="26"/>
      <c r="E57" s="26">
        <f>VLOOKUP(A57,'درآمد ناشی از تغییر قیمت اوراق'!A:Q,9,0)</f>
        <v>-1398320</v>
      </c>
      <c r="F57" s="26"/>
      <c r="G57" s="26">
        <f>VLOOKUP(A57,'درآمد اعمال اختیار'!A:M,11,0)</f>
        <v>0</v>
      </c>
      <c r="H57" s="26"/>
      <c r="I57" s="26">
        <f t="shared" si="0"/>
        <v>-1398320</v>
      </c>
      <c r="J57" s="26"/>
      <c r="K57" s="57">
        <f>I57/درآمد!$M$12*100</f>
        <v>-5.4344229901894968E-4</v>
      </c>
      <c r="L57" s="26"/>
      <c r="M57" s="26">
        <v>0</v>
      </c>
      <c r="N57" s="26"/>
      <c r="O57" s="26">
        <f>VLOOKUP(A57,'درآمد ناشی از تغییر قیمت اوراق'!A:Q,17,0)</f>
        <v>-3012920</v>
      </c>
      <c r="P57" s="26"/>
      <c r="Q57" s="26">
        <f>VLOOKUP(A57,'درآمد اعمال اختیار'!A:M,13,0)</f>
        <v>158892</v>
      </c>
      <c r="R57" s="26"/>
      <c r="S57" s="26">
        <f t="shared" si="1"/>
        <v>-2854028</v>
      </c>
      <c r="T57" s="26"/>
      <c r="U57" s="57">
        <f>S57/درآمد!$F$12*100</f>
        <v>6.2541797204067589E-4</v>
      </c>
    </row>
    <row r="58" spans="1:21" ht="18.75">
      <c r="A58" s="12" t="s">
        <v>54</v>
      </c>
      <c r="C58" s="26">
        <v>0</v>
      </c>
      <c r="D58" s="26"/>
      <c r="E58" s="26">
        <f>VLOOKUP(A58,'درآمد ناشی از تغییر قیمت اوراق'!A:Q,9,0)</f>
        <v>35</v>
      </c>
      <c r="F58" s="26"/>
      <c r="G58" s="26">
        <f>VLOOKUP(A58,'درآمد اعمال اختیار'!A:M,11,0)</f>
        <v>103321608</v>
      </c>
      <c r="H58" s="26"/>
      <c r="I58" s="26">
        <f t="shared" si="0"/>
        <v>103321643</v>
      </c>
      <c r="J58" s="26"/>
      <c r="K58" s="57">
        <f>I58/درآمد!$M$12*100</f>
        <v>4.0154865274282837E-2</v>
      </c>
      <c r="L58" s="26"/>
      <c r="M58" s="26">
        <v>0</v>
      </c>
      <c r="N58" s="26"/>
      <c r="O58" s="26">
        <f>VLOOKUP(A58,'درآمد ناشی از تغییر قیمت اوراق'!A:Q,17,0)</f>
        <v>0</v>
      </c>
      <c r="P58" s="26"/>
      <c r="Q58" s="26">
        <f>VLOOKUP(A58,'درآمد اعمال اختیار'!A:M,13,0)</f>
        <v>6044644458</v>
      </c>
      <c r="R58" s="26"/>
      <c r="S58" s="26">
        <f t="shared" si="1"/>
        <v>6044644458</v>
      </c>
      <c r="T58" s="26"/>
      <c r="U58" s="57">
        <f>S58/درآمد!$F$12*100</f>
        <v>-1.3245943202481791</v>
      </c>
    </row>
    <row r="59" spans="1:21" ht="18.75">
      <c r="A59" s="12" t="s">
        <v>33</v>
      </c>
      <c r="C59" s="26">
        <v>0</v>
      </c>
      <c r="D59" s="26"/>
      <c r="E59" s="26">
        <f>VLOOKUP(A59,'درآمد ناشی از تغییر قیمت اوراق'!A:Q,9,0)</f>
        <v>12715386</v>
      </c>
      <c r="F59" s="26"/>
      <c r="G59" s="26">
        <f>VLOOKUP(A59,'درآمد اعمال اختیار'!A:M,11,0)</f>
        <v>24893180</v>
      </c>
      <c r="H59" s="26"/>
      <c r="I59" s="26">
        <f t="shared" si="0"/>
        <v>37608566</v>
      </c>
      <c r="J59" s="26"/>
      <c r="K59" s="57">
        <f>I59/درآمد!$M$12*100</f>
        <v>1.4616171956237418E-2</v>
      </c>
      <c r="L59" s="26"/>
      <c r="M59" s="26">
        <v>0</v>
      </c>
      <c r="N59" s="26"/>
      <c r="O59" s="26">
        <f>VLOOKUP(A59,'درآمد ناشی از تغییر قیمت اوراق'!A:Q,17,0)</f>
        <v>0</v>
      </c>
      <c r="P59" s="26"/>
      <c r="Q59" s="26">
        <f>VLOOKUP(A59,'درآمد اعمال اختیار'!A:M,13,0)</f>
        <v>24893180</v>
      </c>
      <c r="R59" s="26"/>
      <c r="S59" s="26">
        <f t="shared" si="1"/>
        <v>24893180</v>
      </c>
      <c r="T59" s="26"/>
      <c r="U59" s="57">
        <f>S59/درآمد!$F$12*100</f>
        <v>-5.4549717638521806E-3</v>
      </c>
    </row>
    <row r="60" spans="1:21" ht="18.75">
      <c r="A60" s="12" t="s">
        <v>19</v>
      </c>
      <c r="C60" s="26">
        <v>0</v>
      </c>
      <c r="D60" s="26"/>
      <c r="E60" s="26">
        <f>VLOOKUP(A60,'درآمد ناشی از تغییر قیمت اوراق'!A:Q,9,0)</f>
        <v>111547112</v>
      </c>
      <c r="F60" s="26"/>
      <c r="G60" s="26">
        <f>VLOOKUP(A60,'درآمد اعمال اختیار'!A:M,11,0)</f>
        <v>2144850885</v>
      </c>
      <c r="H60" s="26"/>
      <c r="I60" s="26">
        <f t="shared" si="0"/>
        <v>2256397997</v>
      </c>
      <c r="J60" s="26"/>
      <c r="K60" s="57">
        <f>I60/درآمد!$M$12*100</f>
        <v>0.87692524957909013</v>
      </c>
      <c r="L60" s="26"/>
      <c r="M60" s="26">
        <v>0</v>
      </c>
      <c r="N60" s="26"/>
      <c r="O60" s="26">
        <f>VLOOKUP(A60,'درآمد ناشی از تغییر قیمت اوراق'!A:Q,17,0)</f>
        <v>0</v>
      </c>
      <c r="P60" s="26"/>
      <c r="Q60" s="26">
        <f>VLOOKUP(A60,'درآمد اعمال اختیار'!A:M,13,0)</f>
        <v>2144850885</v>
      </c>
      <c r="R60" s="26"/>
      <c r="S60" s="26">
        <f t="shared" si="1"/>
        <v>2144850885</v>
      </c>
      <c r="T60" s="26"/>
      <c r="U60" s="57">
        <f>S60/درآمد!$F$12*100</f>
        <v>-0.47001230920872145</v>
      </c>
    </row>
    <row r="61" spans="1:21" ht="18.75">
      <c r="A61" s="12" t="s">
        <v>32</v>
      </c>
      <c r="C61" s="26">
        <v>0</v>
      </c>
      <c r="D61" s="26"/>
      <c r="E61" s="26">
        <f>VLOOKUP(A61,'درآمد ناشی از تغییر قیمت اوراق'!A:Q,9,0)</f>
        <v>150151632</v>
      </c>
      <c r="F61" s="26"/>
      <c r="G61" s="26">
        <f>VLOOKUP(A61,'درآمد اعمال اختیار'!A:M,11,0)</f>
        <v>164881874</v>
      </c>
      <c r="H61" s="26"/>
      <c r="I61" s="26">
        <f t="shared" si="0"/>
        <v>315033506</v>
      </c>
      <c r="J61" s="26"/>
      <c r="K61" s="57">
        <f>I61/درآمد!$M$12*100</f>
        <v>0.12243444473985933</v>
      </c>
      <c r="L61" s="26"/>
      <c r="M61" s="26">
        <v>0</v>
      </c>
      <c r="N61" s="26"/>
      <c r="O61" s="26">
        <f>VLOOKUP(A61,'درآمد ناشی از تغییر قیمت اوراق'!A:Q,17,0)</f>
        <v>0</v>
      </c>
      <c r="P61" s="26"/>
      <c r="Q61" s="26">
        <f>VLOOKUP(A61,'درآمد اعمال اختیار'!A:M,13,0)</f>
        <v>164881874</v>
      </c>
      <c r="R61" s="26"/>
      <c r="S61" s="26">
        <f t="shared" si="1"/>
        <v>164881874</v>
      </c>
      <c r="T61" s="26"/>
      <c r="U61" s="57">
        <f>S61/درآمد!$F$12*100</f>
        <v>-3.6131421017364315E-2</v>
      </c>
    </row>
    <row r="62" spans="1:21" ht="18.75">
      <c r="A62" s="12" t="s">
        <v>27</v>
      </c>
      <c r="C62" s="26">
        <v>0</v>
      </c>
      <c r="D62" s="26"/>
      <c r="E62" s="26">
        <f>VLOOKUP(A62,'درآمد ناشی از تغییر قیمت اوراق'!A:Q,9,0)</f>
        <v>-203408259</v>
      </c>
      <c r="F62" s="26"/>
      <c r="G62" s="26">
        <f>VLOOKUP(A62,'درآمد اعمال اختیار'!A:M,11,0)</f>
        <v>1122175478</v>
      </c>
      <c r="H62" s="26"/>
      <c r="I62" s="26">
        <f t="shared" si="0"/>
        <v>918767219</v>
      </c>
      <c r="J62" s="26"/>
      <c r="K62" s="57">
        <f>I62/درآمد!$M$12*100</f>
        <v>0.35706917569412355</v>
      </c>
      <c r="L62" s="26"/>
      <c r="M62" s="26">
        <v>0</v>
      </c>
      <c r="N62" s="26"/>
      <c r="O62" s="26">
        <f>VLOOKUP(A62,'درآمد ناشی از تغییر قیمت اوراق'!A:Q,17,0)</f>
        <v>0</v>
      </c>
      <c r="P62" s="26"/>
      <c r="Q62" s="26">
        <f>VLOOKUP(A62,'درآمد اعمال اختیار'!A:M,13,0)</f>
        <v>1122175478</v>
      </c>
      <c r="R62" s="26"/>
      <c r="S62" s="26">
        <f t="shared" si="1"/>
        <v>1122175478</v>
      </c>
      <c r="T62" s="26"/>
      <c r="U62" s="57">
        <f>S62/درآمد!$F$12*100</f>
        <v>-0.24590813815580509</v>
      </c>
    </row>
    <row r="63" spans="1:21" ht="18.75">
      <c r="A63" s="12" t="s">
        <v>93</v>
      </c>
      <c r="C63" s="26">
        <v>0</v>
      </c>
      <c r="D63" s="26"/>
      <c r="E63" s="26">
        <f>VLOOKUP(A63,'درآمد ناشی از تغییر قیمت اوراق'!A:Q,9,0)</f>
        <v>-28196988</v>
      </c>
      <c r="F63" s="26"/>
      <c r="G63" s="26">
        <f>VLOOKUP(A63,'درآمد اعمال اختیار'!A:M,11,0)</f>
        <v>-12239738508</v>
      </c>
      <c r="H63" s="26"/>
      <c r="I63" s="26">
        <f t="shared" si="0"/>
        <v>-12267935496</v>
      </c>
      <c r="J63" s="26"/>
      <c r="K63" s="57">
        <f>I63/درآمد!$M$12*100</f>
        <v>-4.7678035572418471</v>
      </c>
      <c r="L63" s="26"/>
      <c r="M63" s="26">
        <v>0</v>
      </c>
      <c r="N63" s="26"/>
      <c r="O63" s="26">
        <f>VLOOKUP(A63,'درآمد ناشی از تغییر قیمت اوراق'!A:Q,17,0)</f>
        <v>0</v>
      </c>
      <c r="P63" s="26"/>
      <c r="Q63" s="26">
        <f>VLOOKUP(A63,'درآمد اعمال اختیار'!A:M,13,0)</f>
        <v>-12239738508</v>
      </c>
      <c r="R63" s="26"/>
      <c r="S63" s="26">
        <f t="shared" si="1"/>
        <v>-12239738508</v>
      </c>
      <c r="T63" s="26"/>
      <c r="U63" s="57">
        <f>S63/درآمد!$F$12*100</f>
        <v>2.6821574406353155</v>
      </c>
    </row>
    <row r="64" spans="1:21" ht="18.75">
      <c r="A64" s="12" t="s">
        <v>21</v>
      </c>
      <c r="C64" s="26">
        <v>0</v>
      </c>
      <c r="D64" s="26"/>
      <c r="E64" s="26">
        <f>VLOOKUP(A64,'درآمد ناشی از تغییر قیمت اوراق'!A:Q,9,0)</f>
        <v>-2993544</v>
      </c>
      <c r="F64" s="26"/>
      <c r="G64" s="26">
        <f>VLOOKUP(A64,'درآمد اعمال اختیار'!A:M,11,0)</f>
        <v>14737660</v>
      </c>
      <c r="H64" s="26"/>
      <c r="I64" s="26">
        <f t="shared" si="0"/>
        <v>11744116</v>
      </c>
      <c r="J64" s="26"/>
      <c r="K64" s="57">
        <f>I64/درآمد!$M$12*100</f>
        <v>4.5642266426749473E-3</v>
      </c>
      <c r="L64" s="26"/>
      <c r="M64" s="26">
        <v>0</v>
      </c>
      <c r="N64" s="26"/>
      <c r="O64" s="26">
        <f>VLOOKUP(A64,'درآمد ناشی از تغییر قیمت اوراق'!A:Q,17,0)</f>
        <v>0</v>
      </c>
      <c r="P64" s="26"/>
      <c r="Q64" s="26">
        <f>VLOOKUP(A64,'درآمد اعمال اختیار'!A:M,13,0)</f>
        <v>14737660</v>
      </c>
      <c r="R64" s="26"/>
      <c r="S64" s="26">
        <f t="shared" si="1"/>
        <v>14737660</v>
      </c>
      <c r="T64" s="26"/>
      <c r="U64" s="57">
        <f>S64/درآمد!$F$12*100</f>
        <v>-3.2295399448866611E-3</v>
      </c>
    </row>
    <row r="65" spans="1:21" ht="18.75">
      <c r="A65" s="12" t="s">
        <v>76</v>
      </c>
      <c r="C65" s="26">
        <v>0</v>
      </c>
      <c r="D65" s="26"/>
      <c r="E65" s="26">
        <f>VLOOKUP(A65,'درآمد ناشی از تغییر قیمت اوراق'!A:Q,9,0)</f>
        <v>-1113624</v>
      </c>
      <c r="F65" s="26"/>
      <c r="G65" s="26">
        <f>VLOOKUP(A65,'درآمد اعمال اختیار'!A:M,11,0)</f>
        <v>-25446147299</v>
      </c>
      <c r="H65" s="26"/>
      <c r="I65" s="26">
        <f t="shared" si="0"/>
        <v>-25447260923</v>
      </c>
      <c r="J65" s="26"/>
      <c r="K65" s="57">
        <f>I65/درآمد!$M$12*100</f>
        <v>-9.8898091851151371</v>
      </c>
      <c r="L65" s="26"/>
      <c r="M65" s="26">
        <v>0</v>
      </c>
      <c r="N65" s="26"/>
      <c r="O65" s="26">
        <f>VLOOKUP(A65,'درآمد ناشی از تغییر قیمت اوراق'!A:Q,17,0)</f>
        <v>0</v>
      </c>
      <c r="P65" s="26"/>
      <c r="Q65" s="26">
        <f>VLOOKUP(A65,'درآمد اعمال اختیار'!A:M,13,0)</f>
        <v>-25205925282</v>
      </c>
      <c r="R65" s="26"/>
      <c r="S65" s="26">
        <f t="shared" si="1"/>
        <v>-25205925282</v>
      </c>
      <c r="T65" s="26"/>
      <c r="U65" s="57">
        <f>S65/درآمد!$F$12*100</f>
        <v>5.5235052610826667</v>
      </c>
    </row>
    <row r="66" spans="1:21" ht="18.75">
      <c r="A66" s="12" t="s">
        <v>58</v>
      </c>
      <c r="C66" s="26">
        <v>0</v>
      </c>
      <c r="D66" s="26"/>
      <c r="E66" s="26">
        <f>VLOOKUP(A66,'درآمد ناشی از تغییر قیمت اوراق'!A:Q,9,0)</f>
        <v>-38308</v>
      </c>
      <c r="F66" s="26"/>
      <c r="G66" s="26">
        <f>VLOOKUP(A66,'درآمد اعمال اختیار'!A:M,11,0)</f>
        <v>203829091</v>
      </c>
      <c r="H66" s="26"/>
      <c r="I66" s="26">
        <f t="shared" si="0"/>
        <v>203790783</v>
      </c>
      <c r="J66" s="26"/>
      <c r="K66" s="57">
        <f>I66/درآمد!$M$12*100</f>
        <v>7.9201135385599794E-2</v>
      </c>
      <c r="L66" s="26"/>
      <c r="M66" s="26">
        <v>0</v>
      </c>
      <c r="N66" s="26"/>
      <c r="O66" s="26">
        <f>VLOOKUP(A66,'درآمد ناشی از تغییر قیمت اوراق'!A:Q,17,0)</f>
        <v>0</v>
      </c>
      <c r="P66" s="26"/>
      <c r="Q66" s="26">
        <f>VLOOKUP(A66,'درآمد اعمال اختیار'!A:M,13,0)</f>
        <v>393046629</v>
      </c>
      <c r="R66" s="26"/>
      <c r="S66" s="26">
        <f t="shared" si="1"/>
        <v>393046629</v>
      </c>
      <c r="T66" s="26"/>
      <c r="U66" s="57">
        <f>S66/درآمد!$F$12*100</f>
        <v>-8.6130348275000768E-2</v>
      </c>
    </row>
    <row r="67" spans="1:21" ht="18.75">
      <c r="A67" s="12" t="s">
        <v>244</v>
      </c>
      <c r="C67" s="26">
        <v>0</v>
      </c>
      <c r="D67" s="26"/>
      <c r="E67" s="26">
        <f>VLOOKUP(A67,'درآمد ناشی از تغییر قیمت اوراق'!A:Q,9,0)</f>
        <v>-3</v>
      </c>
      <c r="F67" s="26"/>
      <c r="G67" s="26">
        <f>VLOOKUP(A67,'درآمد اعمال اختیار'!A:M,11,0)</f>
        <v>3</v>
      </c>
      <c r="H67" s="26"/>
      <c r="I67" s="26">
        <f t="shared" si="0"/>
        <v>0</v>
      </c>
      <c r="J67" s="26"/>
      <c r="K67" s="57">
        <f>I67/درآمد!$M$12*100</f>
        <v>0</v>
      </c>
      <c r="L67" s="26"/>
      <c r="M67" s="26">
        <v>0</v>
      </c>
      <c r="N67" s="26"/>
      <c r="O67" s="26">
        <f>VLOOKUP(A67,'درآمد ناشی از تغییر قیمت اوراق'!A:Q,17,0)</f>
        <v>0</v>
      </c>
      <c r="P67" s="26"/>
      <c r="Q67" s="26">
        <f>VLOOKUP(A67,'درآمد اعمال اختیار'!A:M,13,0)</f>
        <v>2151514613</v>
      </c>
      <c r="R67" s="26"/>
      <c r="S67" s="26">
        <f t="shared" si="1"/>
        <v>2151514613</v>
      </c>
      <c r="T67" s="26"/>
      <c r="U67" s="57">
        <f>S67/درآمد!$F$12*100</f>
        <v>-0.47147256651943836</v>
      </c>
    </row>
    <row r="68" spans="1:21" ht="18.75">
      <c r="A68" s="12" t="s">
        <v>102</v>
      </c>
      <c r="C68" s="26">
        <v>0</v>
      </c>
      <c r="D68" s="26"/>
      <c r="E68" s="26">
        <f>VLOOKUP(A68,'درآمد ناشی از تغییر قیمت اوراق'!A:Q,9,0)</f>
        <v>-599539951</v>
      </c>
      <c r="F68" s="26"/>
      <c r="G68" s="26">
        <v>0</v>
      </c>
      <c r="H68" s="26"/>
      <c r="I68" s="26">
        <f t="shared" si="0"/>
        <v>-599539951</v>
      </c>
      <c r="J68" s="26"/>
      <c r="K68" s="57">
        <f>I68/درآمد!$M$12*100</f>
        <v>-0.2330048696472542</v>
      </c>
      <c r="L68" s="26"/>
      <c r="M68" s="26">
        <v>0</v>
      </c>
      <c r="N68" s="26"/>
      <c r="O68" s="26">
        <f>VLOOKUP(A68,'درآمد ناشی از تغییر قیمت اوراق'!A:Q,17,0)</f>
        <v>-599539951</v>
      </c>
      <c r="P68" s="26"/>
      <c r="Q68" s="26">
        <v>0</v>
      </c>
      <c r="R68" s="26"/>
      <c r="S68" s="26">
        <f t="shared" si="1"/>
        <v>-599539951</v>
      </c>
      <c r="T68" s="26"/>
      <c r="U68" s="57">
        <f>S68/درآمد!$F$12*100</f>
        <v>0.13138030191427208</v>
      </c>
    </row>
    <row r="69" spans="1:21" ht="18.75">
      <c r="A69" s="12" t="s">
        <v>100</v>
      </c>
      <c r="C69" s="26">
        <v>0</v>
      </c>
      <c r="D69" s="26"/>
      <c r="E69" s="26">
        <f>VLOOKUP(A69,'درآمد ناشی از تغییر قیمت اوراق'!A:Q,9,0)</f>
        <v>564224806</v>
      </c>
      <c r="F69" s="26"/>
      <c r="G69" s="26">
        <v>0</v>
      </c>
      <c r="H69" s="26"/>
      <c r="I69" s="26">
        <f t="shared" si="0"/>
        <v>564224806</v>
      </c>
      <c r="J69" s="26"/>
      <c r="K69" s="57">
        <f>I69/درآمد!$M$12*100</f>
        <v>0.2192800115396768</v>
      </c>
      <c r="L69" s="26"/>
      <c r="M69" s="26">
        <v>0</v>
      </c>
      <c r="N69" s="26"/>
      <c r="O69" s="26">
        <f>VLOOKUP(A69,'درآمد ناشی از تغییر قیمت اوراق'!A:Q,17,0)</f>
        <v>564224806</v>
      </c>
      <c r="P69" s="26"/>
      <c r="Q69" s="26">
        <v>0</v>
      </c>
      <c r="R69" s="26"/>
      <c r="S69" s="26">
        <f t="shared" si="1"/>
        <v>564224806</v>
      </c>
      <c r="T69" s="26"/>
      <c r="U69" s="57">
        <f>S69/درآمد!$F$12*100</f>
        <v>-0.12364151085538186</v>
      </c>
    </row>
    <row r="70" spans="1:21" ht="18.75">
      <c r="A70" s="12" t="s">
        <v>31</v>
      </c>
      <c r="C70" s="26">
        <v>0</v>
      </c>
      <c r="D70" s="26"/>
      <c r="E70" s="26">
        <f>VLOOKUP(A70,'درآمد ناشی از تغییر قیمت اوراق'!A:Q,9,0)</f>
        <v>-299421333</v>
      </c>
      <c r="F70" s="26"/>
      <c r="G70" s="26">
        <f>VLOOKUP(A70,'درآمد اعمال اختیار'!A:M,11,0)</f>
        <v>-61253732</v>
      </c>
      <c r="H70" s="26"/>
      <c r="I70" s="26">
        <f t="shared" si="0"/>
        <v>-360675065</v>
      </c>
      <c r="J70" s="26"/>
      <c r="K70" s="57">
        <f>I70/درآمد!$M$12*100</f>
        <v>-0.14017255458150432</v>
      </c>
      <c r="L70" s="26"/>
      <c r="M70" s="26">
        <v>0</v>
      </c>
      <c r="N70" s="26"/>
      <c r="O70" s="26">
        <f>VLOOKUP(A70,'درآمد ناشی از تغییر قیمت اوراق'!A:Q,17,0)</f>
        <v>-508388583</v>
      </c>
      <c r="P70" s="26"/>
      <c r="Q70" s="26">
        <f>VLOOKUP(A70,'درآمد اعمال اختیار'!A:M,13,0)</f>
        <v>-59724617</v>
      </c>
      <c r="R70" s="26"/>
      <c r="S70" s="26">
        <f t="shared" si="1"/>
        <v>-568113200</v>
      </c>
      <c r="T70" s="26"/>
      <c r="U70" s="57">
        <f>S70/درآمد!$F$12*100</f>
        <v>0.12449359481881009</v>
      </c>
    </row>
    <row r="71" spans="1:21" ht="18.75">
      <c r="A71" s="12" t="s">
        <v>86</v>
      </c>
      <c r="C71" s="26">
        <v>0</v>
      </c>
      <c r="D71" s="26"/>
      <c r="E71" s="26">
        <f>VLOOKUP(A71,'درآمد ناشی از تغییر قیمت اوراق'!A:Q,9,0)</f>
        <v>-5402899524</v>
      </c>
      <c r="F71" s="26"/>
      <c r="G71" s="26">
        <f>VLOOKUP(A71,'درآمد اعمال اختیار'!A:M,11,0)</f>
        <v>-1194801196</v>
      </c>
      <c r="H71" s="26"/>
      <c r="I71" s="26">
        <f t="shared" si="0"/>
        <v>-6597700720</v>
      </c>
      <c r="J71" s="26"/>
      <c r="K71" s="57">
        <f>I71/درآمد!$M$12*100</f>
        <v>-2.5641267002658763</v>
      </c>
      <c r="L71" s="26"/>
      <c r="M71" s="26">
        <v>0</v>
      </c>
      <c r="N71" s="26"/>
      <c r="O71" s="26">
        <f>VLOOKUP(A71,'درآمد ناشی از تغییر قیمت اوراق'!A:Q,17,0)</f>
        <v>-5346508705</v>
      </c>
      <c r="P71" s="26"/>
      <c r="Q71" s="26">
        <f>VLOOKUP(A71,'درآمد اعمال اختیار'!A:M,13,0)</f>
        <v>-1194801196</v>
      </c>
      <c r="R71" s="26"/>
      <c r="S71" s="26">
        <f t="shared" si="1"/>
        <v>-6541309901</v>
      </c>
      <c r="T71" s="26"/>
      <c r="U71" s="57">
        <f>S71/درآمد!$F$12*100</f>
        <v>1.4334311971617006</v>
      </c>
    </row>
    <row r="72" spans="1:21" ht="18.75">
      <c r="A72" s="12" t="s">
        <v>122</v>
      </c>
      <c r="C72" s="26">
        <v>0</v>
      </c>
      <c r="D72" s="26"/>
      <c r="E72" s="26">
        <f>VLOOKUP(A72,'درآمد ناشی از تغییر قیمت اوراق'!A:Q,9,0)</f>
        <v>-266252450</v>
      </c>
      <c r="F72" s="26"/>
      <c r="G72" s="26">
        <v>0</v>
      </c>
      <c r="H72" s="26"/>
      <c r="I72" s="26">
        <f t="shared" si="0"/>
        <v>-266252450</v>
      </c>
      <c r="J72" s="26"/>
      <c r="K72" s="57">
        <f>I72/درآمد!$M$12*100</f>
        <v>-0.10347620254836372</v>
      </c>
      <c r="L72" s="26"/>
      <c r="M72" s="26">
        <v>0</v>
      </c>
      <c r="N72" s="26"/>
      <c r="O72" s="26">
        <f>VLOOKUP(A72,'درآمد ناشی از تغییر قیمت اوراق'!A:Q,17,0)</f>
        <v>-266252450</v>
      </c>
      <c r="P72" s="26"/>
      <c r="Q72" s="26">
        <v>0</v>
      </c>
      <c r="R72" s="26"/>
      <c r="S72" s="26">
        <f t="shared" si="1"/>
        <v>-266252450</v>
      </c>
      <c r="T72" s="26"/>
      <c r="U72" s="57">
        <f>S72/درآمد!$F$12*100</f>
        <v>5.8345281591442505E-2</v>
      </c>
    </row>
    <row r="73" spans="1:21" ht="18.75">
      <c r="A73" s="12" t="s">
        <v>129</v>
      </c>
      <c r="C73" s="26">
        <v>0</v>
      </c>
      <c r="D73" s="26"/>
      <c r="E73" s="26">
        <f>VLOOKUP(A73,'درآمد ناشی از تغییر قیمت اوراق'!A:Q,9,0)</f>
        <v>40922880</v>
      </c>
      <c r="F73" s="26"/>
      <c r="G73" s="26">
        <v>0</v>
      </c>
      <c r="H73" s="26"/>
      <c r="I73" s="26">
        <f t="shared" si="0"/>
        <v>40922880</v>
      </c>
      <c r="J73" s="26"/>
      <c r="K73" s="57">
        <f>I73/درآمد!$M$12*100</f>
        <v>1.5904245086730218E-2</v>
      </c>
      <c r="L73" s="26"/>
      <c r="M73" s="26">
        <v>0</v>
      </c>
      <c r="N73" s="26"/>
      <c r="O73" s="26">
        <f>VLOOKUP(A73,'درآمد ناشی از تغییر قیمت اوراق'!A:Q,17,0)</f>
        <v>40922880</v>
      </c>
      <c r="P73" s="26"/>
      <c r="Q73" s="26">
        <v>0</v>
      </c>
      <c r="R73" s="26"/>
      <c r="S73" s="26">
        <f t="shared" si="1"/>
        <v>40922880</v>
      </c>
      <c r="T73" s="26"/>
      <c r="U73" s="57">
        <f>S73/درآمد!$F$12*100</f>
        <v>-8.96764314143517E-3</v>
      </c>
    </row>
    <row r="74" spans="1:21" ht="18.75">
      <c r="A74" s="12" t="s">
        <v>124</v>
      </c>
      <c r="C74" s="26">
        <v>0</v>
      </c>
      <c r="D74" s="26"/>
      <c r="E74" s="26">
        <f>VLOOKUP(A74,'درآمد ناشی از تغییر قیمت اوراق'!A:Q,9,0)</f>
        <v>3501169437</v>
      </c>
      <c r="F74" s="26"/>
      <c r="G74" s="26">
        <v>0</v>
      </c>
      <c r="H74" s="26"/>
      <c r="I74" s="26">
        <f t="shared" si="0"/>
        <v>3501169437</v>
      </c>
      <c r="J74" s="26"/>
      <c r="K74" s="57">
        <f>I74/درآمد!$M$12*100</f>
        <v>1.360692522525718</v>
      </c>
      <c r="L74" s="26"/>
      <c r="M74" s="26">
        <v>0</v>
      </c>
      <c r="N74" s="26"/>
      <c r="O74" s="26">
        <f>VLOOKUP(A74,'درآمد ناشی از تغییر قیمت اوراق'!A:Q,17,0)</f>
        <v>3501169437</v>
      </c>
      <c r="P74" s="26"/>
      <c r="Q74" s="26">
        <v>0</v>
      </c>
      <c r="R74" s="26"/>
      <c r="S74" s="26">
        <f t="shared" si="1"/>
        <v>3501169437</v>
      </c>
      <c r="T74" s="26"/>
      <c r="U74" s="57">
        <f>S74/درآمد!$F$12*100</f>
        <v>-0.76722943470047766</v>
      </c>
    </row>
    <row r="75" spans="1:21" ht="18.75">
      <c r="A75" s="12" t="s">
        <v>128</v>
      </c>
      <c r="C75" s="26">
        <v>0</v>
      </c>
      <c r="D75" s="26"/>
      <c r="E75" s="26">
        <f>VLOOKUP(A75,'درآمد ناشی از تغییر قیمت اوراق'!A:Q,9,0)</f>
        <v>113209650</v>
      </c>
      <c r="F75" s="26"/>
      <c r="G75" s="26">
        <v>0</v>
      </c>
      <c r="H75" s="26"/>
      <c r="I75" s="26">
        <f t="shared" ref="I75:I138" si="2">C75+E75+G75</f>
        <v>113209650</v>
      </c>
      <c r="J75" s="26"/>
      <c r="K75" s="57">
        <f>I75/درآمد!$M$12*100</f>
        <v>4.3997734758231766E-2</v>
      </c>
      <c r="L75" s="26"/>
      <c r="M75" s="26">
        <v>0</v>
      </c>
      <c r="N75" s="26"/>
      <c r="O75" s="26">
        <f>VLOOKUP(A75,'درآمد ناشی از تغییر قیمت اوراق'!A:Q,17,0)</f>
        <v>113209650</v>
      </c>
      <c r="P75" s="26"/>
      <c r="Q75" s="26">
        <v>0</v>
      </c>
      <c r="R75" s="26"/>
      <c r="S75" s="26">
        <f t="shared" ref="S75:S138" si="3">M75+O75+Q75</f>
        <v>113209650</v>
      </c>
      <c r="T75" s="26"/>
      <c r="U75" s="57">
        <f>S75/درآمد!$F$12*100</f>
        <v>-2.4808218321065768E-2</v>
      </c>
    </row>
    <row r="76" spans="1:21" ht="18.75">
      <c r="A76" s="12" t="s">
        <v>34</v>
      </c>
      <c r="C76" s="26">
        <v>0</v>
      </c>
      <c r="D76" s="26"/>
      <c r="E76" s="26">
        <f>VLOOKUP(A76,'درآمد ناشی از تغییر قیمت اوراق'!A:Q,9,0)</f>
        <v>-4252093505</v>
      </c>
      <c r="F76" s="26"/>
      <c r="G76" s="26">
        <f>VLOOKUP(A76,'درآمد اعمال اختیار'!A:M,11,0)</f>
        <v>1650771844</v>
      </c>
      <c r="H76" s="26"/>
      <c r="I76" s="26">
        <f t="shared" si="2"/>
        <v>-2601321661</v>
      </c>
      <c r="J76" s="26"/>
      <c r="K76" s="57">
        <f>I76/درآمد!$M$12*100</f>
        <v>-1.0109761885273993</v>
      </c>
      <c r="L76" s="26"/>
      <c r="M76" s="26">
        <v>0</v>
      </c>
      <c r="N76" s="26"/>
      <c r="O76" s="26">
        <f>VLOOKUP(A76,'درآمد ناشی از تغییر قیمت اوراق'!A:Q,17,0)</f>
        <v>-4168812155</v>
      </c>
      <c r="P76" s="26"/>
      <c r="Q76" s="26">
        <f>VLOOKUP(A76,'درآمد اعمال اختیار'!A:M,13,0)</f>
        <v>4168743725</v>
      </c>
      <c r="R76" s="26"/>
      <c r="S76" s="26">
        <f t="shared" si="3"/>
        <v>-68430</v>
      </c>
      <c r="T76" s="26"/>
      <c r="U76" s="57">
        <f>S76/درآمد!$F$12*100</f>
        <v>1.4995421147495207E-5</v>
      </c>
    </row>
    <row r="77" spans="1:21" ht="18.75">
      <c r="A77" s="12" t="s">
        <v>126</v>
      </c>
      <c r="C77" s="26">
        <v>0</v>
      </c>
      <c r="D77" s="26"/>
      <c r="E77" s="26">
        <f>VLOOKUP(A77,'درآمد ناشی از تغییر قیمت اوراق'!A:Q,9,0)</f>
        <v>-60295470</v>
      </c>
      <c r="F77" s="26"/>
      <c r="G77" s="26">
        <v>0</v>
      </c>
      <c r="H77" s="26"/>
      <c r="I77" s="26">
        <f t="shared" si="2"/>
        <v>-60295470</v>
      </c>
      <c r="J77" s="26"/>
      <c r="K77" s="57">
        <f>I77/درآمد!$M$12*100</f>
        <v>-2.3433197577970789E-2</v>
      </c>
      <c r="L77" s="26"/>
      <c r="M77" s="26">
        <v>0</v>
      </c>
      <c r="N77" s="26"/>
      <c r="O77" s="26">
        <f>VLOOKUP(A77,'درآمد ناشی از تغییر قیمت اوراق'!A:Q,17,0)</f>
        <v>-60295470</v>
      </c>
      <c r="P77" s="26"/>
      <c r="Q77" s="26">
        <v>0</v>
      </c>
      <c r="R77" s="26"/>
      <c r="S77" s="26">
        <f t="shared" si="3"/>
        <v>-60295470</v>
      </c>
      <c r="T77" s="26"/>
      <c r="U77" s="57">
        <f>S77/درآمد!$F$12*100</f>
        <v>1.3212859358996973E-2</v>
      </c>
    </row>
    <row r="78" spans="1:21" ht="18.75">
      <c r="A78" s="12" t="s">
        <v>112</v>
      </c>
      <c r="C78" s="26">
        <v>0</v>
      </c>
      <c r="D78" s="26"/>
      <c r="E78" s="26">
        <f>VLOOKUP(A78,'درآمد ناشی از تغییر قیمت اوراق'!A:Q,9,0)</f>
        <v>-27860407</v>
      </c>
      <c r="F78" s="26"/>
      <c r="G78" s="26">
        <v>0</v>
      </c>
      <c r="H78" s="26"/>
      <c r="I78" s="26">
        <f t="shared" si="2"/>
        <v>-27860407</v>
      </c>
      <c r="J78" s="26"/>
      <c r="K78" s="57">
        <f>I78/درآمد!$M$12*100</f>
        <v>-1.0827652920421392E-2</v>
      </c>
      <c r="L78" s="26"/>
      <c r="M78" s="26">
        <v>0</v>
      </c>
      <c r="N78" s="26"/>
      <c r="O78" s="26">
        <f>VLOOKUP(A78,'درآمد ناشی از تغییر قیمت اوراق'!A:Q,17,0)</f>
        <v>-27860407</v>
      </c>
      <c r="P78" s="26"/>
      <c r="Q78" s="26">
        <v>0</v>
      </c>
      <c r="R78" s="26"/>
      <c r="S78" s="26">
        <f t="shared" si="3"/>
        <v>-27860407</v>
      </c>
      <c r="T78" s="26"/>
      <c r="U78" s="57">
        <f>S78/درآمد!$F$12*100</f>
        <v>6.1051956204241338E-3</v>
      </c>
    </row>
    <row r="79" spans="1:21" ht="18.75">
      <c r="A79" s="12" t="s">
        <v>110</v>
      </c>
      <c r="C79" s="26">
        <v>0</v>
      </c>
      <c r="D79" s="26"/>
      <c r="E79" s="26">
        <f>VLOOKUP(A79,'درآمد ناشی از تغییر قیمت اوراق'!A:Q,9,0)</f>
        <v>-7827284983</v>
      </c>
      <c r="F79" s="26"/>
      <c r="G79" s="26">
        <f>VLOOKUP(A79,'درآمد اعمال اختیار'!A:M,11,0)</f>
        <v>-814070490</v>
      </c>
      <c r="H79" s="26"/>
      <c r="I79" s="26">
        <f t="shared" si="2"/>
        <v>-8641355473</v>
      </c>
      <c r="J79" s="26"/>
      <c r="K79" s="57">
        <f>I79/درآمد!$M$12*100</f>
        <v>-3.3583715350471306</v>
      </c>
      <c r="L79" s="26"/>
      <c r="M79" s="26">
        <v>0</v>
      </c>
      <c r="N79" s="26"/>
      <c r="O79" s="26">
        <f>VLOOKUP(A79,'درآمد ناشی از تغییر قیمت اوراق'!A:Q,17,0)</f>
        <v>-7827284983</v>
      </c>
      <c r="P79" s="26"/>
      <c r="Q79" s="26">
        <f>VLOOKUP(A79,'درآمد اعمال اختیار'!A:M,13,0)</f>
        <v>3134226340</v>
      </c>
      <c r="R79" s="26"/>
      <c r="S79" s="26">
        <f t="shared" si="3"/>
        <v>-4693058643</v>
      </c>
      <c r="T79" s="26"/>
      <c r="U79" s="57">
        <f>S79/درآمد!$F$12*100</f>
        <v>1.0284143039847633</v>
      </c>
    </row>
    <row r="80" spans="1:21" ht="18.75">
      <c r="A80" s="12" t="s">
        <v>91</v>
      </c>
      <c r="C80" s="26">
        <v>0</v>
      </c>
      <c r="D80" s="26"/>
      <c r="E80" s="26">
        <f>VLOOKUP(A80,'درآمد ناشی از تغییر قیمت اوراق'!A:Q,9,0)</f>
        <v>-8541873517</v>
      </c>
      <c r="F80" s="26"/>
      <c r="G80" s="26">
        <f>VLOOKUP(A80,'درآمد اعمال اختیار'!A:M,11,0)</f>
        <v>-30830003</v>
      </c>
      <c r="H80" s="26"/>
      <c r="I80" s="26">
        <f t="shared" si="2"/>
        <v>-8572703520</v>
      </c>
      <c r="J80" s="26"/>
      <c r="K80" s="57">
        <f>I80/درآمد!$M$12*100</f>
        <v>-3.3316906786119365</v>
      </c>
      <c r="L80" s="26"/>
      <c r="M80" s="26">
        <v>0</v>
      </c>
      <c r="N80" s="26"/>
      <c r="O80" s="26">
        <f>VLOOKUP(A80,'درآمد ناشی از تغییر قیمت اوراق'!A:Q,17,0)</f>
        <v>-9243946727</v>
      </c>
      <c r="P80" s="26"/>
      <c r="Q80" s="26">
        <f>VLOOKUP(A80,'درآمد اعمال اختیار'!A:M,13,0)</f>
        <v>683753685</v>
      </c>
      <c r="R80" s="26"/>
      <c r="S80" s="26">
        <f t="shared" si="3"/>
        <v>-8560193042</v>
      </c>
      <c r="T80" s="26"/>
      <c r="U80" s="57">
        <f>S80/درآمد!$F$12*100</f>
        <v>1.8758395406787685</v>
      </c>
    </row>
    <row r="81" spans="1:21" ht="18.75">
      <c r="A81" s="12" t="s">
        <v>109</v>
      </c>
      <c r="C81" s="26">
        <v>0</v>
      </c>
      <c r="D81" s="26"/>
      <c r="E81" s="26">
        <f>VLOOKUP(A81,'درآمد ناشی از تغییر قیمت اوراق'!A:Q,9,0)</f>
        <v>-3000777421</v>
      </c>
      <c r="F81" s="26"/>
      <c r="G81" s="26">
        <v>0</v>
      </c>
      <c r="H81" s="26"/>
      <c r="I81" s="26">
        <f t="shared" si="2"/>
        <v>-3000777421</v>
      </c>
      <c r="J81" s="26"/>
      <c r="K81" s="57">
        <f>I81/درآمد!$M$12*100</f>
        <v>-1.1662204506210272</v>
      </c>
      <c r="L81" s="26"/>
      <c r="M81" s="26">
        <v>0</v>
      </c>
      <c r="N81" s="26"/>
      <c r="O81" s="26">
        <f>VLOOKUP(A81,'درآمد ناشی از تغییر قیمت اوراق'!A:Q,17,0)</f>
        <v>-3000777421</v>
      </c>
      <c r="P81" s="26"/>
      <c r="Q81" s="26">
        <v>0</v>
      </c>
      <c r="R81" s="26"/>
      <c r="S81" s="26">
        <f t="shared" si="3"/>
        <v>-3000777421</v>
      </c>
      <c r="T81" s="26"/>
      <c r="U81" s="57">
        <f>S81/درآمد!$F$12*100</f>
        <v>0.65757593449933549</v>
      </c>
    </row>
    <row r="82" spans="1:21" ht="18.75">
      <c r="A82" s="12" t="s">
        <v>104</v>
      </c>
      <c r="C82" s="26">
        <v>0</v>
      </c>
      <c r="D82" s="26"/>
      <c r="E82" s="26">
        <f>VLOOKUP(A82,'درآمد ناشی از تغییر قیمت اوراق'!A:Q,9,0)</f>
        <v>-121342403</v>
      </c>
      <c r="F82" s="26"/>
      <c r="G82" s="26">
        <f>VLOOKUP(A82,'درآمد اعمال اختیار'!A:M,11,0)</f>
        <v>-91231129</v>
      </c>
      <c r="H82" s="26"/>
      <c r="I82" s="26">
        <f t="shared" si="2"/>
        <v>-212573532</v>
      </c>
      <c r="J82" s="26"/>
      <c r="K82" s="57">
        <f>I82/درآمد!$M$12*100</f>
        <v>-8.2614458021524603E-2</v>
      </c>
      <c r="L82" s="26"/>
      <c r="M82" s="26">
        <v>0</v>
      </c>
      <c r="N82" s="26"/>
      <c r="O82" s="26">
        <f>VLOOKUP(A82,'درآمد ناشی از تغییر قیمت اوراق'!A:Q,17,0)</f>
        <v>-121342403</v>
      </c>
      <c r="P82" s="26"/>
      <c r="Q82" s="26">
        <f>VLOOKUP(A82,'درآمد اعمال اختیار'!A:M,13,0)</f>
        <v>-91231129</v>
      </c>
      <c r="R82" s="26"/>
      <c r="S82" s="26">
        <f t="shared" si="3"/>
        <v>-212573532</v>
      </c>
      <c r="T82" s="26"/>
      <c r="U82" s="57">
        <f>S82/درآمد!$F$12*100</f>
        <v>4.6582341621372918E-2</v>
      </c>
    </row>
    <row r="83" spans="1:21" ht="18.75">
      <c r="A83" s="12" t="s">
        <v>105</v>
      </c>
      <c r="C83" s="26">
        <v>0</v>
      </c>
      <c r="D83" s="26"/>
      <c r="E83" s="26">
        <f>VLOOKUP(A83,'درآمد ناشی از تغییر قیمت اوراق'!A:Q,9,0)</f>
        <v>-2698808175</v>
      </c>
      <c r="F83" s="26"/>
      <c r="G83" s="26">
        <f>VLOOKUP(A83,'درآمد اعمال اختیار'!A:M,11,0)</f>
        <v>-1576032294</v>
      </c>
      <c r="H83" s="26"/>
      <c r="I83" s="26">
        <f t="shared" si="2"/>
        <v>-4274840469</v>
      </c>
      <c r="J83" s="26"/>
      <c r="K83" s="57">
        <f>I83/درآمد!$M$12*100</f>
        <v>-1.6613715976404579</v>
      </c>
      <c r="L83" s="26"/>
      <c r="M83" s="26">
        <v>0</v>
      </c>
      <c r="N83" s="26"/>
      <c r="O83" s="26">
        <f>VLOOKUP(A83,'درآمد ناشی از تغییر قیمت اوراق'!A:Q,17,0)</f>
        <v>-2698808175</v>
      </c>
      <c r="P83" s="26"/>
      <c r="Q83" s="26">
        <f>VLOOKUP(A83,'درآمد اعمال اختیار'!A:M,13,0)</f>
        <v>-1576032294</v>
      </c>
      <c r="R83" s="26"/>
      <c r="S83" s="26">
        <f t="shared" si="3"/>
        <v>-4274840469</v>
      </c>
      <c r="T83" s="26"/>
      <c r="U83" s="57">
        <f>S83/درآمد!$F$12*100</f>
        <v>0.9367679843783564</v>
      </c>
    </row>
    <row r="84" spans="1:21" ht="18.75">
      <c r="A84" s="12" t="s">
        <v>108</v>
      </c>
      <c r="C84" s="26">
        <v>0</v>
      </c>
      <c r="D84" s="26"/>
      <c r="E84" s="26">
        <f>VLOOKUP(A84,'درآمد ناشی از تغییر قیمت اوراق'!A:Q,9,0)</f>
        <v>-433039614</v>
      </c>
      <c r="F84" s="26"/>
      <c r="G84" s="26">
        <v>0</v>
      </c>
      <c r="H84" s="26"/>
      <c r="I84" s="26">
        <f t="shared" si="2"/>
        <v>-433039614</v>
      </c>
      <c r="J84" s="26"/>
      <c r="K84" s="57">
        <f>I84/درآمد!$M$12*100</f>
        <v>-0.16829627223985824</v>
      </c>
      <c r="L84" s="26"/>
      <c r="M84" s="26">
        <v>0</v>
      </c>
      <c r="N84" s="26"/>
      <c r="O84" s="26">
        <f>VLOOKUP(A84,'درآمد ناشی از تغییر قیمت اوراق'!A:Q,17,0)</f>
        <v>-433039614</v>
      </c>
      <c r="P84" s="26"/>
      <c r="Q84" s="26">
        <v>0</v>
      </c>
      <c r="R84" s="26"/>
      <c r="S84" s="26">
        <f t="shared" si="3"/>
        <v>-433039614</v>
      </c>
      <c r="T84" s="26"/>
      <c r="U84" s="57">
        <f>S84/درآمد!$F$12*100</f>
        <v>9.4894218697629124E-2</v>
      </c>
    </row>
    <row r="85" spans="1:21" ht="18.75">
      <c r="A85" s="12" t="s">
        <v>82</v>
      </c>
      <c r="C85" s="26">
        <v>0</v>
      </c>
      <c r="D85" s="26"/>
      <c r="E85" s="26">
        <f>VLOOKUP(A85,'درآمد ناشی از تغییر قیمت اوراق'!A:Q,9,0)</f>
        <v>-323866527</v>
      </c>
      <c r="F85" s="26"/>
      <c r="G85" s="26">
        <v>0</v>
      </c>
      <c r="H85" s="26"/>
      <c r="I85" s="26">
        <f t="shared" si="2"/>
        <v>-323866527</v>
      </c>
      <c r="J85" s="26"/>
      <c r="K85" s="57">
        <f>I85/درآمد!$M$12*100</f>
        <v>-0.12586730505761398</v>
      </c>
      <c r="L85" s="26"/>
      <c r="M85" s="26">
        <v>0</v>
      </c>
      <c r="N85" s="26"/>
      <c r="O85" s="26">
        <f>VLOOKUP(A85,'درآمد ناشی از تغییر قیمت اوراق'!A:Q,17,0)</f>
        <v>-340209516</v>
      </c>
      <c r="P85" s="26"/>
      <c r="Q85" s="26">
        <v>0</v>
      </c>
      <c r="R85" s="26"/>
      <c r="S85" s="26">
        <f t="shared" si="3"/>
        <v>-340209516</v>
      </c>
      <c r="T85" s="26"/>
      <c r="U85" s="57">
        <f>S85/درآمد!$F$12*100</f>
        <v>7.4551877404727587E-2</v>
      </c>
    </row>
    <row r="86" spans="1:21" ht="18.75">
      <c r="A86" s="12" t="s">
        <v>106</v>
      </c>
      <c r="C86" s="26">
        <v>0</v>
      </c>
      <c r="D86" s="26"/>
      <c r="E86" s="26">
        <f>VLOOKUP(A86,'درآمد ناشی از تغییر قیمت اوراق'!A:Q,9,0)</f>
        <v>-46666304</v>
      </c>
      <c r="F86" s="26"/>
      <c r="G86" s="26">
        <v>0</v>
      </c>
      <c r="H86" s="26"/>
      <c r="I86" s="26">
        <f t="shared" si="2"/>
        <v>-46666304</v>
      </c>
      <c r="J86" s="26"/>
      <c r="K86" s="57">
        <f>I86/درآمد!$M$12*100</f>
        <v>-1.8136366162593117E-2</v>
      </c>
      <c r="L86" s="26"/>
      <c r="M86" s="26">
        <v>0</v>
      </c>
      <c r="N86" s="26"/>
      <c r="O86" s="26">
        <f>VLOOKUP(A86,'درآمد ناشی از تغییر قیمت اوراق'!A:Q,17,0)</f>
        <v>-46666304</v>
      </c>
      <c r="P86" s="26"/>
      <c r="Q86" s="26">
        <v>0</v>
      </c>
      <c r="R86" s="26"/>
      <c r="S86" s="26">
        <f t="shared" si="3"/>
        <v>-46666304</v>
      </c>
      <c r="T86" s="26"/>
      <c r="U86" s="57">
        <f>S86/درآمد!$F$12*100</f>
        <v>1.0226229458965954E-2</v>
      </c>
    </row>
    <row r="87" spans="1:21" ht="18.75">
      <c r="A87" s="12" t="s">
        <v>107</v>
      </c>
      <c r="C87" s="26">
        <v>0</v>
      </c>
      <c r="D87" s="26"/>
      <c r="E87" s="26">
        <f>VLOOKUP(A87,'درآمد ناشی از تغییر قیمت اوراق'!A:Q,9,0)</f>
        <v>7532354</v>
      </c>
      <c r="F87" s="26"/>
      <c r="G87" s="26">
        <v>0</v>
      </c>
      <c r="H87" s="26"/>
      <c r="I87" s="26">
        <f t="shared" si="2"/>
        <v>7532354</v>
      </c>
      <c r="J87" s="26"/>
      <c r="K87" s="57">
        <f>I87/درآمد!$M$12*100</f>
        <v>2.9273698257799232E-3</v>
      </c>
      <c r="L87" s="26"/>
      <c r="M87" s="26">
        <v>0</v>
      </c>
      <c r="N87" s="26"/>
      <c r="O87" s="26">
        <f>VLOOKUP(A87,'درآمد ناشی از تغییر قیمت اوراق'!A:Q,17,0)</f>
        <v>7532354</v>
      </c>
      <c r="P87" s="26"/>
      <c r="Q87" s="26">
        <v>0</v>
      </c>
      <c r="R87" s="26"/>
      <c r="S87" s="26">
        <f t="shared" si="3"/>
        <v>7532354</v>
      </c>
      <c r="T87" s="26"/>
      <c r="U87" s="57">
        <f>S87/درآمد!$F$12*100</f>
        <v>-1.6506038354818077E-3</v>
      </c>
    </row>
    <row r="88" spans="1:21" ht="18.75">
      <c r="A88" s="12" t="s">
        <v>121</v>
      </c>
      <c r="C88" s="26">
        <v>0</v>
      </c>
      <c r="D88" s="26"/>
      <c r="E88" s="26">
        <f>VLOOKUP(A88,'درآمد ناشی از تغییر قیمت اوراق'!A:Q,9,0)</f>
        <v>-16347198</v>
      </c>
      <c r="F88" s="26"/>
      <c r="G88" s="26">
        <v>0</v>
      </c>
      <c r="H88" s="26"/>
      <c r="I88" s="26">
        <f t="shared" si="2"/>
        <v>-16347198</v>
      </c>
      <c r="J88" s="26"/>
      <c r="K88" s="57">
        <f>I88/درآمد!$M$12*100</f>
        <v>-6.3531658444690598E-3</v>
      </c>
      <c r="L88" s="26"/>
      <c r="M88" s="26">
        <v>0</v>
      </c>
      <c r="N88" s="26"/>
      <c r="O88" s="26">
        <f>VLOOKUP(A88,'درآمد ناشی از تغییر قیمت اوراق'!A:Q,17,0)</f>
        <v>-16347198</v>
      </c>
      <c r="P88" s="26"/>
      <c r="Q88" s="26">
        <v>0</v>
      </c>
      <c r="R88" s="26"/>
      <c r="S88" s="26">
        <f t="shared" si="3"/>
        <v>-16347198</v>
      </c>
      <c r="T88" s="26"/>
      <c r="U88" s="57">
        <f>S88/درآمد!$F$12*100</f>
        <v>3.582246362582074E-3</v>
      </c>
    </row>
    <row r="89" spans="1:21" ht="18.75">
      <c r="A89" s="12" t="s">
        <v>120</v>
      </c>
      <c r="C89" s="26">
        <v>0</v>
      </c>
      <c r="D89" s="26"/>
      <c r="E89" s="26">
        <f>VLOOKUP(A89,'درآمد ناشی از تغییر قیمت اوراق'!A:Q,9,0)</f>
        <v>877826932</v>
      </c>
      <c r="F89" s="26"/>
      <c r="G89" s="26">
        <f>VLOOKUP(A89,'درآمد اعمال اختیار'!A:M,11,0)</f>
        <v>-70503346</v>
      </c>
      <c r="H89" s="26"/>
      <c r="I89" s="26">
        <f t="shared" si="2"/>
        <v>807323586</v>
      </c>
      <c r="J89" s="26"/>
      <c r="K89" s="57">
        <f>I89/درآمد!$M$12*100</f>
        <v>0.3137577847903647</v>
      </c>
      <c r="L89" s="26"/>
      <c r="M89" s="26">
        <v>0</v>
      </c>
      <c r="N89" s="26"/>
      <c r="O89" s="26">
        <f>VLOOKUP(A89,'درآمد ناشی از تغییر قیمت اوراق'!A:Q,17,0)</f>
        <v>877826932</v>
      </c>
      <c r="P89" s="26"/>
      <c r="Q89" s="26">
        <f>VLOOKUP(A89,'درآمد اعمال اختیار'!A:M,13,0)</f>
        <v>-70503346</v>
      </c>
      <c r="R89" s="26"/>
      <c r="S89" s="26">
        <f t="shared" si="3"/>
        <v>807323586</v>
      </c>
      <c r="T89" s="26"/>
      <c r="U89" s="57">
        <f>S89/درآمد!$F$12*100</f>
        <v>-0.17691300853976422</v>
      </c>
    </row>
    <row r="90" spans="1:21" ht="18.75">
      <c r="A90" s="12" t="s">
        <v>113</v>
      </c>
      <c r="C90" s="26">
        <v>0</v>
      </c>
      <c r="D90" s="26"/>
      <c r="E90" s="26">
        <f>VLOOKUP(A90,'درآمد ناشی از تغییر قیمت اوراق'!A:Q,9,0)</f>
        <v>-516712372</v>
      </c>
      <c r="F90" s="26"/>
      <c r="G90" s="26">
        <v>0</v>
      </c>
      <c r="H90" s="26"/>
      <c r="I90" s="26">
        <f t="shared" si="2"/>
        <v>-516712372</v>
      </c>
      <c r="J90" s="26"/>
      <c r="K90" s="57">
        <f>I90/درآمد!$M$12*100</f>
        <v>-0.20081480588936351</v>
      </c>
      <c r="L90" s="26"/>
      <c r="M90" s="26">
        <v>0</v>
      </c>
      <c r="N90" s="26"/>
      <c r="O90" s="26">
        <f>VLOOKUP(A90,'درآمد ناشی از تغییر قیمت اوراق'!A:Q,17,0)</f>
        <v>-516712372</v>
      </c>
      <c r="P90" s="26"/>
      <c r="Q90" s="26">
        <v>0</v>
      </c>
      <c r="R90" s="26"/>
      <c r="S90" s="26">
        <f t="shared" si="3"/>
        <v>-516712372</v>
      </c>
      <c r="T90" s="26"/>
      <c r="U90" s="57">
        <f>S90/درآمد!$F$12*100</f>
        <v>0.11322986453691671</v>
      </c>
    </row>
    <row r="91" spans="1:21" ht="18.75">
      <c r="A91" s="12" t="s">
        <v>116</v>
      </c>
      <c r="C91" s="26">
        <v>0</v>
      </c>
      <c r="D91" s="26"/>
      <c r="E91" s="26">
        <f>VLOOKUP(A91,'درآمد ناشی از تغییر قیمت اوراق'!A:Q,9,0)</f>
        <v>-594916876</v>
      </c>
      <c r="F91" s="26"/>
      <c r="G91" s="26">
        <v>0</v>
      </c>
      <c r="H91" s="26"/>
      <c r="I91" s="26">
        <f t="shared" si="2"/>
        <v>-594916876</v>
      </c>
      <c r="J91" s="26"/>
      <c r="K91" s="57">
        <f>I91/درآمد!$M$12*100</f>
        <v>-0.23120816037717506</v>
      </c>
      <c r="L91" s="26"/>
      <c r="M91" s="26">
        <v>0</v>
      </c>
      <c r="N91" s="26"/>
      <c r="O91" s="26">
        <f>VLOOKUP(A91,'درآمد ناشی از تغییر قیمت اوراق'!A:Q,17,0)</f>
        <v>-594916876</v>
      </c>
      <c r="P91" s="26"/>
      <c r="Q91" s="26">
        <v>0</v>
      </c>
      <c r="R91" s="26"/>
      <c r="S91" s="26">
        <f t="shared" si="3"/>
        <v>-594916876</v>
      </c>
      <c r="T91" s="26"/>
      <c r="U91" s="57">
        <f>S91/درآمد!$F$12*100</f>
        <v>0.130367223489291</v>
      </c>
    </row>
    <row r="92" spans="1:21" ht="18.75">
      <c r="A92" s="12" t="s">
        <v>114</v>
      </c>
      <c r="C92" s="26">
        <v>0</v>
      </c>
      <c r="D92" s="26"/>
      <c r="E92" s="26">
        <f>VLOOKUP(A92,'درآمد ناشی از تغییر قیمت اوراق'!A:Q,9,0)</f>
        <v>-51608734</v>
      </c>
      <c r="F92" s="26"/>
      <c r="G92" s="26">
        <v>0</v>
      </c>
      <c r="H92" s="26"/>
      <c r="I92" s="26">
        <f t="shared" si="2"/>
        <v>-51608734</v>
      </c>
      <c r="J92" s="26"/>
      <c r="K92" s="57">
        <f>I92/درآمد!$M$12*100</f>
        <v>-2.0057189380411806E-2</v>
      </c>
      <c r="L92" s="26"/>
      <c r="M92" s="26">
        <v>0</v>
      </c>
      <c r="N92" s="26"/>
      <c r="O92" s="26">
        <f>VLOOKUP(A92,'درآمد ناشی از تغییر قیمت اوراق'!A:Q,17,0)</f>
        <v>-51608734</v>
      </c>
      <c r="P92" s="26"/>
      <c r="Q92" s="26">
        <v>0</v>
      </c>
      <c r="R92" s="26"/>
      <c r="S92" s="26">
        <f t="shared" si="3"/>
        <v>-51608734</v>
      </c>
      <c r="T92" s="26"/>
      <c r="U92" s="57">
        <f>S92/درآمد!$F$12*100</f>
        <v>1.1309289802996563E-2</v>
      </c>
    </row>
    <row r="93" spans="1:21" ht="18.75">
      <c r="A93" s="12" t="s">
        <v>118</v>
      </c>
      <c r="C93" s="26">
        <v>0</v>
      </c>
      <c r="D93" s="26"/>
      <c r="E93" s="26">
        <f>VLOOKUP(A93,'درآمد ناشی از تغییر قیمت اوراق'!A:Q,9,0)</f>
        <v>-5098569796</v>
      </c>
      <c r="F93" s="26"/>
      <c r="G93" s="26">
        <v>0</v>
      </c>
      <c r="H93" s="26"/>
      <c r="I93" s="26">
        <f t="shared" si="2"/>
        <v>-5098569796</v>
      </c>
      <c r="J93" s="26"/>
      <c r="K93" s="57">
        <f>I93/درآمد!$M$12*100</f>
        <v>-1.9815053003939136</v>
      </c>
      <c r="L93" s="26"/>
      <c r="M93" s="26">
        <v>0</v>
      </c>
      <c r="N93" s="26"/>
      <c r="O93" s="26">
        <f>VLOOKUP(A93,'درآمد ناشی از تغییر قیمت اوراق'!A:Q,17,0)</f>
        <v>-5098569796</v>
      </c>
      <c r="P93" s="26"/>
      <c r="Q93" s="26">
        <v>0</v>
      </c>
      <c r="R93" s="26"/>
      <c r="S93" s="26">
        <f t="shared" si="3"/>
        <v>-5098569796</v>
      </c>
      <c r="T93" s="26"/>
      <c r="U93" s="57">
        <f>S93/درآمد!$F$12*100</f>
        <v>1.1172760681122127</v>
      </c>
    </row>
    <row r="94" spans="1:21" ht="18.75">
      <c r="A94" s="12" t="s">
        <v>119</v>
      </c>
      <c r="C94" s="26">
        <v>0</v>
      </c>
      <c r="D94" s="26"/>
      <c r="E94" s="26">
        <f>VLOOKUP(A94,'درآمد ناشی از تغییر قیمت اوراق'!A:Q,9,0)</f>
        <v>-1818851519</v>
      </c>
      <c r="F94" s="26"/>
      <c r="G94" s="26">
        <v>0</v>
      </c>
      <c r="H94" s="26"/>
      <c r="I94" s="26">
        <f t="shared" si="2"/>
        <v>-1818851519</v>
      </c>
      <c r="J94" s="26"/>
      <c r="K94" s="57">
        <f>I94/درآمد!$M$12*100</f>
        <v>-0.70687743224688826</v>
      </c>
      <c r="L94" s="26"/>
      <c r="M94" s="26">
        <v>0</v>
      </c>
      <c r="N94" s="26"/>
      <c r="O94" s="26">
        <f>VLOOKUP(A94,'درآمد ناشی از تغییر قیمت اوراق'!A:Q,17,0)</f>
        <v>-1818851519</v>
      </c>
      <c r="P94" s="26"/>
      <c r="Q94" s="26">
        <v>0</v>
      </c>
      <c r="R94" s="26"/>
      <c r="S94" s="26">
        <f t="shared" si="3"/>
        <v>-1818851519</v>
      </c>
      <c r="T94" s="26"/>
      <c r="U94" s="57">
        <f>S94/درآمد!$F$12*100</f>
        <v>0.39857437574406518</v>
      </c>
    </row>
    <row r="95" spans="1:21" ht="18.75">
      <c r="A95" s="12" t="s">
        <v>245</v>
      </c>
      <c r="C95" s="26">
        <v>0</v>
      </c>
      <c r="D95" s="26"/>
      <c r="E95" s="26">
        <v>0</v>
      </c>
      <c r="F95" s="26"/>
      <c r="G95" s="26">
        <f>VLOOKUP(A95,'درآمد اعمال اختیار'!A:M,11,0)</f>
        <v>-2</v>
      </c>
      <c r="H95" s="26"/>
      <c r="I95" s="26">
        <f t="shared" si="2"/>
        <v>-2</v>
      </c>
      <c r="J95" s="26"/>
      <c r="K95" s="57">
        <f>I95/درآمد!$M$12*100</f>
        <v>-7.7727887610697071E-10</v>
      </c>
      <c r="L95" s="26"/>
      <c r="M95" s="26">
        <v>0</v>
      </c>
      <c r="N95" s="26"/>
      <c r="O95" s="26">
        <v>0</v>
      </c>
      <c r="P95" s="26"/>
      <c r="Q95" s="26">
        <f>VLOOKUP(A95,'درآمد اعمال اختیار'!A:M,13,0)</f>
        <v>399233964</v>
      </c>
      <c r="R95" s="26"/>
      <c r="S95" s="26">
        <f t="shared" si="3"/>
        <v>399233964</v>
      </c>
      <c r="T95" s="26"/>
      <c r="U95" s="57">
        <f>S95/درآمد!$F$12*100</f>
        <v>-8.7486211114481086E-2</v>
      </c>
    </row>
    <row r="96" spans="1:21" ht="18.75">
      <c r="A96" s="12" t="s">
        <v>50</v>
      </c>
      <c r="C96" s="26">
        <v>0</v>
      </c>
      <c r="D96" s="26"/>
      <c r="E96" s="26">
        <v>0</v>
      </c>
      <c r="F96" s="26"/>
      <c r="G96" s="26">
        <f>VLOOKUP(A96,'درآمد اعمال اختیار'!A:M,11,0)</f>
        <v>-6168921784</v>
      </c>
      <c r="H96" s="26"/>
      <c r="I96" s="26">
        <f t="shared" si="2"/>
        <v>-6168921784</v>
      </c>
      <c r="J96" s="26"/>
      <c r="K96" s="57">
        <f>I96/درآمد!$M$12*100</f>
        <v>-2.3974862955296645</v>
      </c>
      <c r="L96" s="26"/>
      <c r="M96" s="26">
        <v>0</v>
      </c>
      <c r="N96" s="26"/>
      <c r="O96" s="26">
        <v>0</v>
      </c>
      <c r="P96" s="26"/>
      <c r="Q96" s="26">
        <f>VLOOKUP(A96,'درآمد اعمال اختیار'!A:M,13,0)</f>
        <v>-6168921784</v>
      </c>
      <c r="R96" s="26"/>
      <c r="S96" s="26">
        <f t="shared" si="3"/>
        <v>-6168921784</v>
      </c>
      <c r="T96" s="26"/>
      <c r="U96" s="57">
        <f>S96/درآمد!$F$12*100</f>
        <v>1.3518278558678571</v>
      </c>
    </row>
    <row r="97" spans="1:21" ht="18.75">
      <c r="A97" s="12" t="s">
        <v>51</v>
      </c>
      <c r="C97" s="26">
        <v>0</v>
      </c>
      <c r="D97" s="26"/>
      <c r="E97" s="26">
        <v>0</v>
      </c>
      <c r="F97" s="26"/>
      <c r="G97" s="26">
        <f>VLOOKUP(A97,'درآمد اعمال اختیار'!A:M,11,0)</f>
        <v>-4720708181</v>
      </c>
      <c r="H97" s="26"/>
      <c r="I97" s="26">
        <f t="shared" si="2"/>
        <v>-4720708181</v>
      </c>
      <c r="J97" s="26"/>
      <c r="K97" s="57">
        <f>I97/درآمد!$M$12*100</f>
        <v>-1.8346533746783313</v>
      </c>
      <c r="L97" s="26"/>
      <c r="M97" s="26">
        <v>0</v>
      </c>
      <c r="N97" s="26"/>
      <c r="O97" s="26">
        <v>0</v>
      </c>
      <c r="P97" s="26"/>
      <c r="Q97" s="26">
        <f>VLOOKUP(A97,'درآمد اعمال اختیار'!A:M,13,0)</f>
        <v>-4720708181</v>
      </c>
      <c r="R97" s="26"/>
      <c r="S97" s="26">
        <f t="shared" si="3"/>
        <v>-4720708181</v>
      </c>
      <c r="T97" s="26"/>
      <c r="U97" s="57">
        <f>S97/درآمد!$F$12*100</f>
        <v>1.0344732907865122</v>
      </c>
    </row>
    <row r="98" spans="1:21" ht="18.75">
      <c r="A98" s="12" t="s">
        <v>291</v>
      </c>
      <c r="C98" s="26">
        <v>0</v>
      </c>
      <c r="D98" s="26"/>
      <c r="E98" s="26">
        <v>0</v>
      </c>
      <c r="F98" s="26"/>
      <c r="G98" s="26">
        <f>VLOOKUP(A98,'درآمد اعمال اختیار'!A:M,11,0)</f>
        <v>0</v>
      </c>
      <c r="H98" s="26"/>
      <c r="I98" s="26">
        <f t="shared" si="2"/>
        <v>0</v>
      </c>
      <c r="J98" s="26"/>
      <c r="K98" s="57">
        <f>I98/درآمد!$M$12*100</f>
        <v>0</v>
      </c>
      <c r="L98" s="26"/>
      <c r="M98" s="26">
        <v>0</v>
      </c>
      <c r="N98" s="26"/>
      <c r="O98" s="26">
        <v>0</v>
      </c>
      <c r="P98" s="26"/>
      <c r="Q98" s="26">
        <f>VLOOKUP(A98,'درآمد اعمال اختیار'!A:M,13,0)</f>
        <v>27273238</v>
      </c>
      <c r="R98" s="26"/>
      <c r="S98" s="26">
        <f t="shared" si="3"/>
        <v>27273238</v>
      </c>
      <c r="T98" s="26"/>
      <c r="U98" s="57">
        <f>S98/درآمد!$F$12*100</f>
        <v>-5.9765262292250454E-3</v>
      </c>
    </row>
    <row r="99" spans="1:21" ht="18.75">
      <c r="A99" s="12" t="s">
        <v>290</v>
      </c>
      <c r="C99" s="26">
        <v>0</v>
      </c>
      <c r="D99" s="26"/>
      <c r="E99" s="26">
        <v>0</v>
      </c>
      <c r="F99" s="26"/>
      <c r="G99" s="26">
        <f>VLOOKUP(A99,'درآمد اعمال اختیار'!A:M,11,0)</f>
        <v>0</v>
      </c>
      <c r="H99" s="26"/>
      <c r="I99" s="26">
        <f t="shared" si="2"/>
        <v>0</v>
      </c>
      <c r="J99" s="26"/>
      <c r="K99" s="57">
        <f>I99/درآمد!$M$12*100</f>
        <v>0</v>
      </c>
      <c r="L99" s="26"/>
      <c r="M99" s="26">
        <v>0</v>
      </c>
      <c r="N99" s="26"/>
      <c r="O99" s="26">
        <v>0</v>
      </c>
      <c r="P99" s="26"/>
      <c r="Q99" s="26">
        <f>VLOOKUP(A99,'درآمد اعمال اختیار'!A:M,13,0)</f>
        <v>1579347</v>
      </c>
      <c r="R99" s="26"/>
      <c r="S99" s="26">
        <f t="shared" si="3"/>
        <v>1579347</v>
      </c>
      <c r="T99" s="26"/>
      <c r="U99" s="57">
        <f>S99/درآمد!$F$12*100</f>
        <v>-3.4609050713185904E-4</v>
      </c>
    </row>
    <row r="100" spans="1:21" ht="18.75">
      <c r="A100" s="12" t="s">
        <v>289</v>
      </c>
      <c r="C100" s="26">
        <v>0</v>
      </c>
      <c r="D100" s="26"/>
      <c r="E100" s="26">
        <v>0</v>
      </c>
      <c r="F100" s="26"/>
      <c r="G100" s="26">
        <f>VLOOKUP(A100,'درآمد اعمال اختیار'!A:M,11,0)</f>
        <v>0</v>
      </c>
      <c r="H100" s="26"/>
      <c r="I100" s="26">
        <f t="shared" si="2"/>
        <v>0</v>
      </c>
      <c r="J100" s="26"/>
      <c r="K100" s="57">
        <f>I100/درآمد!$M$12*100</f>
        <v>0</v>
      </c>
      <c r="L100" s="26"/>
      <c r="M100" s="26">
        <v>0</v>
      </c>
      <c r="N100" s="26"/>
      <c r="O100" s="26">
        <v>0</v>
      </c>
      <c r="P100" s="26"/>
      <c r="Q100" s="26">
        <f>VLOOKUP(A100,'درآمد اعمال اختیار'!A:M,13,0)</f>
        <v>272542104</v>
      </c>
      <c r="R100" s="26"/>
      <c r="S100" s="26">
        <f t="shared" si="3"/>
        <v>272542104</v>
      </c>
      <c r="T100" s="26"/>
      <c r="U100" s="57">
        <f>S100/درآمد!$F$12*100</f>
        <v>-5.972356612457165E-2</v>
      </c>
    </row>
    <row r="101" spans="1:21" ht="18.75">
      <c r="A101" s="12" t="s">
        <v>288</v>
      </c>
      <c r="C101" s="26">
        <v>0</v>
      </c>
      <c r="D101" s="26"/>
      <c r="E101" s="26">
        <v>0</v>
      </c>
      <c r="F101" s="26"/>
      <c r="G101" s="26">
        <f>VLOOKUP(A101,'درآمد اعمال اختیار'!A:M,11,0)</f>
        <v>0</v>
      </c>
      <c r="H101" s="26"/>
      <c r="I101" s="26">
        <f t="shared" si="2"/>
        <v>0</v>
      </c>
      <c r="J101" s="26"/>
      <c r="K101" s="57">
        <f>I101/درآمد!$M$12*100</f>
        <v>0</v>
      </c>
      <c r="L101" s="26"/>
      <c r="M101" s="26">
        <v>0</v>
      </c>
      <c r="N101" s="26"/>
      <c r="O101" s="26">
        <v>0</v>
      </c>
      <c r="P101" s="26"/>
      <c r="Q101" s="26">
        <f>VLOOKUP(A101,'درآمد اعمال اختیار'!A:M,13,0)</f>
        <v>-315900181</v>
      </c>
      <c r="R101" s="26"/>
      <c r="S101" s="26">
        <f t="shared" si="3"/>
        <v>-315900181</v>
      </c>
      <c r="T101" s="26"/>
      <c r="U101" s="57">
        <f>S101/درآمد!$F$12*100</f>
        <v>6.9224846626698283E-2</v>
      </c>
    </row>
    <row r="102" spans="1:21" ht="18.75">
      <c r="A102" s="12" t="s">
        <v>287</v>
      </c>
      <c r="C102" s="26">
        <v>0</v>
      </c>
      <c r="D102" s="26"/>
      <c r="E102" s="26">
        <v>0</v>
      </c>
      <c r="F102" s="26"/>
      <c r="G102" s="26">
        <f>VLOOKUP(A102,'درآمد اعمال اختیار'!A:M,11,0)</f>
        <v>0</v>
      </c>
      <c r="H102" s="26"/>
      <c r="I102" s="26">
        <f t="shared" si="2"/>
        <v>0</v>
      </c>
      <c r="J102" s="26"/>
      <c r="K102" s="57">
        <f>I102/درآمد!$M$12*100</f>
        <v>0</v>
      </c>
      <c r="L102" s="26"/>
      <c r="M102" s="26">
        <v>0</v>
      </c>
      <c r="N102" s="26"/>
      <c r="O102" s="26">
        <v>0</v>
      </c>
      <c r="P102" s="26"/>
      <c r="Q102" s="26">
        <f>VLOOKUP(A102,'درآمد اعمال اختیار'!A:M,13,0)</f>
        <v>1320857</v>
      </c>
      <c r="R102" s="26"/>
      <c r="S102" s="26">
        <f t="shared" si="3"/>
        <v>1320857</v>
      </c>
      <c r="T102" s="26"/>
      <c r="U102" s="57">
        <f>S102/درآمد!$F$12*100</f>
        <v>-2.8944625150689865E-4</v>
      </c>
    </row>
    <row r="103" spans="1:21" ht="18.75">
      <c r="A103" s="12" t="s">
        <v>286</v>
      </c>
      <c r="C103" s="26">
        <v>0</v>
      </c>
      <c r="D103" s="26"/>
      <c r="E103" s="26">
        <v>0</v>
      </c>
      <c r="F103" s="26"/>
      <c r="G103" s="26">
        <f>VLOOKUP(A103,'درآمد اعمال اختیار'!A:M,11,0)</f>
        <v>0</v>
      </c>
      <c r="H103" s="26"/>
      <c r="I103" s="26">
        <f t="shared" si="2"/>
        <v>0</v>
      </c>
      <c r="J103" s="26"/>
      <c r="K103" s="57">
        <f>I103/درآمد!$M$12*100</f>
        <v>0</v>
      </c>
      <c r="L103" s="26"/>
      <c r="M103" s="26">
        <v>0</v>
      </c>
      <c r="N103" s="26"/>
      <c r="O103" s="26">
        <v>0</v>
      </c>
      <c r="P103" s="26"/>
      <c r="Q103" s="26">
        <f>VLOOKUP(A103,'درآمد اعمال اختیار'!A:M,13,0)</f>
        <v>-2738400270</v>
      </c>
      <c r="R103" s="26"/>
      <c r="S103" s="26">
        <f t="shared" si="3"/>
        <v>-2738400270</v>
      </c>
      <c r="T103" s="26"/>
      <c r="U103" s="57">
        <f>S103/درآمد!$F$12*100</f>
        <v>0.60007986729598983</v>
      </c>
    </row>
    <row r="104" spans="1:21" ht="18.75">
      <c r="A104" s="12" t="s">
        <v>285</v>
      </c>
      <c r="C104" s="26">
        <v>0</v>
      </c>
      <c r="D104" s="26"/>
      <c r="E104" s="26">
        <v>0</v>
      </c>
      <c r="F104" s="26"/>
      <c r="G104" s="26">
        <f>VLOOKUP(A104,'درآمد اعمال اختیار'!A:M,11,0)</f>
        <v>0</v>
      </c>
      <c r="H104" s="26"/>
      <c r="I104" s="26">
        <f t="shared" si="2"/>
        <v>0</v>
      </c>
      <c r="J104" s="26"/>
      <c r="K104" s="57">
        <f>I104/درآمد!$M$12*100</f>
        <v>0</v>
      </c>
      <c r="L104" s="26"/>
      <c r="M104" s="26">
        <v>0</v>
      </c>
      <c r="N104" s="26"/>
      <c r="O104" s="26">
        <v>0</v>
      </c>
      <c r="P104" s="26"/>
      <c r="Q104" s="26">
        <f>VLOOKUP(A104,'درآمد اعمال اختیار'!A:M,13,0)</f>
        <v>-3574301763</v>
      </c>
      <c r="R104" s="26"/>
      <c r="S104" s="26">
        <f t="shared" si="3"/>
        <v>-3574301763</v>
      </c>
      <c r="T104" s="26"/>
      <c r="U104" s="57">
        <f>S104/درآمد!$F$12*100</f>
        <v>0.78325530095600759</v>
      </c>
    </row>
    <row r="105" spans="1:21" ht="18.75">
      <c r="A105" s="12" t="s">
        <v>284</v>
      </c>
      <c r="C105" s="26">
        <v>0</v>
      </c>
      <c r="D105" s="26"/>
      <c r="E105" s="26">
        <v>0</v>
      </c>
      <c r="F105" s="26"/>
      <c r="G105" s="26">
        <f>VLOOKUP(A105,'درآمد اعمال اختیار'!A:M,11,0)</f>
        <v>0</v>
      </c>
      <c r="H105" s="26"/>
      <c r="I105" s="26">
        <f t="shared" si="2"/>
        <v>0</v>
      </c>
      <c r="J105" s="26"/>
      <c r="K105" s="57">
        <f>I105/درآمد!$M$12*100</f>
        <v>0</v>
      </c>
      <c r="L105" s="26"/>
      <c r="M105" s="26">
        <v>0</v>
      </c>
      <c r="N105" s="26"/>
      <c r="O105" s="26">
        <v>0</v>
      </c>
      <c r="P105" s="26"/>
      <c r="Q105" s="26">
        <f>VLOOKUP(A105,'درآمد اعمال اختیار'!A:M,13,0)</f>
        <v>14480025363</v>
      </c>
      <c r="R105" s="26"/>
      <c r="S105" s="26">
        <f t="shared" si="3"/>
        <v>14480025363</v>
      </c>
      <c r="T105" s="26"/>
      <c r="U105" s="57">
        <f>S105/درآمد!$F$12*100</f>
        <v>-3.1730831293964221</v>
      </c>
    </row>
    <row r="106" spans="1:21" ht="18.75">
      <c r="A106" s="12" t="s">
        <v>283</v>
      </c>
      <c r="C106" s="26">
        <v>0</v>
      </c>
      <c r="D106" s="26"/>
      <c r="E106" s="26">
        <v>0</v>
      </c>
      <c r="F106" s="26"/>
      <c r="G106" s="26">
        <f>VLOOKUP(A106,'درآمد اعمال اختیار'!A:M,11,0)</f>
        <v>0</v>
      </c>
      <c r="H106" s="26"/>
      <c r="I106" s="26">
        <f t="shared" si="2"/>
        <v>0</v>
      </c>
      <c r="J106" s="26"/>
      <c r="K106" s="57">
        <f>I106/درآمد!$M$12*100</f>
        <v>0</v>
      </c>
      <c r="L106" s="26"/>
      <c r="M106" s="26">
        <v>0</v>
      </c>
      <c r="N106" s="26"/>
      <c r="O106" s="26">
        <v>0</v>
      </c>
      <c r="P106" s="26"/>
      <c r="Q106" s="26">
        <f>VLOOKUP(A106,'درآمد اعمال اختیار'!A:M,13,0)</f>
        <v>62249557</v>
      </c>
      <c r="R106" s="26"/>
      <c r="S106" s="26">
        <f t="shared" si="3"/>
        <v>62249557</v>
      </c>
      <c r="T106" s="26"/>
      <c r="U106" s="57">
        <f>S106/درآمد!$F$12*100</f>
        <v>-1.3641068587754032E-2</v>
      </c>
    </row>
    <row r="107" spans="1:21" ht="18.75">
      <c r="A107" s="12" t="s">
        <v>282</v>
      </c>
      <c r="C107" s="26">
        <v>0</v>
      </c>
      <c r="D107" s="26"/>
      <c r="E107" s="26">
        <v>0</v>
      </c>
      <c r="F107" s="26"/>
      <c r="G107" s="26">
        <f>VLOOKUP(A107,'درآمد اعمال اختیار'!A:M,11,0)</f>
        <v>0</v>
      </c>
      <c r="H107" s="26"/>
      <c r="I107" s="26">
        <f t="shared" si="2"/>
        <v>0</v>
      </c>
      <c r="J107" s="26"/>
      <c r="K107" s="57">
        <f>I107/درآمد!$M$12*100</f>
        <v>0</v>
      </c>
      <c r="L107" s="26"/>
      <c r="M107" s="26">
        <v>0</v>
      </c>
      <c r="N107" s="26"/>
      <c r="O107" s="26">
        <v>0</v>
      </c>
      <c r="P107" s="26"/>
      <c r="Q107" s="26">
        <f>VLOOKUP(A107,'درآمد اعمال اختیار'!A:M,13,0)</f>
        <v>-3376034963</v>
      </c>
      <c r="R107" s="26"/>
      <c r="S107" s="26">
        <f t="shared" si="3"/>
        <v>-3376034963</v>
      </c>
      <c r="T107" s="26"/>
      <c r="U107" s="57">
        <f>S107/درآمد!$F$12*100</f>
        <v>0.73980806778976183</v>
      </c>
    </row>
    <row r="108" spans="1:21" ht="18.75">
      <c r="A108" s="12" t="s">
        <v>281</v>
      </c>
      <c r="C108" s="26">
        <v>0</v>
      </c>
      <c r="D108" s="26"/>
      <c r="E108" s="26">
        <v>0</v>
      </c>
      <c r="F108" s="26"/>
      <c r="G108" s="26">
        <f>VLOOKUP(A108,'درآمد اعمال اختیار'!A:M,11,0)</f>
        <v>0</v>
      </c>
      <c r="H108" s="26"/>
      <c r="I108" s="26">
        <f t="shared" si="2"/>
        <v>0</v>
      </c>
      <c r="J108" s="26"/>
      <c r="K108" s="57">
        <f>I108/درآمد!$M$12*100</f>
        <v>0</v>
      </c>
      <c r="L108" s="26"/>
      <c r="M108" s="26">
        <v>0</v>
      </c>
      <c r="N108" s="26"/>
      <c r="O108" s="26">
        <v>0</v>
      </c>
      <c r="P108" s="26"/>
      <c r="Q108" s="26">
        <f>VLOOKUP(A108,'درآمد اعمال اختیار'!A:M,13,0)</f>
        <v>-2862444083</v>
      </c>
      <c r="R108" s="26"/>
      <c r="S108" s="26">
        <f t="shared" si="3"/>
        <v>-2862444083</v>
      </c>
      <c r="T108" s="26"/>
      <c r="U108" s="57">
        <f>S108/درآمد!$F$12*100</f>
        <v>0.62726223199971831</v>
      </c>
    </row>
    <row r="109" spans="1:21" ht="18.75">
      <c r="A109" s="12" t="s">
        <v>280</v>
      </c>
      <c r="C109" s="26">
        <v>0</v>
      </c>
      <c r="D109" s="26"/>
      <c r="E109" s="26">
        <v>0</v>
      </c>
      <c r="F109" s="26"/>
      <c r="G109" s="26">
        <f>VLOOKUP(A109,'درآمد اعمال اختیار'!A:M,11,0)</f>
        <v>0</v>
      </c>
      <c r="H109" s="26"/>
      <c r="I109" s="26">
        <f t="shared" si="2"/>
        <v>0</v>
      </c>
      <c r="J109" s="26"/>
      <c r="K109" s="57">
        <f>I109/درآمد!$M$12*100</f>
        <v>0</v>
      </c>
      <c r="L109" s="26"/>
      <c r="M109" s="26">
        <v>0</v>
      </c>
      <c r="N109" s="26"/>
      <c r="O109" s="26">
        <v>0</v>
      </c>
      <c r="P109" s="26"/>
      <c r="Q109" s="26">
        <f>VLOOKUP(A109,'درآمد اعمال اختیار'!A:M,13,0)</f>
        <v>-11020887990</v>
      </c>
      <c r="R109" s="26"/>
      <c r="S109" s="26">
        <f t="shared" si="3"/>
        <v>-11020887990</v>
      </c>
      <c r="T109" s="26"/>
      <c r="U109" s="57">
        <f>S109/درآمد!$F$12*100</f>
        <v>2.4150643990855172</v>
      </c>
    </row>
    <row r="110" spans="1:21" ht="18.75">
      <c r="A110" s="12" t="s">
        <v>279</v>
      </c>
      <c r="C110" s="26">
        <v>0</v>
      </c>
      <c r="D110" s="26"/>
      <c r="E110" s="26">
        <v>0</v>
      </c>
      <c r="F110" s="26"/>
      <c r="G110" s="26">
        <f>VLOOKUP(A110,'درآمد اعمال اختیار'!A:M,11,0)</f>
        <v>0</v>
      </c>
      <c r="H110" s="26"/>
      <c r="I110" s="26">
        <f t="shared" si="2"/>
        <v>0</v>
      </c>
      <c r="J110" s="26"/>
      <c r="K110" s="57">
        <f>I110/درآمد!$M$12*100</f>
        <v>0</v>
      </c>
      <c r="L110" s="26"/>
      <c r="M110" s="26">
        <v>0</v>
      </c>
      <c r="N110" s="26"/>
      <c r="O110" s="26">
        <v>0</v>
      </c>
      <c r="P110" s="26"/>
      <c r="Q110" s="26">
        <f>VLOOKUP(A110,'درآمد اعمال اختیار'!A:M,13,0)</f>
        <v>-152377745</v>
      </c>
      <c r="R110" s="26"/>
      <c r="S110" s="26">
        <f t="shared" si="3"/>
        <v>-152377745</v>
      </c>
      <c r="T110" s="26"/>
      <c r="U110" s="57">
        <f>S110/درآمد!$F$12*100</f>
        <v>3.3391326315660268E-2</v>
      </c>
    </row>
    <row r="111" spans="1:21" ht="18.75">
      <c r="A111" s="12" t="s">
        <v>278</v>
      </c>
      <c r="C111" s="26">
        <v>0</v>
      </c>
      <c r="D111" s="26"/>
      <c r="E111" s="26">
        <v>0</v>
      </c>
      <c r="F111" s="26"/>
      <c r="G111" s="26">
        <f>VLOOKUP(A111,'درآمد اعمال اختیار'!A:M,11,0)</f>
        <v>0</v>
      </c>
      <c r="H111" s="26"/>
      <c r="I111" s="26">
        <f t="shared" si="2"/>
        <v>0</v>
      </c>
      <c r="J111" s="26"/>
      <c r="K111" s="57">
        <f>I111/درآمد!$M$12*100</f>
        <v>0</v>
      </c>
      <c r="L111" s="26"/>
      <c r="M111" s="26">
        <v>0</v>
      </c>
      <c r="N111" s="26"/>
      <c r="O111" s="26">
        <v>0</v>
      </c>
      <c r="P111" s="26"/>
      <c r="Q111" s="26">
        <f>VLOOKUP(A111,'درآمد اعمال اختیار'!A:M,13,0)</f>
        <v>-907558772</v>
      </c>
      <c r="R111" s="26"/>
      <c r="S111" s="26">
        <f t="shared" si="3"/>
        <v>-907558772</v>
      </c>
      <c r="T111" s="26"/>
      <c r="U111" s="57">
        <f>S111/درآمد!$F$12*100</f>
        <v>0.19887806520887888</v>
      </c>
    </row>
    <row r="112" spans="1:21" ht="18.75">
      <c r="A112" s="12" t="s">
        <v>277</v>
      </c>
      <c r="C112" s="26">
        <v>0</v>
      </c>
      <c r="D112" s="26"/>
      <c r="E112" s="26">
        <v>0</v>
      </c>
      <c r="F112" s="26"/>
      <c r="G112" s="26">
        <f>VLOOKUP(A112,'درآمد اعمال اختیار'!A:M,11,0)</f>
        <v>0</v>
      </c>
      <c r="H112" s="26"/>
      <c r="I112" s="26">
        <f t="shared" si="2"/>
        <v>0</v>
      </c>
      <c r="J112" s="26"/>
      <c r="K112" s="57">
        <f>I112/درآمد!$M$12*100</f>
        <v>0</v>
      </c>
      <c r="L112" s="26"/>
      <c r="M112" s="26">
        <v>0</v>
      </c>
      <c r="N112" s="26"/>
      <c r="O112" s="26">
        <v>0</v>
      </c>
      <c r="P112" s="26"/>
      <c r="Q112" s="26">
        <f>VLOOKUP(A112,'درآمد اعمال اختیار'!A:M,13,0)</f>
        <v>2040585771</v>
      </c>
      <c r="R112" s="26"/>
      <c r="S112" s="26">
        <f t="shared" si="3"/>
        <v>2040585771</v>
      </c>
      <c r="T112" s="26"/>
      <c r="U112" s="57">
        <f>S112/درآمد!$F$12*100</f>
        <v>-0.44716415349599897</v>
      </c>
    </row>
    <row r="113" spans="1:21" ht="18.75">
      <c r="A113" s="12" t="s">
        <v>276</v>
      </c>
      <c r="C113" s="26">
        <v>0</v>
      </c>
      <c r="D113" s="26"/>
      <c r="E113" s="26">
        <v>0</v>
      </c>
      <c r="F113" s="26"/>
      <c r="G113" s="26">
        <f>VLOOKUP(A113,'درآمد اعمال اختیار'!A:M,11,0)</f>
        <v>0</v>
      </c>
      <c r="H113" s="26"/>
      <c r="I113" s="26">
        <f t="shared" si="2"/>
        <v>0</v>
      </c>
      <c r="J113" s="26"/>
      <c r="K113" s="57">
        <f>I113/درآمد!$M$12*100</f>
        <v>0</v>
      </c>
      <c r="L113" s="26"/>
      <c r="M113" s="26">
        <v>0</v>
      </c>
      <c r="N113" s="26"/>
      <c r="O113" s="26">
        <v>0</v>
      </c>
      <c r="P113" s="26"/>
      <c r="Q113" s="26">
        <f>VLOOKUP(A113,'درآمد اعمال اختیار'!A:M,13,0)</f>
        <v>1233665205</v>
      </c>
      <c r="R113" s="26"/>
      <c r="S113" s="26">
        <f t="shared" si="3"/>
        <v>1233665205</v>
      </c>
      <c r="T113" s="26"/>
      <c r="U113" s="57">
        <f>S113/درآمد!$F$12*100</f>
        <v>-0.27033946082107274</v>
      </c>
    </row>
    <row r="114" spans="1:21" ht="18.75">
      <c r="A114" s="12" t="s">
        <v>275</v>
      </c>
      <c r="C114" s="26">
        <v>0</v>
      </c>
      <c r="D114" s="26"/>
      <c r="E114" s="26">
        <v>0</v>
      </c>
      <c r="F114" s="26"/>
      <c r="G114" s="26">
        <f>VLOOKUP(A114,'درآمد اعمال اختیار'!A:M,11,0)</f>
        <v>0</v>
      </c>
      <c r="H114" s="26"/>
      <c r="I114" s="26">
        <f t="shared" si="2"/>
        <v>0</v>
      </c>
      <c r="J114" s="26"/>
      <c r="K114" s="57">
        <f>I114/درآمد!$M$12*100</f>
        <v>0</v>
      </c>
      <c r="L114" s="26"/>
      <c r="M114" s="26">
        <v>0</v>
      </c>
      <c r="N114" s="26"/>
      <c r="O114" s="26">
        <v>0</v>
      </c>
      <c r="P114" s="26"/>
      <c r="Q114" s="26">
        <f>VLOOKUP(A114,'درآمد اعمال اختیار'!A:M,13,0)</f>
        <v>4498842</v>
      </c>
      <c r="R114" s="26"/>
      <c r="S114" s="26">
        <f t="shared" si="3"/>
        <v>4498842</v>
      </c>
      <c r="T114" s="26"/>
      <c r="U114" s="57">
        <f>S114/درآمد!$F$12*100</f>
        <v>-9.8585460274791233E-4</v>
      </c>
    </row>
    <row r="115" spans="1:21" ht="18.75">
      <c r="A115" s="12" t="s">
        <v>274</v>
      </c>
      <c r="C115" s="26">
        <v>0</v>
      </c>
      <c r="D115" s="26"/>
      <c r="E115" s="26">
        <v>0</v>
      </c>
      <c r="F115" s="26"/>
      <c r="G115" s="26">
        <f>VLOOKUP(A115,'درآمد اعمال اختیار'!A:M,11,0)</f>
        <v>0</v>
      </c>
      <c r="H115" s="26"/>
      <c r="I115" s="26">
        <f t="shared" si="2"/>
        <v>0</v>
      </c>
      <c r="J115" s="26"/>
      <c r="K115" s="57">
        <f>I115/درآمد!$M$12*100</f>
        <v>0</v>
      </c>
      <c r="L115" s="26"/>
      <c r="M115" s="26">
        <v>0</v>
      </c>
      <c r="N115" s="26"/>
      <c r="O115" s="26">
        <v>0</v>
      </c>
      <c r="P115" s="26"/>
      <c r="Q115" s="26">
        <f>VLOOKUP(A115,'درآمد اعمال اختیار'!A:M,13,0)</f>
        <v>2013469473</v>
      </c>
      <c r="R115" s="26"/>
      <c r="S115" s="26">
        <f t="shared" si="3"/>
        <v>2013469473</v>
      </c>
      <c r="T115" s="26"/>
      <c r="U115" s="57">
        <f>S115/درآمد!$F$12*100</f>
        <v>-0.44122201834371227</v>
      </c>
    </row>
    <row r="116" spans="1:21" ht="18.75">
      <c r="A116" s="12" t="s">
        <v>273</v>
      </c>
      <c r="C116" s="26">
        <v>0</v>
      </c>
      <c r="D116" s="26"/>
      <c r="E116" s="26">
        <v>0</v>
      </c>
      <c r="F116" s="26"/>
      <c r="G116" s="26">
        <f>VLOOKUP(A116,'درآمد اعمال اختیار'!A:M,11,0)</f>
        <v>0</v>
      </c>
      <c r="H116" s="26"/>
      <c r="I116" s="26">
        <f t="shared" si="2"/>
        <v>0</v>
      </c>
      <c r="J116" s="26"/>
      <c r="K116" s="57">
        <f>I116/درآمد!$M$12*100</f>
        <v>0</v>
      </c>
      <c r="L116" s="26"/>
      <c r="M116" s="26">
        <v>0</v>
      </c>
      <c r="N116" s="26"/>
      <c r="O116" s="26">
        <v>0</v>
      </c>
      <c r="P116" s="26"/>
      <c r="Q116" s="26">
        <f>VLOOKUP(A116,'درآمد اعمال اختیار'!A:M,13,0)</f>
        <v>37250519</v>
      </c>
      <c r="R116" s="26"/>
      <c r="S116" s="26">
        <f t="shared" si="3"/>
        <v>37250519</v>
      </c>
      <c r="T116" s="26"/>
      <c r="U116" s="57">
        <f>S116/درآمد!$F$12*100</f>
        <v>-8.1628996108106377E-3</v>
      </c>
    </row>
    <row r="117" spans="1:21" ht="18.75">
      <c r="A117" s="12" t="s">
        <v>272</v>
      </c>
      <c r="C117" s="26">
        <v>0</v>
      </c>
      <c r="D117" s="26"/>
      <c r="E117" s="26">
        <v>0</v>
      </c>
      <c r="F117" s="26"/>
      <c r="G117" s="26">
        <f>VLOOKUP(A117,'درآمد اعمال اختیار'!A:M,11,0)</f>
        <v>0</v>
      </c>
      <c r="H117" s="26"/>
      <c r="I117" s="26">
        <f t="shared" si="2"/>
        <v>0</v>
      </c>
      <c r="J117" s="26"/>
      <c r="K117" s="57">
        <f>I117/درآمد!$M$12*100</f>
        <v>0</v>
      </c>
      <c r="L117" s="26"/>
      <c r="M117" s="26">
        <v>0</v>
      </c>
      <c r="N117" s="26"/>
      <c r="O117" s="26">
        <v>0</v>
      </c>
      <c r="P117" s="26"/>
      <c r="Q117" s="26">
        <f>VLOOKUP(A117,'درآمد اعمال اختیار'!A:M,13,0)</f>
        <v>377748882</v>
      </c>
      <c r="R117" s="26"/>
      <c r="S117" s="26">
        <f t="shared" si="3"/>
        <v>377748882</v>
      </c>
      <c r="T117" s="26"/>
      <c r="U117" s="57">
        <f>S117/درآمد!$F$12*100</f>
        <v>-8.2778073558168519E-2</v>
      </c>
    </row>
    <row r="118" spans="1:21" ht="18.75">
      <c r="A118" s="12" t="s">
        <v>271</v>
      </c>
      <c r="C118" s="26">
        <v>0</v>
      </c>
      <c r="D118" s="26"/>
      <c r="E118" s="26">
        <v>0</v>
      </c>
      <c r="F118" s="26"/>
      <c r="G118" s="26">
        <f>VLOOKUP(A118,'درآمد اعمال اختیار'!A:M,11,0)</f>
        <v>0</v>
      </c>
      <c r="H118" s="26"/>
      <c r="I118" s="26">
        <f t="shared" si="2"/>
        <v>0</v>
      </c>
      <c r="J118" s="26"/>
      <c r="K118" s="57">
        <f>I118/درآمد!$M$12*100</f>
        <v>0</v>
      </c>
      <c r="L118" s="26"/>
      <c r="M118" s="26">
        <v>0</v>
      </c>
      <c r="N118" s="26"/>
      <c r="O118" s="26">
        <v>0</v>
      </c>
      <c r="P118" s="26"/>
      <c r="Q118" s="26">
        <f>VLOOKUP(A118,'درآمد اعمال اختیار'!A:M,13,0)</f>
        <v>380497906</v>
      </c>
      <c r="R118" s="26"/>
      <c r="S118" s="26">
        <f t="shared" si="3"/>
        <v>380497906</v>
      </c>
      <c r="T118" s="26"/>
      <c r="U118" s="57">
        <f>S118/درآمد!$F$12*100</f>
        <v>-8.3380481458571437E-2</v>
      </c>
    </row>
    <row r="119" spans="1:21" ht="18.75">
      <c r="A119" s="12" t="s">
        <v>270</v>
      </c>
      <c r="C119" s="26">
        <v>0</v>
      </c>
      <c r="D119" s="26"/>
      <c r="E119" s="26">
        <v>0</v>
      </c>
      <c r="F119" s="26"/>
      <c r="G119" s="26">
        <f>VLOOKUP(A119,'درآمد اعمال اختیار'!A:M,11,0)</f>
        <v>0</v>
      </c>
      <c r="H119" s="26"/>
      <c r="I119" s="26">
        <f t="shared" si="2"/>
        <v>0</v>
      </c>
      <c r="J119" s="26"/>
      <c r="K119" s="57">
        <f>I119/درآمد!$M$12*100</f>
        <v>0</v>
      </c>
      <c r="L119" s="26"/>
      <c r="M119" s="26">
        <v>0</v>
      </c>
      <c r="N119" s="26"/>
      <c r="O119" s="26">
        <v>0</v>
      </c>
      <c r="P119" s="26"/>
      <c r="Q119" s="26">
        <f>VLOOKUP(A119,'درآمد اعمال اختیار'!A:M,13,0)</f>
        <v>4909214122</v>
      </c>
      <c r="R119" s="26"/>
      <c r="S119" s="26">
        <f t="shared" si="3"/>
        <v>4909214122</v>
      </c>
      <c r="T119" s="26"/>
      <c r="U119" s="57">
        <f>S119/درآمد!$F$12*100</f>
        <v>-1.0757815762475655</v>
      </c>
    </row>
    <row r="120" spans="1:21" ht="18.75">
      <c r="A120" s="12" t="s">
        <v>269</v>
      </c>
      <c r="C120" s="26">
        <v>0</v>
      </c>
      <c r="D120" s="26"/>
      <c r="E120" s="26">
        <v>0</v>
      </c>
      <c r="F120" s="26"/>
      <c r="G120" s="26">
        <f>VLOOKUP(A120,'درآمد اعمال اختیار'!A:M,11,0)</f>
        <v>0</v>
      </c>
      <c r="H120" s="26"/>
      <c r="I120" s="26">
        <f t="shared" si="2"/>
        <v>0</v>
      </c>
      <c r="J120" s="26"/>
      <c r="K120" s="57">
        <f>I120/درآمد!$M$12*100</f>
        <v>0</v>
      </c>
      <c r="L120" s="26"/>
      <c r="M120" s="26">
        <v>0</v>
      </c>
      <c r="N120" s="26"/>
      <c r="O120" s="26">
        <v>0</v>
      </c>
      <c r="P120" s="26"/>
      <c r="Q120" s="26">
        <f>VLOOKUP(A120,'درآمد اعمال اختیار'!A:M,13,0)</f>
        <v>1149458553</v>
      </c>
      <c r="R120" s="26"/>
      <c r="S120" s="26">
        <f t="shared" si="3"/>
        <v>1149458553</v>
      </c>
      <c r="T120" s="26"/>
      <c r="U120" s="57">
        <f>S120/درآمد!$F$12*100</f>
        <v>-0.25188682001790796</v>
      </c>
    </row>
    <row r="121" spans="1:21" ht="18.75">
      <c r="A121" s="12" t="s">
        <v>268</v>
      </c>
      <c r="C121" s="26">
        <v>0</v>
      </c>
      <c r="D121" s="26"/>
      <c r="E121" s="26">
        <v>0</v>
      </c>
      <c r="F121" s="26"/>
      <c r="G121" s="26">
        <f>VLOOKUP(A121,'درآمد اعمال اختیار'!A:M,11,0)</f>
        <v>0</v>
      </c>
      <c r="H121" s="26"/>
      <c r="I121" s="26">
        <f t="shared" si="2"/>
        <v>0</v>
      </c>
      <c r="J121" s="26"/>
      <c r="K121" s="57">
        <f>I121/درآمد!$M$12*100</f>
        <v>0</v>
      </c>
      <c r="L121" s="26"/>
      <c r="M121" s="26">
        <v>0</v>
      </c>
      <c r="N121" s="26"/>
      <c r="O121" s="26">
        <v>0</v>
      </c>
      <c r="P121" s="26"/>
      <c r="Q121" s="26">
        <f>VLOOKUP(A121,'درآمد اعمال اختیار'!A:M,13,0)</f>
        <v>1854122</v>
      </c>
      <c r="R121" s="26"/>
      <c r="S121" s="26">
        <f t="shared" si="3"/>
        <v>1854122</v>
      </c>
      <c r="T121" s="26"/>
      <c r="U121" s="57">
        <f>S121/درآمد!$F$12*100</f>
        <v>-4.0630337934876676E-4</v>
      </c>
    </row>
    <row r="122" spans="1:21" ht="18.75">
      <c r="A122" s="12" t="s">
        <v>267</v>
      </c>
      <c r="C122" s="26">
        <v>0</v>
      </c>
      <c r="D122" s="26"/>
      <c r="E122" s="26">
        <v>0</v>
      </c>
      <c r="F122" s="26"/>
      <c r="G122" s="26">
        <f>VLOOKUP(A122,'درآمد اعمال اختیار'!A:M,11,0)</f>
        <v>0</v>
      </c>
      <c r="H122" s="26"/>
      <c r="I122" s="26">
        <f t="shared" si="2"/>
        <v>0</v>
      </c>
      <c r="J122" s="26"/>
      <c r="K122" s="57">
        <f>I122/درآمد!$M$12*100</f>
        <v>0</v>
      </c>
      <c r="L122" s="26"/>
      <c r="M122" s="26">
        <v>0</v>
      </c>
      <c r="N122" s="26"/>
      <c r="O122" s="26">
        <v>0</v>
      </c>
      <c r="P122" s="26"/>
      <c r="Q122" s="26">
        <f>VLOOKUP(A122,'درآمد اعمال اختیار'!A:M,13,0)</f>
        <v>9070235704</v>
      </c>
      <c r="R122" s="26"/>
      <c r="S122" s="26">
        <f t="shared" si="3"/>
        <v>9070235704</v>
      </c>
      <c r="T122" s="26"/>
      <c r="U122" s="57">
        <f>S122/درآمد!$F$12*100</f>
        <v>-1.9876078370382533</v>
      </c>
    </row>
    <row r="123" spans="1:21" ht="18.75">
      <c r="A123" s="12" t="s">
        <v>266</v>
      </c>
      <c r="C123" s="26">
        <v>0</v>
      </c>
      <c r="D123" s="26"/>
      <c r="E123" s="26">
        <v>0</v>
      </c>
      <c r="F123" s="26"/>
      <c r="G123" s="26">
        <f>VLOOKUP(A123,'درآمد اعمال اختیار'!A:M,11,0)</f>
        <v>0</v>
      </c>
      <c r="H123" s="26"/>
      <c r="I123" s="26">
        <f t="shared" si="2"/>
        <v>0</v>
      </c>
      <c r="J123" s="26"/>
      <c r="K123" s="57">
        <f>I123/درآمد!$M$12*100</f>
        <v>0</v>
      </c>
      <c r="L123" s="26"/>
      <c r="M123" s="26">
        <v>0</v>
      </c>
      <c r="N123" s="26"/>
      <c r="O123" s="26">
        <v>0</v>
      </c>
      <c r="P123" s="26"/>
      <c r="Q123" s="26">
        <f>VLOOKUP(A123,'درآمد اعمال اختیار'!A:M,13,0)</f>
        <v>5105614928</v>
      </c>
      <c r="R123" s="26"/>
      <c r="S123" s="26">
        <f t="shared" si="3"/>
        <v>5105614928</v>
      </c>
      <c r="T123" s="26"/>
      <c r="U123" s="57">
        <f>S123/درآمد!$F$12*100</f>
        <v>-1.1188199044614704</v>
      </c>
    </row>
    <row r="124" spans="1:21" ht="18.75">
      <c r="A124" s="12" t="s">
        <v>265</v>
      </c>
      <c r="C124" s="26">
        <v>0</v>
      </c>
      <c r="D124" s="26"/>
      <c r="E124" s="26">
        <v>0</v>
      </c>
      <c r="F124" s="26"/>
      <c r="G124" s="26">
        <f>VLOOKUP(A124,'درآمد اعمال اختیار'!A:M,11,0)</f>
        <v>0</v>
      </c>
      <c r="H124" s="26"/>
      <c r="I124" s="26">
        <f t="shared" si="2"/>
        <v>0</v>
      </c>
      <c r="J124" s="26"/>
      <c r="K124" s="57">
        <f>I124/درآمد!$M$12*100</f>
        <v>0</v>
      </c>
      <c r="L124" s="26"/>
      <c r="M124" s="26">
        <v>0</v>
      </c>
      <c r="N124" s="26"/>
      <c r="O124" s="26">
        <v>0</v>
      </c>
      <c r="P124" s="26"/>
      <c r="Q124" s="26">
        <f>VLOOKUP(A124,'درآمد اعمال اختیار'!A:M,13,0)</f>
        <v>650832368</v>
      </c>
      <c r="R124" s="26"/>
      <c r="S124" s="26">
        <f t="shared" si="3"/>
        <v>650832368</v>
      </c>
      <c r="T124" s="26"/>
      <c r="U124" s="57">
        <f>S124/درآمد!$F$12*100</f>
        <v>-0.14262027553093062</v>
      </c>
    </row>
    <row r="125" spans="1:21" ht="18.75">
      <c r="A125" s="12" t="s">
        <v>264</v>
      </c>
      <c r="C125" s="26">
        <v>0</v>
      </c>
      <c r="D125" s="26"/>
      <c r="E125" s="26">
        <v>0</v>
      </c>
      <c r="F125" s="26"/>
      <c r="G125" s="26">
        <f>VLOOKUP(A125,'درآمد اعمال اختیار'!A:M,11,0)</f>
        <v>0</v>
      </c>
      <c r="H125" s="26"/>
      <c r="I125" s="26">
        <f t="shared" si="2"/>
        <v>0</v>
      </c>
      <c r="J125" s="26"/>
      <c r="K125" s="57">
        <f>I125/درآمد!$M$12*100</f>
        <v>0</v>
      </c>
      <c r="L125" s="26"/>
      <c r="M125" s="26">
        <v>0</v>
      </c>
      <c r="N125" s="26"/>
      <c r="O125" s="26">
        <v>0</v>
      </c>
      <c r="P125" s="26"/>
      <c r="Q125" s="26">
        <f>VLOOKUP(A125,'درآمد اعمال اختیار'!A:M,13,0)</f>
        <v>15618090011</v>
      </c>
      <c r="R125" s="26"/>
      <c r="S125" s="26">
        <f t="shared" si="3"/>
        <v>15618090011</v>
      </c>
      <c r="T125" s="26"/>
      <c r="U125" s="57">
        <f>S125/درآمد!$F$12*100</f>
        <v>-3.4224731438613625</v>
      </c>
    </row>
    <row r="126" spans="1:21" ht="18.75">
      <c r="A126" s="12" t="s">
        <v>263</v>
      </c>
      <c r="C126" s="26">
        <v>0</v>
      </c>
      <c r="D126" s="26"/>
      <c r="E126" s="26">
        <v>0</v>
      </c>
      <c r="F126" s="26"/>
      <c r="G126" s="26">
        <f>VLOOKUP(A126,'درآمد اعمال اختیار'!A:M,11,0)</f>
        <v>0</v>
      </c>
      <c r="H126" s="26"/>
      <c r="I126" s="26">
        <f t="shared" si="2"/>
        <v>0</v>
      </c>
      <c r="J126" s="26"/>
      <c r="K126" s="57">
        <f>I126/درآمد!$M$12*100</f>
        <v>0</v>
      </c>
      <c r="L126" s="26"/>
      <c r="M126" s="26">
        <v>0</v>
      </c>
      <c r="N126" s="26"/>
      <c r="O126" s="26">
        <v>0</v>
      </c>
      <c r="P126" s="26"/>
      <c r="Q126" s="26">
        <f>VLOOKUP(A126,'درآمد اعمال اختیار'!A:M,13,0)</f>
        <v>-3725960341</v>
      </c>
      <c r="R126" s="26"/>
      <c r="S126" s="26">
        <f t="shared" si="3"/>
        <v>-3725960341</v>
      </c>
      <c r="T126" s="26"/>
      <c r="U126" s="57">
        <f>S126/درآمد!$F$12*100</f>
        <v>0.81648903247347437</v>
      </c>
    </row>
    <row r="127" spans="1:21" ht="18.75">
      <c r="A127" s="12" t="s">
        <v>262</v>
      </c>
      <c r="C127" s="26">
        <v>0</v>
      </c>
      <c r="D127" s="26"/>
      <c r="E127" s="26">
        <v>0</v>
      </c>
      <c r="F127" s="26"/>
      <c r="G127" s="26">
        <f>VLOOKUP(A127,'درآمد اعمال اختیار'!A:M,11,0)</f>
        <v>0</v>
      </c>
      <c r="H127" s="26"/>
      <c r="I127" s="26">
        <f t="shared" si="2"/>
        <v>0</v>
      </c>
      <c r="J127" s="26"/>
      <c r="K127" s="57">
        <f>I127/درآمد!$M$12*100</f>
        <v>0</v>
      </c>
      <c r="L127" s="26"/>
      <c r="M127" s="26">
        <v>0</v>
      </c>
      <c r="N127" s="26"/>
      <c r="O127" s="26">
        <v>0</v>
      </c>
      <c r="P127" s="26"/>
      <c r="Q127" s="26">
        <f>VLOOKUP(A127,'درآمد اعمال اختیار'!A:M,13,0)</f>
        <v>5772262622</v>
      </c>
      <c r="R127" s="26"/>
      <c r="S127" s="26">
        <f t="shared" si="3"/>
        <v>5772262622</v>
      </c>
      <c r="T127" s="26"/>
      <c r="U127" s="57">
        <f>S127/درآمد!$F$12*100</f>
        <v>-1.2649058744824628</v>
      </c>
    </row>
    <row r="128" spans="1:21" ht="18.75">
      <c r="A128" s="12" t="s">
        <v>261</v>
      </c>
      <c r="C128" s="26">
        <v>0</v>
      </c>
      <c r="D128" s="26"/>
      <c r="E128" s="26">
        <v>0</v>
      </c>
      <c r="F128" s="26"/>
      <c r="G128" s="26">
        <f>VLOOKUP(A128,'درآمد اعمال اختیار'!A:M,11,0)</f>
        <v>0</v>
      </c>
      <c r="H128" s="26"/>
      <c r="I128" s="26">
        <f t="shared" si="2"/>
        <v>0</v>
      </c>
      <c r="J128" s="26"/>
      <c r="K128" s="57">
        <f>I128/درآمد!$M$12*100</f>
        <v>0</v>
      </c>
      <c r="L128" s="26"/>
      <c r="M128" s="26">
        <v>0</v>
      </c>
      <c r="N128" s="26"/>
      <c r="O128" s="26">
        <v>0</v>
      </c>
      <c r="P128" s="26"/>
      <c r="Q128" s="26">
        <f>VLOOKUP(A128,'درآمد اعمال اختیار'!A:M,13,0)</f>
        <v>1310772435</v>
      </c>
      <c r="R128" s="26"/>
      <c r="S128" s="26">
        <f t="shared" si="3"/>
        <v>1310772435</v>
      </c>
      <c r="T128" s="26"/>
      <c r="U128" s="57">
        <f>S128/درآمد!$F$12*100</f>
        <v>-0.28723636842543893</v>
      </c>
    </row>
    <row r="129" spans="1:21" ht="18.75">
      <c r="A129" s="12" t="s">
        <v>260</v>
      </c>
      <c r="C129" s="26">
        <v>0</v>
      </c>
      <c r="D129" s="26"/>
      <c r="E129" s="26">
        <v>0</v>
      </c>
      <c r="F129" s="26"/>
      <c r="G129" s="26">
        <f>VLOOKUP(A129,'درآمد اعمال اختیار'!A:M,11,0)</f>
        <v>0</v>
      </c>
      <c r="H129" s="26"/>
      <c r="I129" s="26">
        <f t="shared" si="2"/>
        <v>0</v>
      </c>
      <c r="J129" s="26"/>
      <c r="K129" s="57">
        <f>I129/درآمد!$M$12*100</f>
        <v>0</v>
      </c>
      <c r="L129" s="26"/>
      <c r="M129" s="26">
        <v>0</v>
      </c>
      <c r="N129" s="26"/>
      <c r="O129" s="26">
        <v>0</v>
      </c>
      <c r="P129" s="26"/>
      <c r="Q129" s="26">
        <f>VLOOKUP(A129,'درآمد اعمال اختیار'!A:M,13,0)</f>
        <v>1155093458</v>
      </c>
      <c r="R129" s="26"/>
      <c r="S129" s="26">
        <f t="shared" si="3"/>
        <v>1155093458</v>
      </c>
      <c r="T129" s="26"/>
      <c r="U129" s="57">
        <f>S129/درآمد!$F$12*100</f>
        <v>-0.25312162600360322</v>
      </c>
    </row>
    <row r="130" spans="1:21" ht="18.75">
      <c r="A130" s="12" t="s">
        <v>259</v>
      </c>
      <c r="C130" s="26">
        <v>0</v>
      </c>
      <c r="D130" s="26"/>
      <c r="E130" s="26">
        <v>0</v>
      </c>
      <c r="F130" s="26"/>
      <c r="G130" s="26">
        <f>VLOOKUP(A130,'درآمد اعمال اختیار'!A:M,11,0)</f>
        <v>0</v>
      </c>
      <c r="H130" s="26"/>
      <c r="I130" s="26">
        <f t="shared" si="2"/>
        <v>0</v>
      </c>
      <c r="J130" s="26"/>
      <c r="K130" s="57">
        <f>I130/درآمد!$M$12*100</f>
        <v>0</v>
      </c>
      <c r="L130" s="26"/>
      <c r="M130" s="26">
        <v>0</v>
      </c>
      <c r="N130" s="26"/>
      <c r="O130" s="26">
        <v>0</v>
      </c>
      <c r="P130" s="26"/>
      <c r="Q130" s="26">
        <f>VLOOKUP(A130,'درآمد اعمال اختیار'!A:M,13,0)</f>
        <v>44985935</v>
      </c>
      <c r="R130" s="26"/>
      <c r="S130" s="26">
        <f t="shared" si="3"/>
        <v>44985935</v>
      </c>
      <c r="T130" s="26"/>
      <c r="U130" s="57">
        <f>S130/درآمد!$F$12*100</f>
        <v>-9.8580014765284937E-3</v>
      </c>
    </row>
    <row r="131" spans="1:21" ht="18.75">
      <c r="A131" s="12" t="s">
        <v>258</v>
      </c>
      <c r="C131" s="26">
        <v>0</v>
      </c>
      <c r="D131" s="26"/>
      <c r="E131" s="26">
        <v>0</v>
      </c>
      <c r="F131" s="26"/>
      <c r="G131" s="26">
        <f>VLOOKUP(A131,'درآمد اعمال اختیار'!A:M,11,0)</f>
        <v>0</v>
      </c>
      <c r="H131" s="26"/>
      <c r="I131" s="26">
        <f>C131+E131+G131</f>
        <v>0</v>
      </c>
      <c r="J131" s="26"/>
      <c r="K131" s="57">
        <f>I131/درآمد!$M$12*100</f>
        <v>0</v>
      </c>
      <c r="L131" s="26"/>
      <c r="M131" s="26">
        <v>0</v>
      </c>
      <c r="N131" s="26"/>
      <c r="O131" s="26">
        <v>0</v>
      </c>
      <c r="P131" s="26"/>
      <c r="Q131" s="26">
        <f>VLOOKUP(A131,'درآمد اعمال اختیار'!A:M,13,0)</f>
        <v>7973607616</v>
      </c>
      <c r="R131" s="26"/>
      <c r="S131" s="26">
        <f t="shared" si="3"/>
        <v>7973607616</v>
      </c>
      <c r="T131" s="26"/>
      <c r="U131" s="57">
        <f>S131/درآمد!$F$12*100</f>
        <v>-1.747298031079866</v>
      </c>
    </row>
    <row r="132" spans="1:21" ht="18.75">
      <c r="A132" s="12" t="s">
        <v>257</v>
      </c>
      <c r="C132" s="26">
        <v>0</v>
      </c>
      <c r="D132" s="26"/>
      <c r="E132" s="26">
        <v>0</v>
      </c>
      <c r="F132" s="26"/>
      <c r="G132" s="26">
        <f>VLOOKUP(A132,'درآمد اعمال اختیار'!A:M,11,0)</f>
        <v>0</v>
      </c>
      <c r="H132" s="26"/>
      <c r="I132" s="26">
        <f t="shared" si="2"/>
        <v>0</v>
      </c>
      <c r="J132" s="26"/>
      <c r="K132" s="57">
        <f>I132/درآمد!$M$12*100</f>
        <v>0</v>
      </c>
      <c r="L132" s="26"/>
      <c r="M132" s="26">
        <v>0</v>
      </c>
      <c r="N132" s="26"/>
      <c r="O132" s="26">
        <v>0</v>
      </c>
      <c r="P132" s="26"/>
      <c r="Q132" s="26">
        <f>VLOOKUP(A132,'درآمد اعمال اختیار'!A:M,13,0)</f>
        <v>77600036</v>
      </c>
      <c r="R132" s="26"/>
      <c r="S132" s="26">
        <f t="shared" si="3"/>
        <v>77600036</v>
      </c>
      <c r="T132" s="26"/>
      <c r="U132" s="57">
        <f>S132/درآمد!$F$12*100</f>
        <v>-1.7004898741499186E-2</v>
      </c>
    </row>
    <row r="133" spans="1:21" ht="18.75">
      <c r="A133" s="12" t="s">
        <v>256</v>
      </c>
      <c r="C133" s="26">
        <v>0</v>
      </c>
      <c r="D133" s="26"/>
      <c r="E133" s="26">
        <v>0</v>
      </c>
      <c r="F133" s="26"/>
      <c r="G133" s="26">
        <f>VLOOKUP(A133,'درآمد اعمال اختیار'!A:M,11,0)</f>
        <v>0</v>
      </c>
      <c r="H133" s="26"/>
      <c r="I133" s="26">
        <f t="shared" si="2"/>
        <v>0</v>
      </c>
      <c r="J133" s="26"/>
      <c r="K133" s="57">
        <f>I133/درآمد!$M$12*100</f>
        <v>0</v>
      </c>
      <c r="L133" s="26"/>
      <c r="M133" s="26">
        <v>0</v>
      </c>
      <c r="N133" s="26"/>
      <c r="O133" s="26">
        <v>0</v>
      </c>
      <c r="P133" s="26"/>
      <c r="Q133" s="26">
        <f>VLOOKUP(A133,'درآمد اعمال اختیار'!A:M,13,0)</f>
        <v>-59205077</v>
      </c>
      <c r="R133" s="26"/>
      <c r="S133" s="26">
        <f t="shared" si="3"/>
        <v>-59205077</v>
      </c>
      <c r="T133" s="26"/>
      <c r="U133" s="57">
        <f>S133/درآمد!$F$12*100</f>
        <v>1.2973915880240862E-2</v>
      </c>
    </row>
    <row r="134" spans="1:21" ht="18.75">
      <c r="A134" s="12" t="s">
        <v>255</v>
      </c>
      <c r="C134" s="26">
        <v>0</v>
      </c>
      <c r="D134" s="26"/>
      <c r="E134" s="26">
        <v>0</v>
      </c>
      <c r="F134" s="26"/>
      <c r="G134" s="26">
        <f>VLOOKUP(A134,'درآمد اعمال اختیار'!A:M,11,0)</f>
        <v>0</v>
      </c>
      <c r="H134" s="26"/>
      <c r="I134" s="26">
        <f t="shared" si="2"/>
        <v>0</v>
      </c>
      <c r="J134" s="26"/>
      <c r="K134" s="57">
        <f>I134/درآمد!$M$12*100</f>
        <v>0</v>
      </c>
      <c r="L134" s="26"/>
      <c r="M134" s="26">
        <v>0</v>
      </c>
      <c r="N134" s="26"/>
      <c r="O134" s="26">
        <v>0</v>
      </c>
      <c r="P134" s="26"/>
      <c r="Q134" s="26">
        <f>VLOOKUP(A134,'درآمد اعمال اختیار'!A:M,13,0)</f>
        <v>91269441</v>
      </c>
      <c r="R134" s="26"/>
      <c r="S134" s="26">
        <f t="shared" si="3"/>
        <v>91269441</v>
      </c>
      <c r="T134" s="26"/>
      <c r="U134" s="57">
        <f>S134/درآمد!$F$12*100</f>
        <v>-2.0000346422496949E-2</v>
      </c>
    </row>
    <row r="135" spans="1:21" ht="18.75">
      <c r="A135" s="12" t="s">
        <v>254</v>
      </c>
      <c r="C135" s="26">
        <v>0</v>
      </c>
      <c r="D135" s="26"/>
      <c r="E135" s="26">
        <v>0</v>
      </c>
      <c r="F135" s="26"/>
      <c r="G135" s="26">
        <f>VLOOKUP(A135,'درآمد اعمال اختیار'!A:M,11,0)</f>
        <v>0</v>
      </c>
      <c r="H135" s="26"/>
      <c r="I135" s="26">
        <f t="shared" si="2"/>
        <v>0</v>
      </c>
      <c r="J135" s="26"/>
      <c r="K135" s="57">
        <f>I135/درآمد!$M$12*100</f>
        <v>0</v>
      </c>
      <c r="L135" s="26"/>
      <c r="M135" s="26">
        <v>0</v>
      </c>
      <c r="N135" s="26"/>
      <c r="O135" s="26">
        <v>0</v>
      </c>
      <c r="P135" s="26"/>
      <c r="Q135" s="26">
        <f>VLOOKUP(A135,'درآمد اعمال اختیار'!A:M,13,0)</f>
        <v>2881308401</v>
      </c>
      <c r="R135" s="26"/>
      <c r="S135" s="26">
        <f t="shared" si="3"/>
        <v>2881308401</v>
      </c>
      <c r="T135" s="26"/>
      <c r="U135" s="57">
        <f>S135/درآمد!$F$12*100</f>
        <v>-0.63139606793527692</v>
      </c>
    </row>
    <row r="136" spans="1:21" ht="18.75">
      <c r="A136" s="12" t="s">
        <v>253</v>
      </c>
      <c r="C136" s="26">
        <v>0</v>
      </c>
      <c r="D136" s="26"/>
      <c r="E136" s="26">
        <v>0</v>
      </c>
      <c r="F136" s="26"/>
      <c r="G136" s="26">
        <f>VLOOKUP(A136,'درآمد اعمال اختیار'!A:M,11,0)</f>
        <v>0</v>
      </c>
      <c r="H136" s="26"/>
      <c r="I136" s="26">
        <f t="shared" si="2"/>
        <v>0</v>
      </c>
      <c r="J136" s="26"/>
      <c r="K136" s="57">
        <f>I136/درآمد!$M$12*100</f>
        <v>0</v>
      </c>
      <c r="L136" s="26"/>
      <c r="M136" s="26">
        <v>0</v>
      </c>
      <c r="N136" s="26"/>
      <c r="O136" s="26">
        <v>0</v>
      </c>
      <c r="P136" s="26"/>
      <c r="Q136" s="26">
        <f>VLOOKUP(A136,'درآمد اعمال اختیار'!A:M,13,0)</f>
        <v>5415096038</v>
      </c>
      <c r="R136" s="26"/>
      <c r="S136" s="26">
        <f t="shared" si="3"/>
        <v>5415096038</v>
      </c>
      <c r="T136" s="26"/>
      <c r="U136" s="57">
        <f>S136/درآمد!$F$12*100</f>
        <v>-1.1866381067359741</v>
      </c>
    </row>
    <row r="137" spans="1:21" ht="18.75">
      <c r="A137" s="12" t="s">
        <v>252</v>
      </c>
      <c r="C137" s="26">
        <v>0</v>
      </c>
      <c r="D137" s="26"/>
      <c r="E137" s="26">
        <v>0</v>
      </c>
      <c r="F137" s="26"/>
      <c r="G137" s="26">
        <f>VLOOKUP(A137,'درآمد اعمال اختیار'!A:M,11,0)</f>
        <v>0</v>
      </c>
      <c r="H137" s="26"/>
      <c r="I137" s="26">
        <f t="shared" si="2"/>
        <v>0</v>
      </c>
      <c r="J137" s="26"/>
      <c r="K137" s="57">
        <f>I137/درآمد!$M$12*100</f>
        <v>0</v>
      </c>
      <c r="L137" s="26"/>
      <c r="M137" s="26">
        <v>0</v>
      </c>
      <c r="N137" s="26"/>
      <c r="O137" s="26">
        <v>0</v>
      </c>
      <c r="P137" s="26"/>
      <c r="Q137" s="26">
        <f>VLOOKUP(A137,'درآمد اعمال اختیار'!A:M,13,0)</f>
        <v>12068999730</v>
      </c>
      <c r="R137" s="26"/>
      <c r="S137" s="26">
        <f t="shared" si="3"/>
        <v>12068999730</v>
      </c>
      <c r="T137" s="26"/>
      <c r="U137" s="57">
        <f>S137/درآمد!$F$12*100</f>
        <v>-2.6447425658389001</v>
      </c>
    </row>
    <row r="138" spans="1:21" ht="18.75">
      <c r="A138" s="12" t="s">
        <v>251</v>
      </c>
      <c r="C138" s="26">
        <v>0</v>
      </c>
      <c r="D138" s="26"/>
      <c r="E138" s="26">
        <v>0</v>
      </c>
      <c r="F138" s="26"/>
      <c r="G138" s="26">
        <f>VLOOKUP(A138,'درآمد اعمال اختیار'!A:M,11,0)</f>
        <v>0</v>
      </c>
      <c r="H138" s="26"/>
      <c r="I138" s="26">
        <f t="shared" si="2"/>
        <v>0</v>
      </c>
      <c r="J138" s="26"/>
      <c r="K138" s="57">
        <f>I138/درآمد!$M$12*100</f>
        <v>0</v>
      </c>
      <c r="L138" s="26"/>
      <c r="M138" s="26">
        <v>0</v>
      </c>
      <c r="N138" s="26"/>
      <c r="O138" s="26">
        <v>0</v>
      </c>
      <c r="P138" s="26"/>
      <c r="Q138" s="26">
        <f>VLOOKUP(A138,'درآمد اعمال اختیار'!A:M,13,0)</f>
        <v>10768247692</v>
      </c>
      <c r="R138" s="26"/>
      <c r="S138" s="26">
        <f t="shared" si="3"/>
        <v>10768247692</v>
      </c>
      <c r="T138" s="26"/>
      <c r="U138" s="57">
        <f>S138/درآمد!$F$12*100</f>
        <v>-2.3597020190279592</v>
      </c>
    </row>
    <row r="139" spans="1:21" ht="18.75">
      <c r="A139" s="12" t="s">
        <v>250</v>
      </c>
      <c r="C139" s="26">
        <v>0</v>
      </c>
      <c r="D139" s="26"/>
      <c r="E139" s="26">
        <v>0</v>
      </c>
      <c r="F139" s="26"/>
      <c r="G139" s="26">
        <f>VLOOKUP(A139,'درآمد اعمال اختیار'!A:M,11,0)</f>
        <v>0</v>
      </c>
      <c r="H139" s="26"/>
      <c r="I139" s="26">
        <f t="shared" ref="I139:I145" si="4">C139+E139+G139</f>
        <v>0</v>
      </c>
      <c r="J139" s="26"/>
      <c r="K139" s="57">
        <f>I139/درآمد!$M$12*100</f>
        <v>0</v>
      </c>
      <c r="L139" s="26"/>
      <c r="M139" s="26">
        <v>0</v>
      </c>
      <c r="N139" s="26"/>
      <c r="O139" s="26">
        <v>0</v>
      </c>
      <c r="P139" s="26"/>
      <c r="Q139" s="26">
        <f>VLOOKUP(A139,'درآمد اعمال اختیار'!A:M,13,0)</f>
        <v>985917917</v>
      </c>
      <c r="R139" s="26"/>
      <c r="S139" s="26">
        <f t="shared" ref="S139:S145" si="5">M139+O139+Q139</f>
        <v>985917917</v>
      </c>
      <c r="T139" s="26"/>
      <c r="U139" s="57">
        <f>S139/درآمد!$F$12*100</f>
        <v>-0.21604931144638645</v>
      </c>
    </row>
    <row r="140" spans="1:21" ht="18.75">
      <c r="A140" s="12" t="s">
        <v>249</v>
      </c>
      <c r="C140" s="26">
        <v>0</v>
      </c>
      <c r="D140" s="26"/>
      <c r="E140" s="26">
        <v>0</v>
      </c>
      <c r="F140" s="26"/>
      <c r="G140" s="26">
        <f>VLOOKUP(A140,'درآمد اعمال اختیار'!A:M,11,0)</f>
        <v>0</v>
      </c>
      <c r="H140" s="26"/>
      <c r="I140" s="26">
        <f t="shared" si="4"/>
        <v>0</v>
      </c>
      <c r="J140" s="26"/>
      <c r="K140" s="57">
        <f>I140/درآمد!$M$12*100</f>
        <v>0</v>
      </c>
      <c r="L140" s="26"/>
      <c r="M140" s="26">
        <v>0</v>
      </c>
      <c r="N140" s="26"/>
      <c r="O140" s="26">
        <v>0</v>
      </c>
      <c r="P140" s="26"/>
      <c r="Q140" s="26">
        <f>VLOOKUP(A140,'درآمد اعمال اختیار'!A:M,13,0)</f>
        <v>1586600253</v>
      </c>
      <c r="R140" s="26"/>
      <c r="S140" s="26">
        <f t="shared" si="5"/>
        <v>1586600253</v>
      </c>
      <c r="T140" s="26"/>
      <c r="U140" s="57">
        <f>S140/درآمد!$F$12*100</f>
        <v>-0.34767995011628589</v>
      </c>
    </row>
    <row r="141" spans="1:21" ht="18.75">
      <c r="A141" s="12" t="s">
        <v>248</v>
      </c>
      <c r="C141" s="26">
        <v>0</v>
      </c>
      <c r="D141" s="26"/>
      <c r="E141" s="26">
        <v>0</v>
      </c>
      <c r="F141" s="26"/>
      <c r="G141" s="26">
        <f>VLOOKUP(A141,'درآمد اعمال اختیار'!A:M,11,0)</f>
        <v>0</v>
      </c>
      <c r="H141" s="26"/>
      <c r="I141" s="26">
        <f t="shared" si="4"/>
        <v>0</v>
      </c>
      <c r="J141" s="26"/>
      <c r="K141" s="57">
        <f>I141/درآمد!$M$12*100</f>
        <v>0</v>
      </c>
      <c r="L141" s="26"/>
      <c r="M141" s="26">
        <v>0</v>
      </c>
      <c r="N141" s="26"/>
      <c r="O141" s="26">
        <v>0</v>
      </c>
      <c r="P141" s="26"/>
      <c r="Q141" s="26">
        <f>VLOOKUP(A141,'درآمد اعمال اختیار'!A:M,13,0)</f>
        <v>8559114460</v>
      </c>
      <c r="R141" s="26"/>
      <c r="S141" s="26">
        <f t="shared" si="5"/>
        <v>8559114460</v>
      </c>
      <c r="T141" s="26"/>
      <c r="U141" s="57">
        <f>S141/درآمد!$F$12*100</f>
        <v>-1.8756031854057582</v>
      </c>
    </row>
    <row r="142" spans="1:21" ht="18.75">
      <c r="A142" s="12" t="s">
        <v>247</v>
      </c>
      <c r="C142" s="26">
        <v>0</v>
      </c>
      <c r="D142" s="26"/>
      <c r="E142" s="26">
        <v>0</v>
      </c>
      <c r="F142" s="26"/>
      <c r="G142" s="26">
        <f>VLOOKUP(A142,'درآمد اعمال اختیار'!A:M,11,0)</f>
        <v>0</v>
      </c>
      <c r="H142" s="26"/>
      <c r="I142" s="26">
        <f t="shared" si="4"/>
        <v>0</v>
      </c>
      <c r="J142" s="26"/>
      <c r="K142" s="57">
        <f>I142/درآمد!$M$12*100</f>
        <v>0</v>
      </c>
      <c r="L142" s="26"/>
      <c r="M142" s="26">
        <v>0</v>
      </c>
      <c r="N142" s="26"/>
      <c r="O142" s="26">
        <v>0</v>
      </c>
      <c r="P142" s="26"/>
      <c r="Q142" s="26">
        <f>VLOOKUP(A142,'درآمد اعمال اختیار'!A:M,13,0)</f>
        <v>39976842</v>
      </c>
      <c r="R142" s="26"/>
      <c r="S142" s="26">
        <f t="shared" si="5"/>
        <v>39976842</v>
      </c>
      <c r="T142" s="26"/>
      <c r="U142" s="57">
        <f>S142/درآمد!$F$12*100</f>
        <v>-8.7603329232335894E-3</v>
      </c>
    </row>
    <row r="143" spans="1:21" ht="18.75">
      <c r="A143" s="12" t="s">
        <v>246</v>
      </c>
      <c r="C143" s="26">
        <v>0</v>
      </c>
      <c r="D143" s="26"/>
      <c r="E143" s="26">
        <v>0</v>
      </c>
      <c r="F143" s="26"/>
      <c r="G143" s="26">
        <f>VLOOKUP(A143,'درآمد اعمال اختیار'!A:M,11,0)</f>
        <v>0</v>
      </c>
      <c r="H143" s="26"/>
      <c r="I143" s="26">
        <f t="shared" si="4"/>
        <v>0</v>
      </c>
      <c r="J143" s="26"/>
      <c r="K143" s="57">
        <f>I143/درآمد!$M$12*100</f>
        <v>0</v>
      </c>
      <c r="L143" s="26"/>
      <c r="M143" s="26">
        <v>0</v>
      </c>
      <c r="N143" s="26"/>
      <c r="O143" s="26">
        <v>0</v>
      </c>
      <c r="P143" s="26"/>
      <c r="Q143" s="26">
        <f>VLOOKUP(A143,'درآمد اعمال اختیار'!A:M,13,0)</f>
        <v>1237447923</v>
      </c>
      <c r="R143" s="26"/>
      <c r="S143" s="26">
        <f t="shared" si="5"/>
        <v>1237447923</v>
      </c>
      <c r="T143" s="26"/>
      <c r="U143" s="57">
        <f>S143/درآمد!$F$12*100</f>
        <v>-0.27116838745401461</v>
      </c>
    </row>
    <row r="144" spans="1:21" ht="18.75">
      <c r="A144" s="12" t="s">
        <v>243</v>
      </c>
      <c r="C144" s="26">
        <v>0</v>
      </c>
      <c r="D144" s="26"/>
      <c r="E144" s="26">
        <v>0</v>
      </c>
      <c r="F144" s="26"/>
      <c r="G144" s="26">
        <f>VLOOKUP(A144,'درآمد اعمال اختیار'!A:M,11,0)</f>
        <v>0</v>
      </c>
      <c r="H144" s="26"/>
      <c r="I144" s="26">
        <f t="shared" si="4"/>
        <v>0</v>
      </c>
      <c r="J144" s="26"/>
      <c r="K144" s="57">
        <f>I144/درآمد!$M$12*100</f>
        <v>0</v>
      </c>
      <c r="L144" s="26"/>
      <c r="M144" s="26">
        <v>0</v>
      </c>
      <c r="N144" s="26"/>
      <c r="O144" s="26">
        <v>0</v>
      </c>
      <c r="P144" s="26"/>
      <c r="Q144" s="26">
        <f>VLOOKUP(A144,'درآمد اعمال اختیار'!A:M,13,0)</f>
        <v>-323583301</v>
      </c>
      <c r="R144" s="26"/>
      <c r="S144" s="26">
        <f t="shared" si="5"/>
        <v>-323583301</v>
      </c>
      <c r="T144" s="26"/>
      <c r="U144" s="57">
        <f>S144/درآمد!$F$12*100</f>
        <v>7.0908488598446687E-2</v>
      </c>
    </row>
    <row r="145" spans="1:21" ht="18.75">
      <c r="A145" s="12" t="s">
        <v>242</v>
      </c>
      <c r="C145" s="26">
        <v>0</v>
      </c>
      <c r="D145" s="26"/>
      <c r="E145" s="26">
        <v>0</v>
      </c>
      <c r="F145" s="26"/>
      <c r="G145" s="26">
        <f>VLOOKUP(A145,'درآمد اعمال اختیار'!A:M,11,0)</f>
        <v>0</v>
      </c>
      <c r="H145" s="26"/>
      <c r="I145" s="26">
        <f t="shared" si="4"/>
        <v>0</v>
      </c>
      <c r="J145" s="26"/>
      <c r="K145" s="57">
        <f>I145/درآمد!$M$12*100</f>
        <v>0</v>
      </c>
      <c r="L145" s="26"/>
      <c r="M145" s="26">
        <v>0</v>
      </c>
      <c r="N145" s="26"/>
      <c r="O145" s="26">
        <v>0</v>
      </c>
      <c r="P145" s="26"/>
      <c r="Q145" s="26">
        <f>VLOOKUP(A145,'درآمد اعمال اختیار'!A:M,13,0)</f>
        <v>-10852</v>
      </c>
      <c r="R145" s="26"/>
      <c r="S145" s="26">
        <f t="shared" si="5"/>
        <v>-10852</v>
      </c>
      <c r="T145" s="26"/>
      <c r="U145" s="57">
        <f>S145/درآمد!$F$12*100</f>
        <v>2.3780550970717227E-6</v>
      </c>
    </row>
    <row r="146" spans="1:21" ht="19.5" thickBot="1">
      <c r="C146" s="38">
        <f>SUM(C9:C145)</f>
        <v>44862643820</v>
      </c>
      <c r="E146" s="38">
        <f>SUM(E9:E145)</f>
        <v>221526578693</v>
      </c>
      <c r="G146" s="38">
        <f>SUM(G9:G145)</f>
        <v>-18591354465</v>
      </c>
      <c r="I146" s="38">
        <f>SUM(I9:I145)</f>
        <v>247797868048</v>
      </c>
      <c r="K146" s="58">
        <f>SUM(K9:K145)</f>
        <v>96.304024189026407</v>
      </c>
      <c r="M146" s="38">
        <f>SUM(M9:M145)</f>
        <v>79378655540</v>
      </c>
      <c r="O146" s="38">
        <f>SUM(O9:O145)</f>
        <v>150563143705</v>
      </c>
      <c r="Q146" s="38">
        <f>SUM(Q9:Q145)</f>
        <v>-766277968339</v>
      </c>
      <c r="S146" s="38">
        <f>SUM(S9:S145)</f>
        <v>-536336169094</v>
      </c>
      <c r="U146" s="58">
        <f>SUM(U9:U145)</f>
        <v>117.53012906910313</v>
      </c>
    </row>
    <row r="147" spans="1:21" ht="13.5" thickTop="1">
      <c r="E147" s="22"/>
      <c r="G147" s="22"/>
      <c r="M147" s="22"/>
    </row>
    <row r="148" spans="1:21">
      <c r="E148" s="22"/>
      <c r="G148" s="22"/>
      <c r="M148" s="22"/>
      <c r="O148" s="22"/>
      <c r="Q148" s="22"/>
    </row>
    <row r="149" spans="1:21">
      <c r="O149" s="36"/>
      <c r="Q149" s="22"/>
    </row>
    <row r="150" spans="1:21">
      <c r="Q150" s="22"/>
    </row>
    <row r="151" spans="1:21">
      <c r="Q151" s="36"/>
    </row>
    <row r="152" spans="1:21">
      <c r="O152" s="22"/>
    </row>
    <row r="153" spans="1:21">
      <c r="O153" s="22"/>
    </row>
    <row r="154" spans="1:21">
      <c r="Q154" s="22"/>
    </row>
    <row r="155" spans="1:21">
      <c r="Q155" s="22"/>
    </row>
  </sheetData>
  <mergeCells count="8">
    <mergeCell ref="A1:U1"/>
    <mergeCell ref="A2:U2"/>
    <mergeCell ref="A3:U3"/>
    <mergeCell ref="I7:K7"/>
    <mergeCell ref="S7:U7"/>
    <mergeCell ref="A5:U5"/>
    <mergeCell ref="C6:K6"/>
    <mergeCell ref="M6:U6"/>
  </mergeCells>
  <conditionalFormatting sqref="A9:A145">
    <cfRule type="duplicateValues" dxfId="4" priority="27"/>
    <cfRule type="duplicateValues" dxfId="3" priority="31"/>
  </conditionalFormatting>
  <pageMargins left="0.39" right="0.39" top="0.39" bottom="0.39" header="0" footer="0"/>
  <pageSetup scale="5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7"/>
  <sheetViews>
    <sheetView rightToLeft="1" view="pageBreakPreview" zoomScaleNormal="100" zoomScaleSheetLayoutView="100" workbookViewId="0">
      <selection activeCell="M25" sqref="M25"/>
    </sheetView>
  </sheetViews>
  <sheetFormatPr defaultRowHeight="12.75"/>
  <cols>
    <col min="1" max="1" width="29.7109375" bestFit="1" customWidth="1"/>
    <col min="2" max="2" width="1.28515625" customWidth="1"/>
    <col min="3" max="3" width="14.42578125" bestFit="1" customWidth="1"/>
    <col min="4" max="4" width="1.28515625" customWidth="1"/>
    <col min="5" max="5" width="15.42578125" bestFit="1" customWidth="1"/>
    <col min="6" max="6" width="1.28515625" customWidth="1"/>
    <col min="7" max="7" width="12.85546875" bestFit="1" customWidth="1"/>
    <col min="8" max="8" width="1.28515625" customWidth="1"/>
    <col min="9" max="9" width="14.42578125" bestFit="1" customWidth="1"/>
    <col min="10" max="10" width="1.28515625" customWidth="1"/>
    <col min="11" max="11" width="15.7109375" bestFit="1" customWidth="1"/>
    <col min="12" max="12" width="1.28515625" customWidth="1"/>
    <col min="13" max="13" width="15.42578125" bestFit="1" customWidth="1"/>
    <col min="14" max="14" width="1.28515625" customWidth="1"/>
    <col min="15" max="15" width="12.42578125" bestFit="1" customWidth="1"/>
    <col min="16" max="16" width="1.28515625" customWidth="1"/>
    <col min="17" max="17" width="15.5703125" bestFit="1" customWidth="1"/>
    <col min="18" max="18" width="0.28515625" customWidth="1"/>
  </cols>
  <sheetData>
    <row r="1" spans="1:17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21.75" customHeight="1">
      <c r="A2" s="79" t="s">
        <v>163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ht="14.45" customHeight="1"/>
    <row r="5" spans="1:17" ht="14.45" customHeight="1">
      <c r="A5" s="92" t="s">
        <v>305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1:17" ht="14.45" customHeight="1">
      <c r="C6" s="83" t="s">
        <v>178</v>
      </c>
      <c r="D6" s="83"/>
      <c r="E6" s="83"/>
      <c r="F6" s="83"/>
      <c r="G6" s="83"/>
      <c r="H6" s="83"/>
      <c r="I6" s="83"/>
      <c r="K6" s="83" t="s">
        <v>179</v>
      </c>
      <c r="L6" s="83"/>
      <c r="M6" s="83"/>
      <c r="N6" s="83"/>
      <c r="O6" s="83"/>
      <c r="P6" s="83"/>
      <c r="Q6" s="83"/>
    </row>
    <row r="7" spans="1:17" ht="14.45" customHeight="1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17" ht="14.45" customHeight="1">
      <c r="A8" s="11" t="s">
        <v>188</v>
      </c>
      <c r="C8" s="2" t="s">
        <v>189</v>
      </c>
      <c r="E8" s="2" t="s">
        <v>182</v>
      </c>
      <c r="G8" s="2" t="s">
        <v>183</v>
      </c>
      <c r="I8" s="2" t="s">
        <v>59</v>
      </c>
      <c r="K8" s="2" t="s">
        <v>189</v>
      </c>
      <c r="M8" s="2" t="s">
        <v>182</v>
      </c>
      <c r="O8" s="2" t="s">
        <v>183</v>
      </c>
      <c r="Q8" s="2" t="s">
        <v>59</v>
      </c>
    </row>
    <row r="9" spans="1:17" ht="21.75" customHeight="1">
      <c r="A9" s="13" t="s">
        <v>144</v>
      </c>
      <c r="C9" s="26">
        <f>VLOOKUP(A9,'سود اوراق بهادار'!A:Q,7,0)</f>
        <v>97977678</v>
      </c>
      <c r="D9" s="26"/>
      <c r="E9" s="26">
        <f>VLOOKUP(A9,'درآمد ناشی از تغییر قیمت اوراق'!A:Q,9,0)</f>
        <v>22040000</v>
      </c>
      <c r="F9" s="26"/>
      <c r="G9" s="26">
        <f>VLOOKUP(A9,'درآمد ناشی از فروش'!A:Q,9,0)</f>
        <v>-11020000</v>
      </c>
      <c r="H9" s="26"/>
      <c r="I9" s="26">
        <f>C9+E9+G9</f>
        <v>108997678</v>
      </c>
      <c r="J9" s="26"/>
      <c r="K9" s="26">
        <f>VLOOKUP(A9,'سود اوراق بهادار'!A:Q,13,0)</f>
        <v>1810935052</v>
      </c>
      <c r="L9" s="26"/>
      <c r="M9" s="26">
        <f>VLOOKUP(A9,'درآمد ناشی از تغییر قیمت اوراق'!A:Q,17,0)</f>
        <v>0</v>
      </c>
      <c r="N9" s="26"/>
      <c r="O9" s="26">
        <f>VLOOKUP(A9,'درآمد ناشی از فروش'!A:Q,17,0)</f>
        <v>-11020000</v>
      </c>
      <c r="P9" s="32"/>
      <c r="Q9" s="26">
        <f>K9+M9+O9</f>
        <v>1799915052</v>
      </c>
    </row>
    <row r="10" spans="1:17" ht="21.75" customHeight="1">
      <c r="A10" s="12" t="s">
        <v>147</v>
      </c>
      <c r="C10" s="26">
        <f>VLOOKUP(A10,'سود اوراق بهادار'!A:Q,7,0)</f>
        <v>511679894</v>
      </c>
      <c r="D10" s="26"/>
      <c r="E10" s="26">
        <f>VLOOKUP(A10,'درآمد ناشی از تغییر قیمت اوراق'!A:Q,9,0)</f>
        <v>85625000</v>
      </c>
      <c r="F10" s="26"/>
      <c r="G10" s="26">
        <f>VLOOKUP(A10,'درآمد ناشی از فروش'!A:Q,9,0)</f>
        <v>-22187500</v>
      </c>
      <c r="H10" s="26"/>
      <c r="I10" s="26">
        <f t="shared" ref="I10:I15" si="0">C10+E10+G10</f>
        <v>575117394</v>
      </c>
      <c r="J10" s="26"/>
      <c r="K10" s="26">
        <f>VLOOKUP(A10,'سود اوراق بهادار'!A:Q,13,0)</f>
        <v>18100210055</v>
      </c>
      <c r="L10" s="26"/>
      <c r="M10" s="26">
        <f>VLOOKUP(A10,'درآمد ناشی از تغییر قیمت اوراق'!A:Q,17,0)</f>
        <v>0</v>
      </c>
      <c r="N10" s="26"/>
      <c r="O10" s="26">
        <f>VLOOKUP(A10,'درآمد ناشی از فروش'!A:Q,17,0)</f>
        <v>-4062500</v>
      </c>
      <c r="P10" s="32"/>
      <c r="Q10" s="26">
        <f t="shared" ref="Q10:Q15" si="1">K10+M10+O10</f>
        <v>18096147555</v>
      </c>
    </row>
    <row r="11" spans="1:17" ht="21.75" customHeight="1">
      <c r="A11" s="12" t="s">
        <v>190</v>
      </c>
      <c r="C11" s="26">
        <f>VLOOKUP(A11,'سود اوراق بهادار'!A:Q,7,0)</f>
        <v>0</v>
      </c>
      <c r="D11" s="26"/>
      <c r="E11" s="26">
        <v>0</v>
      </c>
      <c r="F11" s="26"/>
      <c r="G11" s="26">
        <f>VLOOKUP(A11,'درآمد ناشی از فروش'!A:Q,9,0)</f>
        <v>0</v>
      </c>
      <c r="H11" s="26"/>
      <c r="I11" s="26">
        <f t="shared" si="0"/>
        <v>0</v>
      </c>
      <c r="J11" s="26"/>
      <c r="K11" s="26">
        <f>VLOOKUP(A11,'سود اوراق بهادار'!A:Q,13,0)</f>
        <v>16559789766</v>
      </c>
      <c r="L11" s="26"/>
      <c r="M11" s="26">
        <v>0</v>
      </c>
      <c r="N11" s="26"/>
      <c r="O11" s="26">
        <f>VLOOKUP(A11,'درآمد ناشی از فروش'!A:Q,17,0)</f>
        <v>45312500</v>
      </c>
      <c r="P11" s="32"/>
      <c r="Q11" s="26">
        <f t="shared" si="1"/>
        <v>16605102266</v>
      </c>
    </row>
    <row r="12" spans="1:17" ht="21.75" customHeight="1">
      <c r="A12" s="12" t="s">
        <v>191</v>
      </c>
      <c r="C12" s="26">
        <f>VLOOKUP(A12,'سود اوراق بهادار'!A:Q,7,0)</f>
        <v>0</v>
      </c>
      <c r="D12" s="26"/>
      <c r="E12" s="26">
        <v>0</v>
      </c>
      <c r="F12" s="26"/>
      <c r="G12" s="26">
        <f>VLOOKUP(A12,'درآمد ناشی از فروش'!A:Q,9,0)</f>
        <v>0</v>
      </c>
      <c r="H12" s="26"/>
      <c r="I12" s="26">
        <f t="shared" si="0"/>
        <v>0</v>
      </c>
      <c r="J12" s="26"/>
      <c r="K12" s="26">
        <f>VLOOKUP(A12,'سود اوراق بهادار'!A:Q,13,0)</f>
        <v>4305270</v>
      </c>
      <c r="L12" s="26"/>
      <c r="M12" s="26">
        <v>0</v>
      </c>
      <c r="N12" s="26"/>
      <c r="O12" s="26">
        <f>VLOOKUP(A12,'درآمد ناشی از فروش'!A:Q,17,0)</f>
        <v>1002732</v>
      </c>
      <c r="P12" s="32"/>
      <c r="Q12" s="26">
        <f t="shared" si="1"/>
        <v>5308002</v>
      </c>
    </row>
    <row r="13" spans="1:17" ht="21.75" customHeight="1">
      <c r="A13" s="12" t="s">
        <v>192</v>
      </c>
      <c r="C13" s="26">
        <f>VLOOKUP(A13,'سود اوراق بهادار'!A:Q,7,0)</f>
        <v>0</v>
      </c>
      <c r="D13" s="26"/>
      <c r="E13" s="26">
        <v>0</v>
      </c>
      <c r="F13" s="26"/>
      <c r="G13" s="26">
        <f>VLOOKUP(A13,'درآمد ناشی از فروش'!A:Q,9,0)</f>
        <v>0</v>
      </c>
      <c r="H13" s="26"/>
      <c r="I13" s="26">
        <f t="shared" si="0"/>
        <v>0</v>
      </c>
      <c r="J13" s="26"/>
      <c r="K13" s="26">
        <f>VLOOKUP(A13,'سود اوراق بهادار'!A:Q,13,0)</f>
        <v>722028063</v>
      </c>
      <c r="L13" s="26"/>
      <c r="M13" s="26">
        <v>0</v>
      </c>
      <c r="N13" s="26"/>
      <c r="O13" s="26">
        <f>VLOOKUP(A13,'درآمد ناشی از فروش'!A:Q,17,0)</f>
        <v>1812500</v>
      </c>
      <c r="P13" s="32"/>
      <c r="Q13" s="26">
        <f t="shared" si="1"/>
        <v>723840563</v>
      </c>
    </row>
    <row r="14" spans="1:17" ht="21.75" customHeight="1">
      <c r="A14" s="12" t="s">
        <v>193</v>
      </c>
      <c r="C14" s="26">
        <f>VLOOKUP(A14,'سود اوراق بهادار'!A:Q,7,0)</f>
        <v>0</v>
      </c>
      <c r="D14" s="26"/>
      <c r="E14" s="26">
        <v>0</v>
      </c>
      <c r="F14" s="26"/>
      <c r="G14" s="26">
        <f>VLOOKUP(A14,'درآمد ناشی از فروش'!A:Q,9,0)</f>
        <v>0</v>
      </c>
      <c r="H14" s="26"/>
      <c r="I14" s="26">
        <f t="shared" si="0"/>
        <v>0</v>
      </c>
      <c r="J14" s="26"/>
      <c r="K14" s="26">
        <f>VLOOKUP(A14,'سود اوراق بهادار'!A:Q,13,0)</f>
        <v>900630588</v>
      </c>
      <c r="L14" s="26"/>
      <c r="M14" s="26">
        <v>0</v>
      </c>
      <c r="N14" s="26"/>
      <c r="O14" s="26">
        <f>VLOOKUP(A14,'درآمد ناشی از فروش'!A:Q,17,0)</f>
        <v>3806250</v>
      </c>
      <c r="P14" s="32"/>
      <c r="Q14" s="26">
        <f t="shared" si="1"/>
        <v>904436838</v>
      </c>
    </row>
    <row r="15" spans="1:17" ht="21.75" customHeight="1">
      <c r="A15" s="12" t="s">
        <v>140</v>
      </c>
      <c r="C15" s="26">
        <f>VLOOKUP(A15,'سود اوراق بهادار'!A:Q,7,0)</f>
        <v>3368213402</v>
      </c>
      <c r="D15" s="26"/>
      <c r="E15" s="26">
        <f>VLOOKUP(A15,'درآمد ناشی از تغییر قیمت اوراق'!A:Q,9,0)</f>
        <v>1893836972</v>
      </c>
      <c r="F15" s="26"/>
      <c r="G15" s="26">
        <v>0</v>
      </c>
      <c r="H15" s="26"/>
      <c r="I15" s="26">
        <f t="shared" si="0"/>
        <v>5262050374</v>
      </c>
      <c r="J15" s="26"/>
      <c r="K15" s="26">
        <f>VLOOKUP(A15,'سود اوراق بهادار'!A:Q,13,0)</f>
        <v>7101362523</v>
      </c>
      <c r="L15" s="26"/>
      <c r="M15" s="26">
        <f>VLOOKUP(A15,'درآمد ناشی از تغییر قیمت اوراق'!A:Q,17,0)</f>
        <v>13654982716</v>
      </c>
      <c r="N15" s="26"/>
      <c r="O15" s="26">
        <v>0</v>
      </c>
      <c r="P15" s="32"/>
      <c r="Q15" s="26">
        <f t="shared" si="1"/>
        <v>20756345239</v>
      </c>
    </row>
    <row r="16" spans="1:17" ht="21.75" customHeight="1" thickBot="1">
      <c r="A16" s="17"/>
      <c r="C16" s="29">
        <f>SUM(C9:C15)</f>
        <v>3977870974</v>
      </c>
      <c r="D16" s="49"/>
      <c r="E16" s="29">
        <f>SUM(E9:E15)</f>
        <v>2001501972</v>
      </c>
      <c r="F16" s="49"/>
      <c r="G16" s="29">
        <f>SUM(G9:G15)</f>
        <v>-33207500</v>
      </c>
      <c r="H16" s="49"/>
      <c r="I16" s="29">
        <f>SUM(I9:I15)</f>
        <v>5946165446</v>
      </c>
      <c r="J16" s="49"/>
      <c r="K16" s="29">
        <f>SUM(K9:K15)</f>
        <v>45199261317</v>
      </c>
      <c r="L16" s="49"/>
      <c r="M16" s="29">
        <f>SUM(M9:M15)</f>
        <v>13654982716</v>
      </c>
      <c r="N16" s="49"/>
      <c r="O16" s="29">
        <f>SUM(O9:O15)</f>
        <v>36851482</v>
      </c>
      <c r="P16" s="49"/>
      <c r="Q16" s="29">
        <f>SUM(Q9:Q15)</f>
        <v>58891095515</v>
      </c>
    </row>
    <row r="17" ht="13.5" thickTop="1"/>
  </sheetData>
  <mergeCells count="6">
    <mergeCell ref="A1:Q1"/>
    <mergeCell ref="A2:Q2"/>
    <mergeCell ref="A3:Q3"/>
    <mergeCell ref="A5:Q5"/>
    <mergeCell ref="C6:I6"/>
    <mergeCell ref="K6:Q6"/>
  </mergeCells>
  <pageMargins left="0.39" right="0.39" top="0.39" bottom="0.39" header="0" footer="0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0</vt:lpstr>
      <vt:lpstr>سهام</vt:lpstr>
      <vt:lpstr>اوراق مشتقه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ترجیحی'!Print_Area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dcterms:created xsi:type="dcterms:W3CDTF">2025-10-27T09:52:15Z</dcterms:created>
  <dcterms:modified xsi:type="dcterms:W3CDTF">2025-10-29T07:51:52Z</dcterms:modified>
</cp:coreProperties>
</file>