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830\"/>
    </mc:Choice>
  </mc:AlternateContent>
  <xr:revisionPtr revIDLastSave="0" documentId="13_ncr:1_{05654938-CF86-45A7-A4C2-641B0F7CFDF4}" xr6:coauthVersionLast="47" xr6:coauthVersionMax="47" xr10:uidLastSave="{00000000-0000-0000-0000-000000000000}"/>
  <bookViews>
    <workbookView xWindow="-120" yWindow="-120" windowWidth="29040" windowHeight="15840" tabRatio="958" firstSheet="3" activeTab="16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  <sheet name="سود ترجیحی" sheetId="23" r:id="rId17"/>
  </sheets>
  <externalReferences>
    <externalReference r:id="rId18"/>
  </externalReferences>
  <definedNames>
    <definedName name="_xlnm._FilterDatabase" localSheetId="6" hidden="1">'درآمد سرمایه گذاری در سهام'!$A$8:$V$8</definedName>
    <definedName name="_xlnm.Print_Area" localSheetId="3">اوراق!$A$1:$AL$10</definedName>
    <definedName name="_xlnm.Print_Area" localSheetId="2">'اوراق مشتقه'!$A$1:$AX$87</definedName>
    <definedName name="_xlnm.Print_Area" localSheetId="5">درآمد!$A$1:$J$12</definedName>
    <definedName name="_xlnm.Print_Area" localSheetId="14">'درآمد اعمال اختیار'!$A$1:$N$119</definedName>
    <definedName name="_xlnm.Print_Area" localSheetId="8">'درآمد سپرده بانکی'!$A$1:$J$13</definedName>
    <definedName name="_xlnm.Print_Area" localSheetId="7">'درآمد سرمایه گذاری در اوراق به'!$A$1:$Q$16</definedName>
    <definedName name="_xlnm.Print_Area" localSheetId="6">'درآمد سرمایه گذاری در سهام'!$A$1:$V$165</definedName>
    <definedName name="_xlnm.Print_Area" localSheetId="10">'درآمد سود سهام'!$A$1:$S$18</definedName>
    <definedName name="_xlnm.Print_Area" localSheetId="15">'درآمد ناشی از تغییر قیمت اوراق'!$A$1:$Q$97</definedName>
    <definedName name="_xlnm.Print_Area" localSheetId="13">'درآمد ناشی از فروش'!$A$1:$Q$32</definedName>
    <definedName name="_xlnm.Print_Area" localSheetId="9">'سایر درآمدها'!$A$1:$F$11</definedName>
    <definedName name="_xlnm.Print_Area" localSheetId="4">سپرده!$A$1:$L$16</definedName>
    <definedName name="_xlnm.Print_Area" localSheetId="11">'سود اوراق بهادار'!$A$1:$R$15</definedName>
    <definedName name="_xlnm.Print_Area" localSheetId="16">'سود ترجیحی'!$A$1:$H$17</definedName>
    <definedName name="_xlnm.Print_Area" localSheetId="12">'سود سپرده بانکی'!$A$1:$N$13</definedName>
    <definedName name="_xlnm.Print_Area" localSheetId="1">سهام!$A$1:$Y$55</definedName>
  </definedNames>
  <calcPr calcId="191029"/>
</workbook>
</file>

<file path=xl/calcChain.xml><?xml version="1.0" encoding="utf-8"?>
<calcChain xmlns="http://schemas.openxmlformats.org/spreadsheetml/2006/main">
  <c r="I119" i="20" l="1"/>
  <c r="G119" i="20"/>
  <c r="E119" i="20"/>
  <c r="O97" i="21"/>
  <c r="M97" i="21"/>
  <c r="K97" i="21"/>
  <c r="G97" i="21"/>
  <c r="E97" i="21"/>
  <c r="C97" i="21"/>
  <c r="M119" i="20"/>
  <c r="K119" i="20"/>
  <c r="C32" i="19"/>
  <c r="I18" i="15"/>
  <c r="G16" i="7"/>
  <c r="C16" i="7"/>
  <c r="C55" i="2" l="1"/>
  <c r="E55" i="2"/>
  <c r="G55" i="2"/>
  <c r="I55" i="2"/>
  <c r="K55" i="2"/>
  <c r="M55" i="2"/>
  <c r="O55" i="2"/>
  <c r="Q55" i="2"/>
  <c r="S55" i="2"/>
  <c r="U55" i="2"/>
  <c r="W55" i="2"/>
  <c r="A3" i="23" l="1"/>
  <c r="A1" i="23"/>
  <c r="D10" i="23"/>
  <c r="E10" i="23"/>
  <c r="F10" i="23"/>
  <c r="A1" i="21"/>
  <c r="A1" i="20"/>
  <c r="A1" i="19"/>
  <c r="A1" i="18"/>
  <c r="A1" i="17"/>
  <c r="A1" i="15"/>
  <c r="A1" i="14"/>
  <c r="A1" i="13"/>
  <c r="A1" i="11"/>
  <c r="A1" i="9"/>
  <c r="A1" i="8"/>
  <c r="A1" i="7"/>
  <c r="A1" i="5"/>
  <c r="A1" i="3"/>
  <c r="G82" i="9"/>
  <c r="G83" i="9"/>
  <c r="O14" i="9"/>
  <c r="O26" i="9"/>
  <c r="O62" i="9"/>
  <c r="O84" i="9"/>
  <c r="O127" i="9"/>
  <c r="S127" i="9" s="1"/>
  <c r="E15" i="9"/>
  <c r="E27" i="9"/>
  <c r="E62" i="9"/>
  <c r="E84" i="9"/>
  <c r="E100" i="9"/>
  <c r="I100" i="9" s="1"/>
  <c r="K100" i="9" s="1"/>
  <c r="E127" i="9"/>
  <c r="I127" i="9" s="1"/>
  <c r="K127" i="9" s="1"/>
  <c r="O148" i="9"/>
  <c r="O163" i="9"/>
  <c r="F10" i="8"/>
  <c r="J10" i="8" s="1"/>
  <c r="Q164" i="9"/>
  <c r="O10" i="11"/>
  <c r="O11" i="11"/>
  <c r="O12" i="11"/>
  <c r="O13" i="11"/>
  <c r="O14" i="11"/>
  <c r="O9" i="11"/>
  <c r="K10" i="11"/>
  <c r="K11" i="11"/>
  <c r="K12" i="11"/>
  <c r="K13" i="11"/>
  <c r="K14" i="11"/>
  <c r="K15" i="11"/>
  <c r="K9" i="11"/>
  <c r="G10" i="11"/>
  <c r="G11" i="11"/>
  <c r="G12" i="11"/>
  <c r="G13" i="11"/>
  <c r="G14" i="11"/>
  <c r="G9" i="11"/>
  <c r="E15" i="11"/>
  <c r="E16" i="11" s="1"/>
  <c r="I10" i="13"/>
  <c r="I11" i="13"/>
  <c r="I12" i="13"/>
  <c r="I9" i="13"/>
  <c r="G13" i="13"/>
  <c r="C13" i="13"/>
  <c r="E10" i="13" s="1"/>
  <c r="E11" i="14"/>
  <c r="C11" i="14"/>
  <c r="Q10" i="17"/>
  <c r="Q11" i="17"/>
  <c r="Q12" i="17"/>
  <c r="Q13" i="17"/>
  <c r="Q14" i="17"/>
  <c r="Q9" i="17"/>
  <c r="Q15" i="17" s="1"/>
  <c r="Q8" i="17"/>
  <c r="M15" i="17"/>
  <c r="O15" i="17"/>
  <c r="I15" i="17"/>
  <c r="G15" i="17"/>
  <c r="K10" i="17"/>
  <c r="K11" i="17"/>
  <c r="K12" i="17"/>
  <c r="K13" i="17"/>
  <c r="K14" i="17"/>
  <c r="K9" i="17"/>
  <c r="K8" i="17"/>
  <c r="C14" i="11"/>
  <c r="C15" i="11"/>
  <c r="C10" i="11"/>
  <c r="C11" i="11"/>
  <c r="C12" i="11"/>
  <c r="C13" i="11"/>
  <c r="C9" i="11"/>
  <c r="Q10" i="9"/>
  <c r="Q11" i="9"/>
  <c r="Q12" i="9"/>
  <c r="Q13" i="9"/>
  <c r="S13" i="9" s="1"/>
  <c r="Q14" i="9"/>
  <c r="Q15" i="9"/>
  <c r="Q16" i="9"/>
  <c r="Q17" i="9"/>
  <c r="Q18" i="9"/>
  <c r="Q19" i="9"/>
  <c r="Q20" i="9"/>
  <c r="Q21" i="9"/>
  <c r="Q22" i="9"/>
  <c r="Q23" i="9"/>
  <c r="Q25" i="9"/>
  <c r="Q26" i="9"/>
  <c r="Q27" i="9"/>
  <c r="Q28" i="9"/>
  <c r="S28" i="9" s="1"/>
  <c r="Q29" i="9"/>
  <c r="S29" i="9" s="1"/>
  <c r="Q30" i="9"/>
  <c r="S30" i="9" s="1"/>
  <c r="Q31" i="9"/>
  <c r="S31" i="9" s="1"/>
  <c r="Q32" i="9"/>
  <c r="S32" i="9" s="1"/>
  <c r="Q33" i="9"/>
  <c r="Q34" i="9"/>
  <c r="S34" i="9" s="1"/>
  <c r="Q35" i="9"/>
  <c r="S35" i="9" s="1"/>
  <c r="Q36" i="9"/>
  <c r="S36" i="9" s="1"/>
  <c r="Q37" i="9"/>
  <c r="S37" i="9" s="1"/>
  <c r="Q38" i="9"/>
  <c r="S38" i="9" s="1"/>
  <c r="Q39" i="9"/>
  <c r="Q42" i="9"/>
  <c r="S42" i="9" s="1"/>
  <c r="Q43" i="9"/>
  <c r="S43" i="9" s="1"/>
  <c r="Q44" i="9"/>
  <c r="S44" i="9" s="1"/>
  <c r="Q45" i="9"/>
  <c r="S45" i="9" s="1"/>
  <c r="Q46" i="9"/>
  <c r="S46" i="9" s="1"/>
  <c r="Q47" i="9"/>
  <c r="S47" i="9" s="1"/>
  <c r="Q48" i="9"/>
  <c r="S48" i="9" s="1"/>
  <c r="Q49" i="9"/>
  <c r="S49" i="9" s="1"/>
  <c r="Q50" i="9"/>
  <c r="S50" i="9" s="1"/>
  <c r="Q51" i="9"/>
  <c r="Q52" i="9"/>
  <c r="Q53" i="9"/>
  <c r="Q54" i="9"/>
  <c r="S54" i="9" s="1"/>
  <c r="Q55" i="9"/>
  <c r="Q57" i="9"/>
  <c r="S57" i="9" s="1"/>
  <c r="Q58" i="9"/>
  <c r="Q60" i="9"/>
  <c r="Q61" i="9"/>
  <c r="S61" i="9" s="1"/>
  <c r="Q62" i="9"/>
  <c r="Q64" i="9"/>
  <c r="S64" i="9" s="1"/>
  <c r="Q65" i="9"/>
  <c r="Q67" i="9"/>
  <c r="S67" i="9" s="1"/>
  <c r="Q71" i="9"/>
  <c r="S71" i="9" s="1"/>
  <c r="Q72" i="9"/>
  <c r="S72" i="9" s="1"/>
  <c r="Q73" i="9"/>
  <c r="Q74" i="9"/>
  <c r="S74" i="9" s="1"/>
  <c r="Q75" i="9"/>
  <c r="Q76" i="9"/>
  <c r="S76" i="9" s="1"/>
  <c r="Q77" i="9"/>
  <c r="S77" i="9" s="1"/>
  <c r="Q78" i="9"/>
  <c r="S78" i="9" s="1"/>
  <c r="Q79" i="9"/>
  <c r="Q80" i="9"/>
  <c r="Q81" i="9"/>
  <c r="Q82" i="9"/>
  <c r="Q83" i="9"/>
  <c r="Q84" i="9"/>
  <c r="Q85" i="9"/>
  <c r="Q87" i="9"/>
  <c r="Q89" i="9"/>
  <c r="Q90" i="9"/>
  <c r="S90" i="9" s="1"/>
  <c r="Q91" i="9"/>
  <c r="S91" i="9" s="1"/>
  <c r="Q92" i="9"/>
  <c r="Q93" i="9"/>
  <c r="Q95" i="9"/>
  <c r="Q96" i="9"/>
  <c r="Q98" i="9"/>
  <c r="Q99" i="9"/>
  <c r="S99" i="9" s="1"/>
  <c r="Q101" i="9"/>
  <c r="S101" i="9" s="1"/>
  <c r="Q102" i="9"/>
  <c r="S102" i="9" s="1"/>
  <c r="Q104" i="9"/>
  <c r="Q105" i="9"/>
  <c r="Q106" i="9"/>
  <c r="S106" i="9" s="1"/>
  <c r="Q107" i="9"/>
  <c r="Q108" i="9"/>
  <c r="Q109" i="9"/>
  <c r="S109" i="9" s="1"/>
  <c r="Q110" i="9"/>
  <c r="S110" i="9" s="1"/>
  <c r="Q111" i="9"/>
  <c r="S111" i="9" s="1"/>
  <c r="Q113" i="9"/>
  <c r="S113" i="9" s="1"/>
  <c r="Q114" i="9"/>
  <c r="S114" i="9" s="1"/>
  <c r="Q115" i="9"/>
  <c r="S115" i="9" s="1"/>
  <c r="Q116" i="9"/>
  <c r="S116" i="9" s="1"/>
  <c r="Q117" i="9"/>
  <c r="Q118" i="9"/>
  <c r="S118" i="9" s="1"/>
  <c r="Q120" i="9"/>
  <c r="Q121" i="9"/>
  <c r="S121" i="9" s="1"/>
  <c r="Q122" i="9"/>
  <c r="Q124" i="9"/>
  <c r="Q126" i="9"/>
  <c r="Q128" i="9"/>
  <c r="S128" i="9" s="1"/>
  <c r="Q129" i="9"/>
  <c r="S129" i="9" s="1"/>
  <c r="Q130" i="9"/>
  <c r="Q131" i="9"/>
  <c r="Q132" i="9"/>
  <c r="Q133" i="9"/>
  <c r="S133" i="9" s="1"/>
  <c r="Q134" i="9"/>
  <c r="S134" i="9" s="1"/>
  <c r="Q135" i="9"/>
  <c r="Q136" i="9"/>
  <c r="Q137" i="9"/>
  <c r="Q140" i="9"/>
  <c r="S140" i="9" s="1"/>
  <c r="Q142" i="9"/>
  <c r="S142" i="9" s="1"/>
  <c r="Q9" i="9"/>
  <c r="Q145" i="9"/>
  <c r="Q146" i="9"/>
  <c r="S146" i="9" s="1"/>
  <c r="Q147" i="9"/>
  <c r="Q148" i="9"/>
  <c r="Q149" i="9"/>
  <c r="Q150" i="9"/>
  <c r="Q151" i="9"/>
  <c r="Q152" i="9"/>
  <c r="Q154" i="9"/>
  <c r="Q155" i="9"/>
  <c r="Q156" i="9"/>
  <c r="Q158" i="9"/>
  <c r="Q159" i="9"/>
  <c r="Q161" i="9"/>
  <c r="Q162" i="9"/>
  <c r="Q163" i="9"/>
  <c r="Q144" i="9"/>
  <c r="I145" i="9"/>
  <c r="K145" i="9" s="1"/>
  <c r="I146" i="9"/>
  <c r="K146" i="9" s="1"/>
  <c r="I159" i="9"/>
  <c r="K159" i="9" s="1"/>
  <c r="I161" i="9"/>
  <c r="K161" i="9" s="1"/>
  <c r="I162" i="9"/>
  <c r="K162" i="9" s="1"/>
  <c r="G90" i="9"/>
  <c r="I90" i="9" s="1"/>
  <c r="K90" i="9" s="1"/>
  <c r="G10" i="9"/>
  <c r="G11" i="9"/>
  <c r="G12" i="9"/>
  <c r="G13" i="9"/>
  <c r="I13" i="9" s="1"/>
  <c r="K13" i="9" s="1"/>
  <c r="G14" i="9"/>
  <c r="G15" i="9"/>
  <c r="G16" i="9"/>
  <c r="G17" i="9"/>
  <c r="G18" i="9"/>
  <c r="G19" i="9"/>
  <c r="G20" i="9"/>
  <c r="G21" i="9"/>
  <c r="G22" i="9"/>
  <c r="G23" i="9"/>
  <c r="G25" i="9"/>
  <c r="G26" i="9"/>
  <c r="G27" i="9"/>
  <c r="G28" i="9"/>
  <c r="I28" i="9" s="1"/>
  <c r="K28" i="9" s="1"/>
  <c r="G29" i="9"/>
  <c r="I29" i="9" s="1"/>
  <c r="K29" i="9" s="1"/>
  <c r="G30" i="9"/>
  <c r="I30" i="9" s="1"/>
  <c r="K30" i="9" s="1"/>
  <c r="G31" i="9"/>
  <c r="I31" i="9" s="1"/>
  <c r="K31" i="9" s="1"/>
  <c r="G32" i="9"/>
  <c r="G33" i="9"/>
  <c r="G34" i="9"/>
  <c r="I34" i="9" s="1"/>
  <c r="K34" i="9" s="1"/>
  <c r="G35" i="9"/>
  <c r="I35" i="9" s="1"/>
  <c r="K35" i="9" s="1"/>
  <c r="G36" i="9"/>
  <c r="I36" i="9" s="1"/>
  <c r="K36" i="9" s="1"/>
  <c r="G37" i="9"/>
  <c r="I37" i="9" s="1"/>
  <c r="K37" i="9" s="1"/>
  <c r="G38" i="9"/>
  <c r="I38" i="9" s="1"/>
  <c r="K38" i="9" s="1"/>
  <c r="G39" i="9"/>
  <c r="G42" i="9"/>
  <c r="I42" i="9" s="1"/>
  <c r="K42" i="9" s="1"/>
  <c r="G43" i="9"/>
  <c r="I43" i="9" s="1"/>
  <c r="K43" i="9" s="1"/>
  <c r="G44" i="9"/>
  <c r="I44" i="9" s="1"/>
  <c r="K44" i="9" s="1"/>
  <c r="G45" i="9"/>
  <c r="G46" i="9"/>
  <c r="I46" i="9" s="1"/>
  <c r="K46" i="9" s="1"/>
  <c r="G47" i="9"/>
  <c r="I47" i="9" s="1"/>
  <c r="K47" i="9" s="1"/>
  <c r="G48" i="9"/>
  <c r="I48" i="9" s="1"/>
  <c r="K48" i="9" s="1"/>
  <c r="G49" i="9"/>
  <c r="I49" i="9" s="1"/>
  <c r="K49" i="9" s="1"/>
  <c r="G50" i="9"/>
  <c r="I50" i="9" s="1"/>
  <c r="K50" i="9" s="1"/>
  <c r="G51" i="9"/>
  <c r="I51" i="9" s="1"/>
  <c r="K51" i="9" s="1"/>
  <c r="G52" i="9"/>
  <c r="G53" i="9"/>
  <c r="G54" i="9"/>
  <c r="I54" i="9" s="1"/>
  <c r="K54" i="9" s="1"/>
  <c r="G55" i="9"/>
  <c r="G57" i="9"/>
  <c r="G58" i="9"/>
  <c r="G60" i="9"/>
  <c r="G61" i="9"/>
  <c r="I61" i="9" s="1"/>
  <c r="K61" i="9" s="1"/>
  <c r="G62" i="9"/>
  <c r="G64" i="9"/>
  <c r="I64" i="9" s="1"/>
  <c r="K64" i="9" s="1"/>
  <c r="G65" i="9"/>
  <c r="G67" i="9"/>
  <c r="I67" i="9" s="1"/>
  <c r="K67" i="9" s="1"/>
  <c r="G71" i="9"/>
  <c r="I71" i="9" s="1"/>
  <c r="K71" i="9" s="1"/>
  <c r="G72" i="9"/>
  <c r="I72" i="9" s="1"/>
  <c r="K72" i="9" s="1"/>
  <c r="G73" i="9"/>
  <c r="G74" i="9"/>
  <c r="I74" i="9" s="1"/>
  <c r="K74" i="9" s="1"/>
  <c r="G75" i="9"/>
  <c r="I75" i="9" s="1"/>
  <c r="K75" i="9" s="1"/>
  <c r="G76" i="9"/>
  <c r="I76" i="9" s="1"/>
  <c r="K76" i="9" s="1"/>
  <c r="G77" i="9"/>
  <c r="I77" i="9" s="1"/>
  <c r="K77" i="9" s="1"/>
  <c r="G78" i="9"/>
  <c r="I78" i="9" s="1"/>
  <c r="K78" i="9" s="1"/>
  <c r="G79" i="9"/>
  <c r="I79" i="9" s="1"/>
  <c r="K79" i="9" s="1"/>
  <c r="G80" i="9"/>
  <c r="G81" i="9"/>
  <c r="G84" i="9"/>
  <c r="G85" i="9"/>
  <c r="G87" i="9"/>
  <c r="G89" i="9"/>
  <c r="I89" i="9" s="1"/>
  <c r="K89" i="9" s="1"/>
  <c r="G91" i="9"/>
  <c r="I91" i="9" s="1"/>
  <c r="K91" i="9" s="1"/>
  <c r="G92" i="9"/>
  <c r="G93" i="9"/>
  <c r="G95" i="9"/>
  <c r="G96" i="9"/>
  <c r="G98" i="9"/>
  <c r="G99" i="9"/>
  <c r="I99" i="9" s="1"/>
  <c r="K99" i="9" s="1"/>
  <c r="G101" i="9"/>
  <c r="I101" i="9" s="1"/>
  <c r="K101" i="9" s="1"/>
  <c r="G102" i="9"/>
  <c r="G104" i="9"/>
  <c r="G105" i="9"/>
  <c r="G106" i="9"/>
  <c r="I106" i="9" s="1"/>
  <c r="K106" i="9" s="1"/>
  <c r="G107" i="9"/>
  <c r="I107" i="9" s="1"/>
  <c r="K107" i="9" s="1"/>
  <c r="G108" i="9"/>
  <c r="G109" i="9"/>
  <c r="I109" i="9" s="1"/>
  <c r="K109" i="9" s="1"/>
  <c r="G110" i="9"/>
  <c r="I110" i="9" s="1"/>
  <c r="K110" i="9" s="1"/>
  <c r="G111" i="9"/>
  <c r="G113" i="9"/>
  <c r="I113" i="9" s="1"/>
  <c r="K113" i="9" s="1"/>
  <c r="G114" i="9"/>
  <c r="I114" i="9" s="1"/>
  <c r="K114" i="9" s="1"/>
  <c r="G115" i="9"/>
  <c r="I115" i="9" s="1"/>
  <c r="K115" i="9" s="1"/>
  <c r="G116" i="9"/>
  <c r="I116" i="9" s="1"/>
  <c r="K116" i="9" s="1"/>
  <c r="G117" i="9"/>
  <c r="G118" i="9"/>
  <c r="I118" i="9" s="1"/>
  <c r="K118" i="9" s="1"/>
  <c r="G120" i="9"/>
  <c r="G121" i="9"/>
  <c r="I121" i="9" s="1"/>
  <c r="K121" i="9" s="1"/>
  <c r="G122" i="9"/>
  <c r="G124" i="9"/>
  <c r="G126" i="9"/>
  <c r="G128" i="9"/>
  <c r="I128" i="9" s="1"/>
  <c r="K128" i="9" s="1"/>
  <c r="G129" i="9"/>
  <c r="G130" i="9"/>
  <c r="G131" i="9"/>
  <c r="G132" i="9"/>
  <c r="G133" i="9"/>
  <c r="I133" i="9" s="1"/>
  <c r="K133" i="9" s="1"/>
  <c r="G134" i="9"/>
  <c r="I134" i="9" s="1"/>
  <c r="K134" i="9" s="1"/>
  <c r="G135" i="9"/>
  <c r="G136" i="9"/>
  <c r="G137" i="9"/>
  <c r="I137" i="9" s="1"/>
  <c r="K137" i="9" s="1"/>
  <c r="G140" i="9"/>
  <c r="I140" i="9" s="1"/>
  <c r="K140" i="9" s="1"/>
  <c r="G142" i="9"/>
  <c r="G9" i="9"/>
  <c r="E144" i="9"/>
  <c r="I144" i="9" s="1"/>
  <c r="K144" i="9" s="1"/>
  <c r="E152" i="9"/>
  <c r="I152" i="9" s="1"/>
  <c r="K152" i="9" s="1"/>
  <c r="E153" i="9"/>
  <c r="I153" i="9" s="1"/>
  <c r="K153" i="9" s="1"/>
  <c r="E154" i="9"/>
  <c r="I154" i="9" s="1"/>
  <c r="K154" i="9" s="1"/>
  <c r="E155" i="9"/>
  <c r="I155" i="9" s="1"/>
  <c r="K155" i="9" s="1"/>
  <c r="E158" i="9"/>
  <c r="I158" i="9" s="1"/>
  <c r="K158" i="9" s="1"/>
  <c r="E164" i="9"/>
  <c r="I164" i="9" s="1"/>
  <c r="K164" i="9" s="1"/>
  <c r="M145" i="9"/>
  <c r="M147" i="9"/>
  <c r="M148" i="9"/>
  <c r="M151" i="9"/>
  <c r="M157" i="9"/>
  <c r="M158" i="9"/>
  <c r="M159" i="9"/>
  <c r="M161" i="9"/>
  <c r="M162" i="9"/>
  <c r="M163" i="9"/>
  <c r="C157" i="9"/>
  <c r="C165" i="9" s="1"/>
  <c r="I75" i="21"/>
  <c r="E10" i="9" s="1"/>
  <c r="I76" i="21"/>
  <c r="E11" i="9" s="1"/>
  <c r="I77" i="21"/>
  <c r="I78" i="21"/>
  <c r="E16" i="9" s="1"/>
  <c r="I79" i="21"/>
  <c r="E17" i="9" s="1"/>
  <c r="I80" i="21"/>
  <c r="E39" i="9" s="1"/>
  <c r="I81" i="21"/>
  <c r="E58" i="9" s="1"/>
  <c r="I82" i="21"/>
  <c r="E80" i="9" s="1"/>
  <c r="I83" i="21"/>
  <c r="E81" i="9" s="1"/>
  <c r="I84" i="21"/>
  <c r="E82" i="9" s="1"/>
  <c r="I85" i="21"/>
  <c r="E83" i="9" s="1"/>
  <c r="I86" i="21"/>
  <c r="E85" i="9" s="1"/>
  <c r="I87" i="21"/>
  <c r="E87" i="9" s="1"/>
  <c r="I88" i="21"/>
  <c r="E92" i="9" s="1"/>
  <c r="I89" i="21"/>
  <c r="E93" i="9" s="1"/>
  <c r="I90" i="21"/>
  <c r="E95" i="9" s="1"/>
  <c r="I91" i="21"/>
  <c r="E96" i="9" s="1"/>
  <c r="I92" i="21"/>
  <c r="E98" i="9" s="1"/>
  <c r="I93" i="21"/>
  <c r="E122" i="9" s="1"/>
  <c r="I94" i="21"/>
  <c r="E124" i="9" s="1"/>
  <c r="I95" i="21"/>
  <c r="E126" i="9" s="1"/>
  <c r="I96" i="21"/>
  <c r="E135" i="9" s="1"/>
  <c r="I74" i="21"/>
  <c r="E9" i="9" s="1"/>
  <c r="I69" i="21"/>
  <c r="E14" i="9" s="1"/>
  <c r="I70" i="21"/>
  <c r="E19" i="9" s="1"/>
  <c r="I71" i="21"/>
  <c r="E20" i="9" s="1"/>
  <c r="I72" i="21"/>
  <c r="E26" i="9" s="1"/>
  <c r="I73" i="21"/>
  <c r="E32" i="9" s="1"/>
  <c r="I68" i="21"/>
  <c r="E12" i="9" s="1"/>
  <c r="I64" i="21"/>
  <c r="E25" i="9" s="1"/>
  <c r="I65" i="21"/>
  <c r="E18" i="9" s="1"/>
  <c r="I66" i="21"/>
  <c r="I67" i="21"/>
  <c r="E21" i="9" s="1"/>
  <c r="I41" i="21"/>
  <c r="E139" i="9" s="1"/>
  <c r="I139" i="9" s="1"/>
  <c r="K139" i="9" s="1"/>
  <c r="I42" i="21"/>
  <c r="E66" i="9" s="1"/>
  <c r="I66" i="9" s="1"/>
  <c r="K66" i="9" s="1"/>
  <c r="I43" i="21"/>
  <c r="E141" i="9" s="1"/>
  <c r="I141" i="9" s="1"/>
  <c r="K141" i="9" s="1"/>
  <c r="I44" i="21"/>
  <c r="E65" i="9" s="1"/>
  <c r="I45" i="21"/>
  <c r="E119" i="9" s="1"/>
  <c r="I119" i="9" s="1"/>
  <c r="K119" i="9" s="1"/>
  <c r="I46" i="21"/>
  <c r="E68" i="9" s="1"/>
  <c r="I68" i="9" s="1"/>
  <c r="K68" i="9" s="1"/>
  <c r="I47" i="21"/>
  <c r="E123" i="9" s="1"/>
  <c r="I123" i="9" s="1"/>
  <c r="K123" i="9" s="1"/>
  <c r="I48" i="21"/>
  <c r="I49" i="21"/>
  <c r="E86" i="9" s="1"/>
  <c r="I86" i="9" s="1"/>
  <c r="K86" i="9" s="1"/>
  <c r="I50" i="21"/>
  <c r="E60" i="9" s="1"/>
  <c r="I51" i="21"/>
  <c r="I52" i="21"/>
  <c r="E41" i="9" s="1"/>
  <c r="I41" i="9" s="1"/>
  <c r="K41" i="9" s="1"/>
  <c r="I53" i="21"/>
  <c r="E63" i="9" s="1"/>
  <c r="I63" i="9" s="1"/>
  <c r="K63" i="9" s="1"/>
  <c r="I54" i="21"/>
  <c r="E56" i="9" s="1"/>
  <c r="I56" i="9" s="1"/>
  <c r="K56" i="9" s="1"/>
  <c r="I55" i="21"/>
  <c r="E138" i="9" s="1"/>
  <c r="I138" i="9" s="1"/>
  <c r="K138" i="9" s="1"/>
  <c r="I56" i="21"/>
  <c r="E94" i="9" s="1"/>
  <c r="I94" i="9" s="1"/>
  <c r="K94" i="9" s="1"/>
  <c r="I57" i="21"/>
  <c r="E59" i="9" s="1"/>
  <c r="I59" i="9" s="1"/>
  <c r="K59" i="9" s="1"/>
  <c r="I58" i="21"/>
  <c r="E108" i="9" s="1"/>
  <c r="I59" i="21"/>
  <c r="E40" i="9" s="1"/>
  <c r="I40" i="9" s="1"/>
  <c r="K40" i="9" s="1"/>
  <c r="I60" i="21"/>
  <c r="E125" i="9" s="1"/>
  <c r="I125" i="9" s="1"/>
  <c r="K125" i="9" s="1"/>
  <c r="I61" i="21"/>
  <c r="E97" i="9" s="1"/>
  <c r="I97" i="9" s="1"/>
  <c r="K97" i="9" s="1"/>
  <c r="I62" i="21"/>
  <c r="I63" i="21"/>
  <c r="E112" i="9" s="1"/>
  <c r="I112" i="9" s="1"/>
  <c r="K112" i="9" s="1"/>
  <c r="I40" i="21"/>
  <c r="E88" i="9" s="1"/>
  <c r="I88" i="9" s="1"/>
  <c r="K88" i="9" s="1"/>
  <c r="I39" i="21"/>
  <c r="E136" i="9" s="1"/>
  <c r="I25" i="21"/>
  <c r="E143" i="9" s="1"/>
  <c r="I143" i="9" s="1"/>
  <c r="K143" i="9" s="1"/>
  <c r="I26" i="21"/>
  <c r="I27" i="21"/>
  <c r="E55" i="9" s="1"/>
  <c r="I28" i="21"/>
  <c r="E53" i="9" s="1"/>
  <c r="I29" i="21"/>
  <c r="E52" i="9" s="1"/>
  <c r="I30" i="21"/>
  <c r="E103" i="9" s="1"/>
  <c r="I103" i="9" s="1"/>
  <c r="K103" i="9" s="1"/>
  <c r="I31" i="21"/>
  <c r="E104" i="9" s="1"/>
  <c r="I32" i="21"/>
  <c r="E73" i="9" s="1"/>
  <c r="I33" i="21"/>
  <c r="E70" i="9" s="1"/>
  <c r="I70" i="9" s="1"/>
  <c r="K70" i="9" s="1"/>
  <c r="I34" i="21"/>
  <c r="E69" i="9" s="1"/>
  <c r="I69" i="9" s="1"/>
  <c r="K69" i="9" s="1"/>
  <c r="I35" i="21"/>
  <c r="E22" i="9" s="1"/>
  <c r="I36" i="21"/>
  <c r="E23" i="9" s="1"/>
  <c r="I37" i="21"/>
  <c r="E24" i="9" s="1"/>
  <c r="I24" i="9" s="1"/>
  <c r="K24" i="9" s="1"/>
  <c r="I38" i="21"/>
  <c r="E120" i="9" s="1"/>
  <c r="Q41" i="21"/>
  <c r="O139" i="9" s="1"/>
  <c r="S139" i="9" s="1"/>
  <c r="Q42" i="21"/>
  <c r="O66" i="9" s="1"/>
  <c r="S66" i="9" s="1"/>
  <c r="Q43" i="21"/>
  <c r="O141" i="9" s="1"/>
  <c r="S141" i="9" s="1"/>
  <c r="Q44" i="21"/>
  <c r="O65" i="9" s="1"/>
  <c r="Q45" i="21"/>
  <c r="O119" i="9" s="1"/>
  <c r="S119" i="9" s="1"/>
  <c r="Q46" i="21"/>
  <c r="O68" i="9" s="1"/>
  <c r="S68" i="9" s="1"/>
  <c r="Q47" i="21"/>
  <c r="O123" i="9" s="1"/>
  <c r="S123" i="9" s="1"/>
  <c r="Q48" i="21"/>
  <c r="Q49" i="21"/>
  <c r="O86" i="9" s="1"/>
  <c r="S86" i="9" s="1"/>
  <c r="Q50" i="21"/>
  <c r="O60" i="9" s="1"/>
  <c r="Q51" i="21"/>
  <c r="Q52" i="21"/>
  <c r="O41" i="9" s="1"/>
  <c r="S41" i="9" s="1"/>
  <c r="Q53" i="21"/>
  <c r="O63" i="9" s="1"/>
  <c r="S63" i="9" s="1"/>
  <c r="Q54" i="21"/>
  <c r="O56" i="9" s="1"/>
  <c r="S56" i="9" s="1"/>
  <c r="Q55" i="21"/>
  <c r="O138" i="9" s="1"/>
  <c r="S138" i="9" s="1"/>
  <c r="Q56" i="21"/>
  <c r="O94" i="9" s="1"/>
  <c r="S94" i="9" s="1"/>
  <c r="Q57" i="21"/>
  <c r="O59" i="9" s="1"/>
  <c r="S59" i="9" s="1"/>
  <c r="Q58" i="21"/>
  <c r="O108" i="9" s="1"/>
  <c r="Q59" i="21"/>
  <c r="O40" i="9" s="1"/>
  <c r="S40" i="9" s="1"/>
  <c r="Q60" i="21"/>
  <c r="O125" i="9" s="1"/>
  <c r="S125" i="9" s="1"/>
  <c r="Q61" i="21"/>
  <c r="O97" i="9" s="1"/>
  <c r="S97" i="9" s="1"/>
  <c r="Q62" i="21"/>
  <c r="O100" i="9" s="1"/>
  <c r="S100" i="9" s="1"/>
  <c r="Q63" i="21"/>
  <c r="O112" i="9" s="1"/>
  <c r="S112" i="9" s="1"/>
  <c r="Q64" i="21"/>
  <c r="O25" i="9" s="1"/>
  <c r="Q65" i="21"/>
  <c r="O18" i="9" s="1"/>
  <c r="Q66" i="21"/>
  <c r="O27" i="9" s="1"/>
  <c r="Q67" i="21"/>
  <c r="O21" i="9" s="1"/>
  <c r="Q74" i="21"/>
  <c r="O9" i="9" s="1"/>
  <c r="Q75" i="21"/>
  <c r="O10" i="9" s="1"/>
  <c r="Q76" i="21"/>
  <c r="O11" i="9" s="1"/>
  <c r="Q68" i="21"/>
  <c r="O12" i="9" s="1"/>
  <c r="Q69" i="21"/>
  <c r="Q77" i="21"/>
  <c r="O15" i="9" s="1"/>
  <c r="Q78" i="21"/>
  <c r="O16" i="9" s="1"/>
  <c r="Q79" i="21"/>
  <c r="O17" i="9" s="1"/>
  <c r="Q70" i="21"/>
  <c r="O19" i="9" s="1"/>
  <c r="Q71" i="21"/>
  <c r="O20" i="9" s="1"/>
  <c r="Q72" i="21"/>
  <c r="Q73" i="21"/>
  <c r="Q80" i="21"/>
  <c r="O39" i="9" s="1"/>
  <c r="Q81" i="21"/>
  <c r="O58" i="9" s="1"/>
  <c r="Q82" i="21"/>
  <c r="O80" i="9" s="1"/>
  <c r="Q83" i="21"/>
  <c r="O81" i="9" s="1"/>
  <c r="Q84" i="21"/>
  <c r="O82" i="9" s="1"/>
  <c r="Q85" i="21"/>
  <c r="O83" i="9" s="1"/>
  <c r="Q86" i="21"/>
  <c r="O85" i="9" s="1"/>
  <c r="Q87" i="21"/>
  <c r="O87" i="9" s="1"/>
  <c r="Q88" i="21"/>
  <c r="O92" i="9" s="1"/>
  <c r="Q89" i="21"/>
  <c r="O93" i="9" s="1"/>
  <c r="Q90" i="21"/>
  <c r="O95" i="9" s="1"/>
  <c r="Q91" i="21"/>
  <c r="O96" i="9" s="1"/>
  <c r="Q92" i="21"/>
  <c r="O98" i="9" s="1"/>
  <c r="Q93" i="21"/>
  <c r="O122" i="9" s="1"/>
  <c r="Q94" i="21"/>
  <c r="O124" i="9" s="1"/>
  <c r="Q95" i="21"/>
  <c r="O126" i="9" s="1"/>
  <c r="Q96" i="21"/>
  <c r="O135" i="9" s="1"/>
  <c r="Q40" i="21"/>
  <c r="O88" i="9" s="1"/>
  <c r="S88" i="9" s="1"/>
  <c r="Q25" i="21"/>
  <c r="O143" i="9" s="1"/>
  <c r="S143" i="9" s="1"/>
  <c r="Q26" i="21"/>
  <c r="Q27" i="21"/>
  <c r="O55" i="9" s="1"/>
  <c r="Q28" i="21"/>
  <c r="O53" i="9" s="1"/>
  <c r="Q29" i="21"/>
  <c r="O52" i="9" s="1"/>
  <c r="Q30" i="21"/>
  <c r="O103" i="9" s="1"/>
  <c r="S103" i="9" s="1"/>
  <c r="Q31" i="21"/>
  <c r="O104" i="9" s="1"/>
  <c r="Q32" i="21"/>
  <c r="O73" i="9" s="1"/>
  <c r="Q33" i="21"/>
  <c r="O70" i="9" s="1"/>
  <c r="S70" i="9" s="1"/>
  <c r="Q34" i="21"/>
  <c r="O69" i="9" s="1"/>
  <c r="S69" i="9" s="1"/>
  <c r="Q35" i="21"/>
  <c r="O22" i="9" s="1"/>
  <c r="Q36" i="21"/>
  <c r="O23" i="9" s="1"/>
  <c r="Q37" i="21"/>
  <c r="O24" i="9" s="1"/>
  <c r="S24" i="9" s="1"/>
  <c r="Q38" i="21"/>
  <c r="O120" i="9" s="1"/>
  <c r="Q39" i="21"/>
  <c r="O136" i="9" s="1"/>
  <c r="Q20" i="21"/>
  <c r="O155" i="9" s="1"/>
  <c r="Q24" i="21"/>
  <c r="O160" i="9" s="1"/>
  <c r="S160" i="9" s="1"/>
  <c r="I24" i="21"/>
  <c r="E160" i="9" s="1"/>
  <c r="I160" i="9" s="1"/>
  <c r="K160" i="9" s="1"/>
  <c r="I23" i="21"/>
  <c r="I8" i="21"/>
  <c r="I9" i="21"/>
  <c r="I10" i="21"/>
  <c r="E163" i="9" s="1"/>
  <c r="I163" i="9" s="1"/>
  <c r="K163" i="9" s="1"/>
  <c r="I11" i="21"/>
  <c r="I12" i="21"/>
  <c r="E150" i="9" s="1"/>
  <c r="I150" i="9" s="1"/>
  <c r="K150" i="9" s="1"/>
  <c r="I13" i="21"/>
  <c r="E149" i="9" s="1"/>
  <c r="I149" i="9" s="1"/>
  <c r="K149" i="9" s="1"/>
  <c r="I14" i="21"/>
  <c r="E147" i="9" s="1"/>
  <c r="I147" i="9" s="1"/>
  <c r="K147" i="9" s="1"/>
  <c r="I15" i="21"/>
  <c r="E148" i="9" s="1"/>
  <c r="I148" i="9" s="1"/>
  <c r="K148" i="9" s="1"/>
  <c r="I16" i="21"/>
  <c r="I17" i="21"/>
  <c r="I18" i="21"/>
  <c r="I19" i="21"/>
  <c r="I20" i="21"/>
  <c r="I21" i="21"/>
  <c r="E151" i="9" s="1"/>
  <c r="I151" i="9" s="1"/>
  <c r="K151" i="9" s="1"/>
  <c r="I22" i="21"/>
  <c r="E157" i="9" s="1"/>
  <c r="Q9" i="21"/>
  <c r="O144" i="9" s="1"/>
  <c r="Q10" i="21"/>
  <c r="Q11" i="21"/>
  <c r="O164" i="9" s="1"/>
  <c r="Q12" i="21"/>
  <c r="O150" i="9" s="1"/>
  <c r="Q13" i="21"/>
  <c r="O149" i="9" s="1"/>
  <c r="Q14" i="21"/>
  <c r="O147" i="9" s="1"/>
  <c r="Q15" i="21"/>
  <c r="Q16" i="21"/>
  <c r="O158" i="9" s="1"/>
  <c r="Q17" i="21"/>
  <c r="O154" i="9" s="1"/>
  <c r="Q18" i="21"/>
  <c r="O153" i="9" s="1"/>
  <c r="S153" i="9" s="1"/>
  <c r="Q19" i="21"/>
  <c r="O152" i="9" s="1"/>
  <c r="Q21" i="21"/>
  <c r="O151" i="9" s="1"/>
  <c r="Q22" i="21"/>
  <c r="O157" i="9" s="1"/>
  <c r="Q23" i="21"/>
  <c r="M15" i="11" s="1"/>
  <c r="Q8" i="21"/>
  <c r="Q97" i="21" s="1"/>
  <c r="E32" i="19"/>
  <c r="G32" i="19"/>
  <c r="I32" i="19"/>
  <c r="K32" i="19"/>
  <c r="M32" i="19"/>
  <c r="O32" i="19"/>
  <c r="Q32" i="19"/>
  <c r="M12" i="18"/>
  <c r="M11" i="18"/>
  <c r="M10" i="18"/>
  <c r="M9" i="18"/>
  <c r="M8" i="18"/>
  <c r="M13" i="18" s="1"/>
  <c r="G9" i="18"/>
  <c r="G13" i="18" s="1"/>
  <c r="G8" i="18"/>
  <c r="C13" i="18"/>
  <c r="E13" i="18"/>
  <c r="I13" i="18"/>
  <c r="K13" i="18"/>
  <c r="S18" i="15"/>
  <c r="Q18" i="15"/>
  <c r="O18" i="15"/>
  <c r="K18" i="15"/>
  <c r="M10" i="15"/>
  <c r="M11" i="15"/>
  <c r="M18" i="15" s="1"/>
  <c r="M12" i="15"/>
  <c r="M13" i="15"/>
  <c r="M14" i="15"/>
  <c r="M15" i="15"/>
  <c r="M16" i="15"/>
  <c r="M17" i="15"/>
  <c r="M9" i="15"/>
  <c r="M8" i="15"/>
  <c r="S62" i="9" l="1"/>
  <c r="S21" i="9"/>
  <c r="F11" i="8"/>
  <c r="J11" i="8" s="1"/>
  <c r="I97" i="21"/>
  <c r="I95" i="9"/>
  <c r="K95" i="9" s="1"/>
  <c r="I19" i="9"/>
  <c r="K19" i="9" s="1"/>
  <c r="S92" i="9"/>
  <c r="S20" i="9"/>
  <c r="S60" i="9"/>
  <c r="S58" i="9"/>
  <c r="S18" i="9"/>
  <c r="E9" i="13"/>
  <c r="I122" i="9"/>
  <c r="K122" i="9" s="1"/>
  <c r="I17" i="9"/>
  <c r="K17" i="9" s="1"/>
  <c r="S120" i="9"/>
  <c r="E156" i="9"/>
  <c r="I156" i="9" s="1"/>
  <c r="K156" i="9" s="1"/>
  <c r="I136" i="9"/>
  <c r="K136" i="9" s="1"/>
  <c r="I55" i="9"/>
  <c r="K55" i="9" s="1"/>
  <c r="E12" i="13"/>
  <c r="I73" i="9"/>
  <c r="K73" i="9" s="1"/>
  <c r="I15" i="9"/>
  <c r="K15" i="9" s="1"/>
  <c r="S104" i="9"/>
  <c r="S55" i="9"/>
  <c r="S16" i="9"/>
  <c r="E11" i="13"/>
  <c r="I53" i="9"/>
  <c r="K53" i="9" s="1"/>
  <c r="I39" i="9"/>
  <c r="K39" i="9" s="1"/>
  <c r="I27" i="9"/>
  <c r="K27" i="9" s="1"/>
  <c r="S73" i="9"/>
  <c r="O156" i="9"/>
  <c r="S156" i="9" s="1"/>
  <c r="E8" i="13"/>
  <c r="E13" i="13" s="1"/>
  <c r="I52" i="9"/>
  <c r="K52" i="9" s="1"/>
  <c r="S84" i="9"/>
  <c r="S53" i="9"/>
  <c r="S14" i="9"/>
  <c r="K15" i="17"/>
  <c r="S83" i="9"/>
  <c r="S26" i="9"/>
  <c r="I8" i="13"/>
  <c r="I13" i="13" s="1"/>
  <c r="S25" i="9"/>
  <c r="S12" i="9"/>
  <c r="L10" i="8"/>
  <c r="I23" i="9"/>
  <c r="K23" i="9" s="1"/>
  <c r="I22" i="9"/>
  <c r="K22" i="9" s="1"/>
  <c r="I10" i="9"/>
  <c r="K10" i="9" s="1"/>
  <c r="S65" i="9"/>
  <c r="S23" i="9"/>
  <c r="L11" i="8"/>
  <c r="I62" i="9"/>
  <c r="K62" i="9" s="1"/>
  <c r="I21" i="9"/>
  <c r="K21" i="9" s="1"/>
  <c r="S95" i="9"/>
  <c r="S80" i="9"/>
  <c r="S22" i="9"/>
  <c r="S10" i="9"/>
  <c r="Q9" i="11"/>
  <c r="S17" i="9"/>
  <c r="I65" i="9"/>
  <c r="K65" i="9" s="1"/>
  <c r="I60" i="9"/>
  <c r="K60" i="9" s="1"/>
  <c r="I14" i="9"/>
  <c r="K14" i="9" s="1"/>
  <c r="S108" i="9"/>
  <c r="I104" i="9"/>
  <c r="K104" i="9" s="1"/>
  <c r="I124" i="9"/>
  <c r="K124" i="9" s="1"/>
  <c r="I58" i="9"/>
  <c r="K58" i="9" s="1"/>
  <c r="I18" i="9"/>
  <c r="K18" i="9" s="1"/>
  <c r="I108" i="9"/>
  <c r="K108" i="9" s="1"/>
  <c r="I87" i="9"/>
  <c r="K87" i="9" s="1"/>
  <c r="I26" i="9"/>
  <c r="K26" i="9" s="1"/>
  <c r="I80" i="9"/>
  <c r="K80" i="9" s="1"/>
  <c r="S161" i="9"/>
  <c r="S159" i="9"/>
  <c r="S162" i="9"/>
  <c r="S163" i="9"/>
  <c r="S52" i="9"/>
  <c r="O16" i="11"/>
  <c r="I20" i="9"/>
  <c r="K20" i="9" s="1"/>
  <c r="G16" i="11"/>
  <c r="I92" i="9"/>
  <c r="K92" i="9" s="1"/>
  <c r="S19" i="9"/>
  <c r="I9" i="11"/>
  <c r="S145" i="9"/>
  <c r="I32" i="9"/>
  <c r="K32" i="9" s="1"/>
  <c r="I16" i="9"/>
  <c r="K16" i="9" s="1"/>
  <c r="I11" i="9"/>
  <c r="K11" i="9" s="1"/>
  <c r="I120" i="9"/>
  <c r="K120" i="9" s="1"/>
  <c r="I85" i="9"/>
  <c r="K85" i="9" s="1"/>
  <c r="I83" i="9"/>
  <c r="K83" i="9" s="1"/>
  <c r="I84" i="9"/>
  <c r="K84" i="9" s="1"/>
  <c r="I25" i="9"/>
  <c r="K25" i="9" s="1"/>
  <c r="I12" i="9"/>
  <c r="K12" i="9" s="1"/>
  <c r="E165" i="9"/>
  <c r="I82" i="9"/>
  <c r="K82" i="9" s="1"/>
  <c r="S157" i="9"/>
  <c r="I98" i="9"/>
  <c r="K98" i="9" s="1"/>
  <c r="S82" i="9"/>
  <c r="S11" i="9"/>
  <c r="I15" i="11"/>
  <c r="I93" i="9"/>
  <c r="K93" i="9" s="1"/>
  <c r="I135" i="9"/>
  <c r="K135" i="9" s="1"/>
  <c r="I126" i="9"/>
  <c r="K126" i="9" s="1"/>
  <c r="I96" i="9"/>
  <c r="K96" i="9" s="1"/>
  <c r="I81" i="9"/>
  <c r="K81" i="9" s="1"/>
  <c r="I13" i="11"/>
  <c r="S154" i="9"/>
  <c r="I12" i="11"/>
  <c r="S152" i="9"/>
  <c r="I10" i="11"/>
  <c r="Q13" i="11"/>
  <c r="I11" i="11"/>
  <c r="Q14" i="11"/>
  <c r="S151" i="9"/>
  <c r="Q12" i="11"/>
  <c r="I14" i="11"/>
  <c r="Q11" i="11"/>
  <c r="Q10" i="11"/>
  <c r="S144" i="9"/>
  <c r="K16" i="11"/>
  <c r="Q15" i="11"/>
  <c r="M16" i="11"/>
  <c r="S79" i="9"/>
  <c r="S89" i="9"/>
  <c r="G165" i="9"/>
  <c r="S105" i="9"/>
  <c r="S75" i="9"/>
  <c r="S117" i="9"/>
  <c r="S132" i="9"/>
  <c r="S15" i="9"/>
  <c r="S131" i="9"/>
  <c r="S39" i="9"/>
  <c r="S27" i="9"/>
  <c r="S130" i="9"/>
  <c r="S51" i="9"/>
  <c r="S137" i="9"/>
  <c r="S33" i="9"/>
  <c r="S93" i="9"/>
  <c r="S136" i="9"/>
  <c r="S107" i="9"/>
  <c r="S9" i="9"/>
  <c r="I132" i="9"/>
  <c r="K132" i="9" s="1"/>
  <c r="I102" i="9"/>
  <c r="K102" i="9" s="1"/>
  <c r="I131" i="9"/>
  <c r="K131" i="9" s="1"/>
  <c r="I130" i="9"/>
  <c r="K130" i="9" s="1"/>
  <c r="I129" i="9"/>
  <c r="K129" i="9" s="1"/>
  <c r="I111" i="9"/>
  <c r="K111" i="9" s="1"/>
  <c r="I142" i="9"/>
  <c r="K142" i="9" s="1"/>
  <c r="I105" i="9"/>
  <c r="K105" i="9" s="1"/>
  <c r="I33" i="9"/>
  <c r="K33" i="9" s="1"/>
  <c r="I45" i="9"/>
  <c r="K45" i="9" s="1"/>
  <c r="I117" i="9"/>
  <c r="K117" i="9" s="1"/>
  <c r="I57" i="9"/>
  <c r="K57" i="9" s="1"/>
  <c r="S158" i="9"/>
  <c r="S122" i="9"/>
  <c r="M165" i="9"/>
  <c r="Q165" i="9"/>
  <c r="I9" i="9"/>
  <c r="K9" i="9" s="1"/>
  <c r="S155" i="9"/>
  <c r="S147" i="9"/>
  <c r="S87" i="9"/>
  <c r="I157" i="9"/>
  <c r="K157" i="9" s="1"/>
  <c r="S135" i="9"/>
  <c r="S85" i="9"/>
  <c r="S150" i="9"/>
  <c r="S126" i="9"/>
  <c r="S98" i="9"/>
  <c r="S149" i="9"/>
  <c r="S148" i="9"/>
  <c r="S124" i="9"/>
  <c r="S96" i="9"/>
  <c r="S81" i="9"/>
  <c r="S164" i="9"/>
  <c r="C16" i="11"/>
  <c r="E16" i="7"/>
  <c r="I11" i="7"/>
  <c r="K11" i="7" s="1"/>
  <c r="I12" i="7"/>
  <c r="K12" i="7" s="1"/>
  <c r="I13" i="7"/>
  <c r="K13" i="7" s="1"/>
  <c r="I14" i="7"/>
  <c r="K14" i="7" s="1"/>
  <c r="I15" i="7"/>
  <c r="K15" i="7" s="1"/>
  <c r="I10" i="7"/>
  <c r="K10" i="7" s="1"/>
  <c r="I9" i="7"/>
  <c r="O10" i="5"/>
  <c r="Q10" i="5"/>
  <c r="S10" i="5"/>
  <c r="U10" i="5"/>
  <c r="W10" i="5"/>
  <c r="Y10" i="5"/>
  <c r="AA10" i="5"/>
  <c r="AC10" i="5"/>
  <c r="AG10" i="5"/>
  <c r="AI10" i="5"/>
  <c r="AK10" i="5"/>
  <c r="AK9" i="5"/>
  <c r="K87" i="3"/>
  <c r="AO87" i="3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41" i="2"/>
  <c r="Y38" i="2"/>
  <c r="Y39" i="2"/>
  <c r="Y42" i="2"/>
  <c r="Y43" i="2"/>
  <c r="Y44" i="2"/>
  <c r="Y45" i="2"/>
  <c r="Y46" i="2"/>
  <c r="Y47" i="2"/>
  <c r="Y48" i="2"/>
  <c r="Y49" i="2"/>
  <c r="Y40" i="2"/>
  <c r="Y50" i="2"/>
  <c r="Y51" i="2"/>
  <c r="Y52" i="2"/>
  <c r="Y53" i="2"/>
  <c r="Y54" i="2"/>
  <c r="Y10" i="2"/>
  <c r="Y9" i="2"/>
  <c r="O165" i="9" l="1"/>
  <c r="Q98" i="21" s="1"/>
  <c r="I16" i="7"/>
  <c r="K9" i="7"/>
  <c r="K16" i="7" s="1"/>
  <c r="K165" i="9"/>
  <c r="I16" i="11"/>
  <c r="L9" i="8" s="1"/>
  <c r="Q16" i="11"/>
  <c r="F9" i="8" s="1"/>
  <c r="S165" i="9"/>
  <c r="F8" i="8" s="1"/>
  <c r="I165" i="9"/>
  <c r="L8" i="8" s="1"/>
  <c r="Y55" i="2"/>
  <c r="L12" i="8" l="1"/>
  <c r="L15" i="8" s="1"/>
  <c r="J9" i="8"/>
  <c r="F12" i="8"/>
  <c r="H8" i="8" s="1"/>
  <c r="J8" i="8"/>
  <c r="J12" i="8" s="1"/>
  <c r="U13" i="9" l="1"/>
  <c r="U25" i="9"/>
  <c r="U37" i="9"/>
  <c r="U49" i="9"/>
  <c r="U61" i="9"/>
  <c r="U73" i="9"/>
  <c r="U85" i="9"/>
  <c r="U97" i="9"/>
  <c r="U109" i="9"/>
  <c r="U121" i="9"/>
  <c r="U133" i="9"/>
  <c r="U14" i="9"/>
  <c r="U26" i="9"/>
  <c r="U38" i="9"/>
  <c r="U50" i="9"/>
  <c r="U62" i="9"/>
  <c r="U74" i="9"/>
  <c r="U86" i="9"/>
  <c r="U98" i="9"/>
  <c r="U110" i="9"/>
  <c r="U122" i="9"/>
  <c r="U134" i="9"/>
  <c r="U146" i="9"/>
  <c r="U15" i="9"/>
  <c r="U27" i="9"/>
  <c r="U39" i="9"/>
  <c r="U51" i="9"/>
  <c r="U63" i="9"/>
  <c r="U75" i="9"/>
  <c r="U87" i="9"/>
  <c r="U99" i="9"/>
  <c r="U111" i="9"/>
  <c r="U123" i="9"/>
  <c r="U135" i="9"/>
  <c r="U20" i="9"/>
  <c r="U116" i="9"/>
  <c r="U152" i="9"/>
  <c r="U16" i="9"/>
  <c r="U28" i="9"/>
  <c r="U40" i="9"/>
  <c r="U52" i="9"/>
  <c r="U64" i="9"/>
  <c r="U76" i="9"/>
  <c r="U88" i="9"/>
  <c r="U100" i="9"/>
  <c r="U112" i="9"/>
  <c r="U124" i="9"/>
  <c r="U136" i="9"/>
  <c r="U160" i="9"/>
  <c r="H9" i="8"/>
  <c r="U32" i="9"/>
  <c r="U17" i="9"/>
  <c r="U29" i="9"/>
  <c r="U41" i="9"/>
  <c r="U53" i="9"/>
  <c r="U65" i="9"/>
  <c r="U77" i="9"/>
  <c r="U89" i="9"/>
  <c r="U101" i="9"/>
  <c r="U113" i="9"/>
  <c r="U125" i="9"/>
  <c r="U137" i="9"/>
  <c r="U149" i="9"/>
  <c r="H10" i="8"/>
  <c r="U44" i="9"/>
  <c r="U56" i="9"/>
  <c r="U68" i="9"/>
  <c r="U80" i="9"/>
  <c r="U92" i="9"/>
  <c r="U104" i="9"/>
  <c r="U128" i="9"/>
  <c r="U140" i="9"/>
  <c r="U164" i="9"/>
  <c r="U18" i="9"/>
  <c r="U30" i="9"/>
  <c r="U42" i="9"/>
  <c r="U54" i="9"/>
  <c r="U66" i="9"/>
  <c r="U78" i="9"/>
  <c r="U90" i="9"/>
  <c r="U102" i="9"/>
  <c r="U114" i="9"/>
  <c r="U126" i="9"/>
  <c r="U138" i="9"/>
  <c r="U150" i="9"/>
  <c r="H11" i="8"/>
  <c r="U19" i="9"/>
  <c r="U31" i="9"/>
  <c r="U43" i="9"/>
  <c r="U55" i="9"/>
  <c r="U67" i="9"/>
  <c r="U79" i="9"/>
  <c r="U91" i="9"/>
  <c r="U103" i="9"/>
  <c r="U115" i="9"/>
  <c r="U127" i="9"/>
  <c r="U139" i="9"/>
  <c r="U21" i="9"/>
  <c r="U33" i="9"/>
  <c r="U45" i="9"/>
  <c r="U57" i="9"/>
  <c r="U69" i="9"/>
  <c r="U81" i="9"/>
  <c r="U93" i="9"/>
  <c r="U105" i="9"/>
  <c r="U117" i="9"/>
  <c r="U129" i="9"/>
  <c r="U141" i="9"/>
  <c r="U153" i="9"/>
  <c r="U9" i="9"/>
  <c r="U24" i="9"/>
  <c r="U96" i="9"/>
  <c r="U132" i="9"/>
  <c r="U156" i="9"/>
  <c r="U10" i="9"/>
  <c r="U22" i="9"/>
  <c r="U34" i="9"/>
  <c r="U46" i="9"/>
  <c r="U58" i="9"/>
  <c r="U70" i="9"/>
  <c r="U82" i="9"/>
  <c r="U94" i="9"/>
  <c r="U106" i="9"/>
  <c r="U118" i="9"/>
  <c r="U130" i="9"/>
  <c r="U142" i="9"/>
  <c r="U154" i="9"/>
  <c r="U36" i="9"/>
  <c r="U11" i="9"/>
  <c r="U23" i="9"/>
  <c r="U35" i="9"/>
  <c r="U47" i="9"/>
  <c r="U59" i="9"/>
  <c r="U71" i="9"/>
  <c r="U83" i="9"/>
  <c r="U95" i="9"/>
  <c r="U107" i="9"/>
  <c r="U119" i="9"/>
  <c r="U131" i="9"/>
  <c r="U143" i="9"/>
  <c r="U155" i="9"/>
  <c r="U12" i="9"/>
  <c r="U48" i="9"/>
  <c r="U60" i="9"/>
  <c r="U72" i="9"/>
  <c r="U84" i="9"/>
  <c r="U108" i="9"/>
  <c r="U120" i="9"/>
  <c r="U144" i="9"/>
  <c r="U159" i="9"/>
  <c r="U157" i="9"/>
  <c r="U151" i="9"/>
  <c r="U145" i="9"/>
  <c r="U163" i="9"/>
  <c r="U162" i="9"/>
  <c r="U161" i="9"/>
  <c r="U147" i="9"/>
  <c r="U158" i="9"/>
  <c r="U148" i="9"/>
  <c r="H12" i="8" l="1"/>
  <c r="U165" i="9"/>
</calcChain>
</file>

<file path=xl/sharedStrings.xml><?xml version="1.0" encoding="utf-8"?>
<sst xmlns="http://schemas.openxmlformats.org/spreadsheetml/2006/main" count="1519" uniqueCount="335">
  <si>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</si>
  <si>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</si>
  <si>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</si>
  <si>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</si>
  <si>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</si>
  <si>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</si>
  <si>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</si>
  <si>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</si>
  <si>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</si>
  <si>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</si>
  <si>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</si>
  <si>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</si>
  <si>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</si>
  <si>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</si>
  <si>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</si>
  <si>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</si>
  <si>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</si>
  <si>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</si>
  <si>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</si>
  <si>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</si>
  <si>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</si>
  <si>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</si>
  <si>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</si>
  <si>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</si>
  <si>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</si>
  <si>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</si>
  <si>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</si>
  <si>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</si>
  <si>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</si>
  <si>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</si>
  <si>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</si>
  <si>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</si>
  <si>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</si>
  <si>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</si>
  <si>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</si>
  <si>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</si>
  <si>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</si>
  <si>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</si>
  <si>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</si>
  <si>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</si>
  <si>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</si>
  <si>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</si>
  <si>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</si>
  <si>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</si>
  <si>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</si>
  <si>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</si>
  <si>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</si>
  <si>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</si>
  <si>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</si>
  <si>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</si>
  <si>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</si>
  <si>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</si>
  <si>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</si>
  <si>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</si>
  <si>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</si>
  <si>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</si>
  <si>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</si>
  <si>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</si>
  <si>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</si>
  <si>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</si>
  <si>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</si>
  <si>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</si>
  <si>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</si>
  <si>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</si>
  <si>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</si>
  <si>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</si>
  <si>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</si>
  <si>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</si>
  <si>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</si>
  <si>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</si>
  <si>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</si>
  <si>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</si>
  <si>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</si>
  <si>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</si>
  <si>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</si>
  <si>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شستا-1300-1404/08/14</t>
  </si>
  <si>
    <t>اختیار خرید</t>
  </si>
  <si>
    <t>موقعیت فروش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</si>
  <si>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</si>
  <si>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</si>
  <si>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</si>
  <si>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</si>
  <si>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</si>
  <si>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</si>
  <si>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</si>
  <si>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</si>
  <si>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</si>
  <si>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</si>
  <si>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</si>
  <si>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</si>
  <si>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</si>
  <si>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</si>
  <si>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موقعیت خرید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</si>
  <si>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</si>
  <si>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</si>
  <si>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</si>
  <si>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</si>
  <si>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</si>
  <si>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</si>
  <si>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</si>
  <si>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</si>
  <si>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</si>
  <si>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</si>
  <si>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</si>
  <si>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</si>
  <si>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</si>
  <si>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</si>
  <si>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</si>
  <si>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</si>
  <si>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</si>
  <si>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</si>
  <si>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</si>
  <si>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</si>
  <si>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</si>
  <si>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</si>
  <si>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</si>
  <si>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</si>
  <si>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</si>
  <si>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</si>
  <si>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</si>
  <si>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</si>
  <si>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</si>
  <si>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</si>
  <si>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</si>
  <si>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</si>
  <si>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</si>
  <si>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</si>
  <si>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</si>
  <si>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</si>
  <si>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</si>
  <si>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</si>
  <si>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</si>
  <si>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</si>
  <si>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</si>
  <si>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</si>
  <si>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</si>
  <si>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</si>
  <si>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</si>
  <si>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</si>
  <si>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اختیار فروش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</si>
  <si>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</si>
  <si>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</si>
  <si>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</si>
  <si>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</si>
  <si>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</si>
  <si>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</si>
  <si>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</si>
  <si>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</si>
  <si>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1403/02/03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</si>
  <si>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</si>
  <si>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</si>
  <si>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</si>
  <si>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</si>
  <si>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</si>
  <si>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</si>
  <si>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</si>
  <si>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</si>
  <si>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</si>
  <si>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</si>
  <si>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</si>
  <si>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</si>
  <si>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</si>
  <si>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</si>
  <si>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</si>
  <si>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</si>
  <si>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</si>
  <si>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</si>
  <si>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</si>
  <si>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</si>
  <si>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</si>
  <si>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</si>
  <si>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</si>
  <si>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</si>
  <si>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</si>
  <si>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</si>
  <si>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</si>
  <si>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</si>
  <si>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</si>
  <si>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</si>
  <si>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</si>
  <si>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</si>
  <si>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</si>
  <si>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</si>
  <si>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</si>
  <si>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</si>
  <si>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</si>
  <si>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</si>
  <si>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</si>
  <si>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</si>
  <si>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</si>
  <si>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</si>
  <si>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</si>
  <si>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</si>
  <si>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</si>
  <si>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</si>
  <si>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</si>
  <si>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</si>
  <si>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</si>
  <si>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</si>
  <si>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</si>
  <si>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</si>
  <si>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</si>
  <si>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</si>
  <si>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</si>
  <si>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</si>
  <si>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</si>
  <si>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</si>
  <si>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</si>
  <si>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</si>
  <si>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</si>
  <si>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</si>
  <si>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</si>
  <si>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</si>
  <si>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</si>
  <si>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</si>
  <si>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</si>
  <si>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</si>
  <si>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</si>
  <si>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</si>
  <si>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</si>
  <si>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</si>
  <si>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</si>
  <si>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</si>
  <si>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</si>
  <si>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</si>
  <si>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</si>
  <si>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</si>
  <si>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</si>
  <si>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</si>
  <si>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</si>
  <si>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</si>
  <si>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1404/08/17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</si>
  <si>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</si>
  <si>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</si>
  <si>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</si>
  <si>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</si>
  <si>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</si>
  <si>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</si>
  <si>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</si>
  <si>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</si>
  <si>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</si>
  <si>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</si>
  <si>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</si>
  <si>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</si>
  <si>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</si>
  <si>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</si>
  <si>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</si>
  <si>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</si>
  <si>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</si>
  <si>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</si>
  <si>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</si>
  <si>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</si>
  <si>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</si>
  <si>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</si>
  <si>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</si>
  <si>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</si>
  <si>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</si>
  <si>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</si>
  <si>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</si>
  <si>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</si>
  <si>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</si>
  <si>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</si>
  <si>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</si>
  <si>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</si>
  <si>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</si>
  <si>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</si>
  <si>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</si>
  <si>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</si>
  <si>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</si>
  <si>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</si>
  <si>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</si>
  <si>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</si>
  <si>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</si>
  <si>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</si>
  <si>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</si>
  <si>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</si>
  <si>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</si>
  <si>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</si>
  <si>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</si>
  <si>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</si>
  <si>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</si>
  <si>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</si>
  <si>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</si>
  <si>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</si>
  <si>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</si>
  <si>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</si>
  <si>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</si>
  <si>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</si>
  <si>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</si>
  <si>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</si>
  <si>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</si>
  <si>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</si>
  <si>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</si>
  <si>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</si>
  <si>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</si>
  <si>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</si>
  <si>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</si>
  <si>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</si>
  <si>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</si>
  <si>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</si>
  <si>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</si>
  <si>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</si>
  <si>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</si>
  <si>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</si>
  <si>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</si>
  <si>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</si>
  <si>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</si>
  <si>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</si>
  <si>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</si>
  <si>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</si>
  <si>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</si>
  <si>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</si>
  <si>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</si>
  <si>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</si>
  <si>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</si>
  <si>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</si>
  <si>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</si>
  <si>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0-14040609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</si>
  <si>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</si>
  <si>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</si>
  <si>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</si>
  <si>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</si>
  <si>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</si>
  <si>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</si>
  <si>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</si>
  <si>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</si>
  <si>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</si>
  <si>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</si>
  <si>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‫برای ماه منتهی به 30 آبان ماه 1404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</si>
  <si>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</si>
  <si>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</si>
  <si>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</si>
  <si>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</si>
  <si>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39</t>
  </si>
  <si>
    <t>2-1-سرمایه‌گذاری در اوراق بهادار با درآمد ثابت یا علی‌الحساب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</si>
</sst>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/>
    <xf numFmtId="0" fontId="10" fillId="0" borderId="0"/>
    <xf numFmtId="0" fontId="13" fillId="0" borderId="0"/>
    <xf numFmtId="164" fontId="13" fillId="0" borderId="0" applyFont="0" applyFill="0" applyBorder="0" applyAlignment="0" applyProtection="0"/>
    <xf numFmtId="0" fontId="10" fillId="0" borderId="0"/>
    <xf numFmtId="0" fontId="5" fillId="0" borderId="0"/>
  </cellStyleXfs>
  <cellXfs count="10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0" xfId="0"/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39" fontId="4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1" fillId="0" borderId="0" xfId="2" applyFont="1"/>
    <xf numFmtId="0" fontId="13" fillId="0" borderId="0" xfId="3"/>
    <xf numFmtId="0" fontId="13" fillId="0" borderId="0" xfId="3" applyAlignment="1">
      <alignment horizontal="center" vertical="center"/>
    </xf>
    <xf numFmtId="37" fontId="14" fillId="0" borderId="0" xfId="4" applyNumberFormat="1" applyFont="1" applyFill="1" applyBorder="1" applyAlignment="1">
      <alignment horizontal="center" vertical="center" shrinkToFit="1"/>
    </xf>
    <xf numFmtId="37" fontId="15" fillId="0" borderId="0" xfId="5" applyNumberFormat="1" applyFont="1" applyAlignment="1">
      <alignment horizontal="center" vertical="center" wrapText="1"/>
    </xf>
    <xf numFmtId="37" fontId="16" fillId="0" borderId="9" xfId="4" applyNumberFormat="1" applyFont="1" applyFill="1" applyBorder="1" applyAlignment="1">
      <alignment horizontal="center" vertical="center" shrinkToFit="1"/>
    </xf>
    <xf numFmtId="37" fontId="16" fillId="0" borderId="7" xfId="4" applyNumberFormat="1" applyFont="1" applyFill="1" applyBorder="1" applyAlignment="1">
      <alignment horizontal="center" vertical="center" shrinkToFit="1"/>
    </xf>
    <xf numFmtId="0" fontId="10" fillId="0" borderId="0" xfId="5"/>
    <xf numFmtId="49" fontId="15" fillId="0" borderId="10" xfId="5" applyNumberFormat="1" applyFont="1" applyBorder="1" applyAlignment="1">
      <alignment horizontal="center" vertical="center" wrapText="1"/>
    </xf>
    <xf numFmtId="37" fontId="15" fillId="0" borderId="10" xfId="5" applyNumberFormat="1" applyFont="1" applyBorder="1" applyAlignment="1">
      <alignment horizontal="center" vertical="center" wrapText="1"/>
    </xf>
    <xf numFmtId="0" fontId="15" fillId="0" borderId="10" xfId="5" applyFont="1" applyBorder="1" applyAlignment="1">
      <alignment horizontal="center" vertical="center" wrapText="1"/>
    </xf>
    <xf numFmtId="0" fontId="17" fillId="2" borderId="11" xfId="5" applyFont="1" applyFill="1" applyBorder="1" applyAlignment="1">
      <alignment horizontal="center" vertical="center" wrapText="1"/>
    </xf>
    <xf numFmtId="0" fontId="17" fillId="2" borderId="11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left"/>
    </xf>
    <xf numFmtId="37" fontId="12" fillId="0" borderId="0" xfId="2" applyNumberFormat="1" applyFont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165" fontId="18" fillId="0" borderId="0" xfId="5" applyNumberFormat="1" applyFont="1" applyAlignment="1">
      <alignment horizontal="right" vertical="center"/>
    </xf>
    <xf numFmtId="165" fontId="10" fillId="0" borderId="0" xfId="5" applyNumberFormat="1"/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dimension ref="A15:I27"/>
  <sheetViews>
    <sheetView rightToLeft="1" view="pageBreakPreview" topLeftCell="A7" zoomScaleNormal="100" zoomScaleSheetLayoutView="100" workbookViewId="0">
      <selection activeCell="L24" sqref="L24"/>
    </sheetView>
  </sheetViews>
  <sheetFormatPr defaultRowHeight="18.75"/>
  <cols>
    <col min="1" max="16384" width="9.140625" style="64"/>
  </cols>
  <sheetData>
    <row r="15" spans="1:9" ht="33.75" customHeight="1">
      <c r="A15" s="83" t="s">
        <v>327</v>
      </c>
      <c r="B15" s="83"/>
      <c r="C15" s="83"/>
      <c r="D15" s="83"/>
      <c r="E15" s="83"/>
      <c r="F15" s="83"/>
      <c r="G15" s="83"/>
      <c r="H15" s="83"/>
      <c r="I15" s="83"/>
    </row>
    <row r="16" spans="1:9" ht="33.75" customHeight="1">
      <c r="A16" s="83" t="s">
        <v>326</v>
      </c>
      <c r="B16" s="83"/>
      <c r="C16" s="83"/>
      <c r="D16" s="83"/>
      <c r="E16" s="83"/>
      <c r="F16" s="83"/>
      <c r="G16" s="83"/>
      <c r="H16" s="83"/>
      <c r="I16" s="83"/>
    </row>
    <row r="17" spans="1:9" ht="33.75" customHeight="1">
      <c r="A17" s="84" t="s">
        <v>325</v>
      </c>
      <c r="B17" s="84"/>
      <c r="C17" s="84"/>
      <c r="D17" s="84"/>
      <c r="E17" s="84"/>
      <c r="F17" s="84"/>
      <c r="G17" s="84"/>
      <c r="H17" s="84"/>
      <c r="I17" s="84"/>
    </row>
    <row r="18" spans="1:9" ht="33.75" customHeight="1">
      <c r="A18" s="83" t="s">
        <v>328</v>
      </c>
      <c r="B18" s="83"/>
      <c r="C18" s="83"/>
      <c r="D18" s="83"/>
      <c r="E18" s="83"/>
      <c r="F18" s="83"/>
      <c r="G18" s="83"/>
      <c r="H18" s="83"/>
      <c r="I18" s="83"/>
    </row>
    <row r="19" spans="1:9">
      <c r="A19" s="66"/>
      <c r="B19" s="66"/>
      <c r="C19" s="66"/>
      <c r="D19" s="66"/>
      <c r="E19" s="66"/>
      <c r="F19" s="66"/>
      <c r="G19" s="66"/>
      <c r="H19" s="66"/>
      <c r="I19" s="66"/>
    </row>
    <row r="20" spans="1:9">
      <c r="A20" s="66"/>
      <c r="B20" s="66"/>
      <c r="C20" s="66"/>
      <c r="D20" s="66"/>
      <c r="E20" s="66"/>
      <c r="F20" s="66"/>
      <c r="G20" s="66"/>
      <c r="H20" s="66"/>
      <c r="I20" s="66"/>
    </row>
    <row r="21" spans="1:9">
      <c r="A21" s="66"/>
      <c r="B21" s="66"/>
      <c r="C21" s="66"/>
      <c r="D21" s="66"/>
      <c r="E21" s="66"/>
      <c r="F21" s="66"/>
      <c r="G21" s="66"/>
      <c r="H21" s="66"/>
      <c r="I21" s="66"/>
    </row>
    <row r="22" spans="1:9">
      <c r="A22" s="66"/>
      <c r="B22" s="66"/>
      <c r="C22" s="66"/>
      <c r="D22" s="66"/>
      <c r="E22" s="66"/>
      <c r="F22" s="66"/>
      <c r="G22" s="66"/>
      <c r="H22" s="66"/>
      <c r="I22" s="66"/>
    </row>
    <row r="23" spans="1:9">
      <c r="A23" s="66"/>
      <c r="B23" s="66"/>
      <c r="C23" s="66"/>
      <c r="D23" s="66"/>
      <c r="E23" s="66"/>
      <c r="F23" s="66"/>
      <c r="G23" s="66"/>
      <c r="H23" s="66"/>
      <c r="I23" s="66"/>
    </row>
    <row r="24" spans="1:9" ht="34.5" customHeight="1">
      <c r="A24" s="66"/>
      <c r="B24" s="66"/>
      <c r="C24" s="66"/>
      <c r="D24" s="66"/>
      <c r="E24" s="66"/>
      <c r="F24" s="66"/>
      <c r="G24" s="66"/>
      <c r="H24" s="66"/>
      <c r="I24" s="66"/>
    </row>
    <row r="27" spans="1:9">
      <c r="C27" s="65" t="s">
        <v>320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3"/>
  <sheetViews>
    <sheetView rightToLeft="1" view="pageBreakPreview" topLeftCell="A4" zoomScale="154" zoomScaleNormal="100" zoomScaleSheetLayoutView="154" workbookViewId="0">
      <selection activeCell="E12" sqref="C12:E14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88" t="str">
        <f>سهام!A1</f>
        <v>صندوق حفظ ارزش دماوند</v>
      </c>
      <c r="B1" s="88"/>
      <c r="C1" s="88"/>
      <c r="D1" s="88"/>
      <c r="E1" s="88"/>
    </row>
    <row r="2" spans="1:5" ht="21.75" customHeight="1">
      <c r="A2" s="88" t="s">
        <v>154</v>
      </c>
      <c r="B2" s="88"/>
      <c r="C2" s="88"/>
      <c r="D2" s="88"/>
      <c r="E2" s="88"/>
    </row>
    <row r="3" spans="1:5" ht="21.75" customHeight="1">
      <c r="A3" s="88" t="s">
        <v>1</v>
      </c>
      <c r="B3" s="88"/>
      <c r="C3" s="88"/>
      <c r="D3" s="88"/>
      <c r="E3" s="88"/>
    </row>
    <row r="4" spans="1:5" ht="14.45" customHeight="1"/>
    <row r="5" spans="1:5" ht="29.1" customHeight="1">
      <c r="A5" s="87" t="s">
        <v>322</v>
      </c>
      <c r="B5" s="87"/>
      <c r="C5" s="87"/>
      <c r="D5" s="87"/>
      <c r="E5" s="87"/>
    </row>
    <row r="6" spans="1:5" ht="14.45" customHeight="1">
      <c r="C6" s="2" t="s">
        <v>169</v>
      </c>
      <c r="E6" s="2" t="s">
        <v>4</v>
      </c>
    </row>
    <row r="7" spans="1:5" ht="14.45" customHeight="1">
      <c r="A7" s="17" t="s">
        <v>168</v>
      </c>
      <c r="C7" s="4" t="s">
        <v>151</v>
      </c>
      <c r="E7" s="4" t="s">
        <v>151</v>
      </c>
    </row>
    <row r="8" spans="1:5" ht="21.75" customHeight="1">
      <c r="A8" s="18" t="s">
        <v>168</v>
      </c>
      <c r="C8" s="22">
        <v>0</v>
      </c>
      <c r="D8" s="37"/>
      <c r="E8" s="22">
        <v>59090703</v>
      </c>
    </row>
    <row r="9" spans="1:5" ht="21.75" customHeight="1">
      <c r="A9" s="16" t="s">
        <v>198</v>
      </c>
      <c r="C9" s="23">
        <v>0</v>
      </c>
      <c r="D9" s="37"/>
      <c r="E9" s="23">
        <v>14410186</v>
      </c>
    </row>
    <row r="10" spans="1:5" ht="21.75" customHeight="1">
      <c r="A10" s="16" t="s">
        <v>199</v>
      </c>
      <c r="C10" s="48">
        <v>48365674</v>
      </c>
      <c r="D10" s="37"/>
      <c r="E10" s="48">
        <v>780251071</v>
      </c>
    </row>
    <row r="11" spans="1:5" ht="21.75" customHeight="1" thickBot="1">
      <c r="A11" s="43"/>
      <c r="C11" s="24">
        <f>SUM(C8:C10)</f>
        <v>48365674</v>
      </c>
      <c r="D11" s="37"/>
      <c r="E11" s="24">
        <f>SUM(E8:E10)</f>
        <v>853751960</v>
      </c>
    </row>
    <row r="12" spans="1:5" ht="13.5" thickTop="1">
      <c r="C12" s="51"/>
    </row>
    <row r="13" spans="1:5">
      <c r="C13" s="51"/>
      <c r="E13" s="51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view="pageBreakPreview" zoomScale="106" zoomScaleNormal="100" zoomScaleSheetLayoutView="106" workbookViewId="0">
      <selection activeCell="G23" sqref="G23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7" bestFit="1" customWidth="1"/>
    <col min="8" max="8" width="1.28515625" style="37" customWidth="1"/>
    <col min="9" max="9" width="19" style="37" bestFit="1" customWidth="1"/>
    <col min="10" max="10" width="1.28515625" style="37" customWidth="1"/>
    <col min="11" max="11" width="10.7109375" style="37" bestFit="1" customWidth="1"/>
    <col min="12" max="12" width="1.28515625" style="37" customWidth="1"/>
    <col min="13" max="13" width="20" style="37" bestFit="1" customWidth="1"/>
    <col min="14" max="14" width="1.28515625" style="37" customWidth="1"/>
    <col min="15" max="15" width="19" style="37" bestFit="1" customWidth="1"/>
    <col min="16" max="16" width="1.28515625" style="37" customWidth="1"/>
    <col min="17" max="17" width="13.85546875" style="37" bestFit="1" customWidth="1"/>
    <col min="18" max="18" width="1.28515625" style="37" customWidth="1"/>
    <col min="19" max="19" width="20" style="37" bestFit="1" customWidth="1"/>
    <col min="20" max="20" width="7.7109375" style="9" customWidth="1"/>
    <col min="21" max="16384" width="9.140625" style="9"/>
  </cols>
  <sheetData>
    <row r="1" spans="1:19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14.45" customHeight="1"/>
    <row r="5" spans="1:19" ht="14.45" customHeight="1">
      <c r="A5" s="94" t="s">
        <v>172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14.45" customHeight="1">
      <c r="A6" s="85" t="s">
        <v>59</v>
      </c>
      <c r="C6" s="85" t="s">
        <v>200</v>
      </c>
      <c r="D6" s="85"/>
      <c r="E6" s="85"/>
      <c r="F6" s="85"/>
      <c r="G6" s="85"/>
      <c r="I6" s="85" t="s">
        <v>169</v>
      </c>
      <c r="J6" s="85"/>
      <c r="K6" s="85"/>
      <c r="L6" s="85"/>
      <c r="M6" s="85"/>
      <c r="O6" s="85" t="s">
        <v>170</v>
      </c>
      <c r="P6" s="85"/>
      <c r="Q6" s="85"/>
      <c r="R6" s="85"/>
      <c r="S6" s="85"/>
    </row>
    <row r="7" spans="1:19" ht="29.1" customHeight="1">
      <c r="A7" s="85"/>
      <c r="C7" s="8" t="s">
        <v>201</v>
      </c>
      <c r="D7" s="10"/>
      <c r="E7" s="8" t="s">
        <v>202</v>
      </c>
      <c r="F7" s="10"/>
      <c r="G7" s="8" t="s">
        <v>203</v>
      </c>
      <c r="I7" s="8" t="s">
        <v>204</v>
      </c>
      <c r="J7" s="38"/>
      <c r="K7" s="8" t="s">
        <v>205</v>
      </c>
      <c r="L7" s="38"/>
      <c r="M7" s="8" t="s">
        <v>206</v>
      </c>
      <c r="O7" s="8" t="s">
        <v>204</v>
      </c>
      <c r="P7" s="38"/>
      <c r="Q7" s="8" t="s">
        <v>205</v>
      </c>
      <c r="R7" s="38"/>
      <c r="S7" s="8" t="s">
        <v>206</v>
      </c>
    </row>
    <row r="8" spans="1:19" ht="21.75" customHeight="1">
      <c r="A8" s="14" t="s">
        <v>44</v>
      </c>
      <c r="C8" s="14" t="s">
        <v>207</v>
      </c>
      <c r="E8" s="11">
        <v>529962599</v>
      </c>
      <c r="G8" s="22">
        <v>40</v>
      </c>
      <c r="I8" s="22">
        <v>0</v>
      </c>
      <c r="K8" s="22">
        <v>0</v>
      </c>
      <c r="M8" s="22">
        <f>I8+K8</f>
        <v>0</v>
      </c>
      <c r="O8" s="22">
        <v>21198503960</v>
      </c>
      <c r="Q8" s="22">
        <v>0</v>
      </c>
      <c r="S8" s="22">
        <v>21198503960</v>
      </c>
    </row>
    <row r="9" spans="1:19" ht="21.75" customHeight="1">
      <c r="A9" s="15" t="s">
        <v>178</v>
      </c>
      <c r="C9" s="15" t="s">
        <v>208</v>
      </c>
      <c r="E9" s="13">
        <v>206882</v>
      </c>
      <c r="G9" s="23">
        <v>48</v>
      </c>
      <c r="I9" s="23">
        <v>0</v>
      </c>
      <c r="K9" s="23">
        <v>0</v>
      </c>
      <c r="M9" s="23">
        <f>I9+K9</f>
        <v>0</v>
      </c>
      <c r="O9" s="23">
        <v>9930336</v>
      </c>
      <c r="Q9" s="23">
        <v>0</v>
      </c>
      <c r="S9" s="23">
        <v>9930336</v>
      </c>
    </row>
    <row r="10" spans="1:19" ht="21.75" customHeight="1">
      <c r="A10" s="15" t="s">
        <v>176</v>
      </c>
      <c r="C10" s="15" t="s">
        <v>208</v>
      </c>
      <c r="E10" s="13">
        <v>32800000</v>
      </c>
      <c r="G10" s="23">
        <v>115</v>
      </c>
      <c r="I10" s="23">
        <v>0</v>
      </c>
      <c r="K10" s="23">
        <v>0</v>
      </c>
      <c r="M10" s="23">
        <f t="shared" ref="M10:M17" si="0">I10+K10</f>
        <v>0</v>
      </c>
      <c r="O10" s="23">
        <v>3772000000</v>
      </c>
      <c r="Q10" s="23">
        <v>0</v>
      </c>
      <c r="S10" s="23">
        <v>3772000000</v>
      </c>
    </row>
    <row r="11" spans="1:19" ht="21.75" customHeight="1">
      <c r="A11" s="15" t="s">
        <v>177</v>
      </c>
      <c r="C11" s="15" t="s">
        <v>209</v>
      </c>
      <c r="E11" s="13">
        <v>39714000</v>
      </c>
      <c r="G11" s="23">
        <v>7</v>
      </c>
      <c r="I11" s="23">
        <v>0</v>
      </c>
      <c r="K11" s="23">
        <v>0</v>
      </c>
      <c r="M11" s="23">
        <f t="shared" si="0"/>
        <v>0</v>
      </c>
      <c r="O11" s="23">
        <v>277998000</v>
      </c>
      <c r="Q11" s="23">
        <v>0</v>
      </c>
      <c r="S11" s="23">
        <v>277998000</v>
      </c>
    </row>
    <row r="12" spans="1:19" ht="21.75" customHeight="1">
      <c r="A12" s="15" t="s">
        <v>32</v>
      </c>
      <c r="C12" s="15" t="s">
        <v>208</v>
      </c>
      <c r="E12" s="13">
        <v>193670541</v>
      </c>
      <c r="G12" s="23">
        <v>11</v>
      </c>
      <c r="I12" s="23">
        <v>0</v>
      </c>
      <c r="K12" s="23">
        <v>0</v>
      </c>
      <c r="M12" s="23">
        <f t="shared" si="0"/>
        <v>0</v>
      </c>
      <c r="O12" s="23">
        <v>2130375951</v>
      </c>
      <c r="Q12" s="23">
        <v>0</v>
      </c>
      <c r="S12" s="23">
        <v>2130375951</v>
      </c>
    </row>
    <row r="13" spans="1:19" ht="21.75" customHeight="1">
      <c r="A13" s="15" t="s">
        <v>33</v>
      </c>
      <c r="C13" s="15" t="s">
        <v>208</v>
      </c>
      <c r="E13" s="13">
        <v>422262499</v>
      </c>
      <c r="G13" s="23">
        <v>15</v>
      </c>
      <c r="I13" s="23">
        <v>0</v>
      </c>
      <c r="K13" s="23">
        <v>0</v>
      </c>
      <c r="M13" s="23">
        <f t="shared" si="0"/>
        <v>0</v>
      </c>
      <c r="O13" s="23">
        <v>6333937485</v>
      </c>
      <c r="Q13" s="23">
        <v>0</v>
      </c>
      <c r="S13" s="23">
        <v>6333937485</v>
      </c>
    </row>
    <row r="14" spans="1:19" ht="21.75" customHeight="1">
      <c r="A14" s="15" t="s">
        <v>42</v>
      </c>
      <c r="C14" s="15" t="s">
        <v>2</v>
      </c>
      <c r="E14" s="13">
        <v>236119178</v>
      </c>
      <c r="G14" s="23">
        <v>190</v>
      </c>
      <c r="I14" s="23">
        <v>0</v>
      </c>
      <c r="K14" s="23">
        <v>0</v>
      </c>
      <c r="M14" s="23">
        <f t="shared" si="0"/>
        <v>0</v>
      </c>
      <c r="O14" s="23">
        <v>44862643820</v>
      </c>
      <c r="Q14" s="23">
        <v>1770893835</v>
      </c>
      <c r="S14" s="23">
        <v>43091749985</v>
      </c>
    </row>
    <row r="15" spans="1:19" ht="21.75" customHeight="1">
      <c r="A15" s="15" t="s">
        <v>179</v>
      </c>
      <c r="C15" s="15" t="s">
        <v>210</v>
      </c>
      <c r="E15" s="13">
        <v>79752284</v>
      </c>
      <c r="G15" s="23">
        <v>7</v>
      </c>
      <c r="I15" s="23">
        <v>0</v>
      </c>
      <c r="K15" s="23">
        <v>0</v>
      </c>
      <c r="M15" s="23">
        <f t="shared" si="0"/>
        <v>0</v>
      </c>
      <c r="O15" s="23">
        <v>558265988</v>
      </c>
      <c r="Q15" s="23">
        <v>0</v>
      </c>
      <c r="S15" s="23">
        <v>558265988</v>
      </c>
    </row>
    <row r="16" spans="1:19" ht="21.75" customHeight="1">
      <c r="A16" s="15" t="s">
        <v>36</v>
      </c>
      <c r="C16" s="15" t="s">
        <v>211</v>
      </c>
      <c r="E16" s="13">
        <v>100000</v>
      </c>
      <c r="G16" s="23">
        <v>2350</v>
      </c>
      <c r="I16" s="23">
        <v>0</v>
      </c>
      <c r="K16" s="23">
        <v>0</v>
      </c>
      <c r="M16" s="23">
        <f t="shared" si="0"/>
        <v>0</v>
      </c>
      <c r="O16" s="23">
        <v>235000000</v>
      </c>
      <c r="Q16" s="23">
        <v>0</v>
      </c>
      <c r="S16" s="23">
        <v>235000000</v>
      </c>
    </row>
    <row r="17" spans="1:19" ht="21.75" customHeight="1">
      <c r="A17" s="15" t="s">
        <v>41</v>
      </c>
      <c r="C17" s="15" t="s">
        <v>137</v>
      </c>
      <c r="E17" s="13">
        <v>3250000</v>
      </c>
      <c r="G17" s="23">
        <v>170</v>
      </c>
      <c r="I17" s="48">
        <v>552500000</v>
      </c>
      <c r="K17" s="48">
        <v>0</v>
      </c>
      <c r="M17" s="23">
        <f t="shared" si="0"/>
        <v>552500000</v>
      </c>
      <c r="O17" s="48">
        <v>552500000</v>
      </c>
      <c r="Q17" s="48">
        <v>0</v>
      </c>
      <c r="S17" s="48">
        <v>552500000</v>
      </c>
    </row>
    <row r="18" spans="1:19" ht="21.75" customHeight="1">
      <c r="A18" s="43"/>
      <c r="C18" s="13"/>
      <c r="E18" s="13"/>
      <c r="G18" s="23"/>
      <c r="I18" s="24">
        <f>SUM(I8:I17)</f>
        <v>552500000</v>
      </c>
      <c r="K18" s="24">
        <f>SUM(K8:K17)</f>
        <v>0</v>
      </c>
      <c r="M18" s="24">
        <f>SUM(M8:M17)</f>
        <v>552500000</v>
      </c>
      <c r="O18" s="24">
        <f>SUM(O8:O17)</f>
        <v>79931155540</v>
      </c>
      <c r="Q18" s="24">
        <f>SUM(Q8:Q17)</f>
        <v>1770893835</v>
      </c>
      <c r="S18" s="24">
        <f>SUM(S8:S17)</f>
        <v>78160261705</v>
      </c>
    </row>
    <row r="19" spans="1:19">
      <c r="I19" s="47"/>
      <c r="O19" s="4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6"/>
  <sheetViews>
    <sheetView rightToLeft="1" view="pageBreakPreview" zoomScale="112" zoomScaleNormal="100" zoomScaleSheetLayoutView="112" workbookViewId="0">
      <selection activeCell="G18" sqref="G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4.45" customHeight="1"/>
    <row r="5" spans="1:17" ht="14.45" customHeight="1">
      <c r="A5" s="94" t="s">
        <v>212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ht="14.45" customHeight="1">
      <c r="A6" s="85" t="s">
        <v>157</v>
      </c>
      <c r="G6" s="85" t="s">
        <v>169</v>
      </c>
      <c r="H6" s="85"/>
      <c r="I6" s="85"/>
      <c r="J6" s="85"/>
      <c r="K6" s="85"/>
      <c r="M6" s="85" t="s">
        <v>170</v>
      </c>
      <c r="N6" s="85"/>
      <c r="O6" s="85"/>
      <c r="P6" s="85"/>
      <c r="Q6" s="85"/>
    </row>
    <row r="7" spans="1:17" ht="36.75" customHeight="1">
      <c r="A7" s="85"/>
      <c r="C7" s="7" t="s">
        <v>144</v>
      </c>
      <c r="E7" s="7" t="s">
        <v>213</v>
      </c>
      <c r="G7" s="8" t="s">
        <v>214</v>
      </c>
      <c r="H7" s="3"/>
      <c r="I7" s="8" t="s">
        <v>205</v>
      </c>
      <c r="J7" s="3"/>
      <c r="K7" s="8" t="s">
        <v>215</v>
      </c>
      <c r="M7" s="8" t="s">
        <v>214</v>
      </c>
      <c r="N7" s="3"/>
      <c r="O7" s="8" t="s">
        <v>205</v>
      </c>
      <c r="P7" s="3"/>
      <c r="Q7" s="8" t="s">
        <v>215</v>
      </c>
    </row>
    <row r="8" spans="1:17" ht="21.75" customHeight="1">
      <c r="A8" s="39" t="s">
        <v>184</v>
      </c>
      <c r="B8" s="37"/>
      <c r="C8" s="39" t="s">
        <v>216</v>
      </c>
      <c r="E8" s="22">
        <v>23</v>
      </c>
      <c r="G8" s="11">
        <v>0</v>
      </c>
      <c r="H8" s="9"/>
      <c r="I8" s="11">
        <v>0</v>
      </c>
      <c r="J8" s="9"/>
      <c r="K8" s="11">
        <f>G8-I8</f>
        <v>0</v>
      </c>
      <c r="L8" s="9"/>
      <c r="M8" s="11"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41" t="s">
        <v>185</v>
      </c>
      <c r="B9" s="37"/>
      <c r="C9" s="41" t="s">
        <v>216</v>
      </c>
      <c r="E9" s="23">
        <v>23</v>
      </c>
      <c r="G9" s="13">
        <v>0</v>
      </c>
      <c r="H9" s="9"/>
      <c r="I9" s="13">
        <v>0</v>
      </c>
      <c r="J9" s="9"/>
      <c r="K9" s="13">
        <f>G9-I9</f>
        <v>0</v>
      </c>
      <c r="L9" s="9"/>
      <c r="M9" s="13">
        <v>4305270</v>
      </c>
      <c r="N9" s="9"/>
      <c r="O9" s="13">
        <v>0</v>
      </c>
      <c r="P9" s="9"/>
      <c r="Q9" s="13">
        <f>M9-O9</f>
        <v>4305270</v>
      </c>
    </row>
    <row r="10" spans="1:17" ht="21.75" customHeight="1">
      <c r="A10" s="41" t="s">
        <v>187</v>
      </c>
      <c r="B10" s="37"/>
      <c r="C10" s="41" t="s">
        <v>217</v>
      </c>
      <c r="E10" s="23">
        <v>23</v>
      </c>
      <c r="G10" s="13">
        <v>0</v>
      </c>
      <c r="H10" s="9"/>
      <c r="I10" s="13">
        <v>0</v>
      </c>
      <c r="J10" s="9"/>
      <c r="K10" s="13">
        <f t="shared" ref="K10:K14" si="0">G10-I10</f>
        <v>0</v>
      </c>
      <c r="L10" s="9"/>
      <c r="M10" s="13">
        <v>722028063</v>
      </c>
      <c r="N10" s="9"/>
      <c r="O10" s="13">
        <v>0</v>
      </c>
      <c r="P10" s="9"/>
      <c r="Q10" s="13">
        <f t="shared" ref="Q10:Q14" si="1">M10-O10</f>
        <v>722028063</v>
      </c>
    </row>
    <row r="11" spans="1:17" ht="21.75" customHeight="1">
      <c r="A11" s="41" t="s">
        <v>188</v>
      </c>
      <c r="B11" s="37"/>
      <c r="C11" s="41" t="s">
        <v>218</v>
      </c>
      <c r="E11" s="23">
        <v>23</v>
      </c>
      <c r="G11" s="13">
        <v>0</v>
      </c>
      <c r="H11" s="9"/>
      <c r="I11" s="13">
        <v>0</v>
      </c>
      <c r="J11" s="9"/>
      <c r="K11" s="13">
        <f t="shared" si="0"/>
        <v>0</v>
      </c>
      <c r="L11" s="9"/>
      <c r="M11" s="13">
        <v>900630588</v>
      </c>
      <c r="N11" s="9"/>
      <c r="O11" s="13">
        <v>0</v>
      </c>
      <c r="P11" s="9"/>
      <c r="Q11" s="13">
        <f t="shared" si="1"/>
        <v>900630588</v>
      </c>
    </row>
    <row r="12" spans="1:17" ht="21.75" customHeight="1">
      <c r="A12" s="41" t="s">
        <v>186</v>
      </c>
      <c r="B12" s="37"/>
      <c r="C12" s="41" t="s">
        <v>219</v>
      </c>
      <c r="E12" s="23">
        <v>23</v>
      </c>
      <c r="G12" s="13">
        <v>0</v>
      </c>
      <c r="H12" s="9"/>
      <c r="I12" s="13">
        <v>0</v>
      </c>
      <c r="J12" s="9"/>
      <c r="K12" s="13">
        <f t="shared" si="0"/>
        <v>0</v>
      </c>
      <c r="L12" s="9"/>
      <c r="M12" s="13">
        <v>18100210055</v>
      </c>
      <c r="N12" s="9"/>
      <c r="O12" s="13">
        <v>0</v>
      </c>
      <c r="P12" s="9"/>
      <c r="Q12" s="13">
        <f t="shared" si="1"/>
        <v>18100210055</v>
      </c>
    </row>
    <row r="13" spans="1:17" ht="21.75" customHeight="1">
      <c r="A13" s="41" t="s">
        <v>183</v>
      </c>
      <c r="B13" s="37"/>
      <c r="C13" s="41" t="s">
        <v>220</v>
      </c>
      <c r="E13" s="23">
        <v>23</v>
      </c>
      <c r="G13" s="13">
        <v>0</v>
      </c>
      <c r="H13" s="9"/>
      <c r="I13" s="13">
        <v>0</v>
      </c>
      <c r="J13" s="9"/>
      <c r="K13" s="13">
        <f t="shared" si="0"/>
        <v>0</v>
      </c>
      <c r="L13" s="9"/>
      <c r="M13" s="13">
        <v>16559789766</v>
      </c>
      <c r="N13" s="9"/>
      <c r="O13" s="13">
        <v>0</v>
      </c>
      <c r="P13" s="9"/>
      <c r="Q13" s="13">
        <f t="shared" si="1"/>
        <v>16559789766</v>
      </c>
    </row>
    <row r="14" spans="1:17" ht="21.75" customHeight="1">
      <c r="A14" s="41" t="s">
        <v>146</v>
      </c>
      <c r="B14" s="37"/>
      <c r="C14" s="41" t="s">
        <v>149</v>
      </c>
      <c r="E14" s="23" t="s">
        <v>78</v>
      </c>
      <c r="G14" s="13">
        <v>3637605921</v>
      </c>
      <c r="H14" s="9"/>
      <c r="I14" s="13">
        <v>0</v>
      </c>
      <c r="J14" s="9"/>
      <c r="K14" s="13">
        <f t="shared" si="0"/>
        <v>3637605921</v>
      </c>
      <c r="L14" s="9"/>
      <c r="M14" s="13">
        <v>10738968444</v>
      </c>
      <c r="N14" s="9"/>
      <c r="O14" s="13">
        <v>0</v>
      </c>
      <c r="P14" s="9"/>
      <c r="Q14" s="13">
        <f t="shared" si="1"/>
        <v>10738968444</v>
      </c>
    </row>
    <row r="15" spans="1:17" ht="21.75" customHeight="1" thickBot="1">
      <c r="A15" s="43"/>
      <c r="C15" s="49"/>
      <c r="E15" s="49"/>
      <c r="G15" s="25">
        <f>SUM(G8:G14)</f>
        <v>3637605921</v>
      </c>
      <c r="H15" s="9"/>
      <c r="I15" s="25">
        <f>SUM(I8:I14)</f>
        <v>0</v>
      </c>
      <c r="J15" s="9"/>
      <c r="K15" s="25">
        <f>SUM(K8:K14)</f>
        <v>3637605921</v>
      </c>
      <c r="L15" s="9"/>
      <c r="M15" s="25">
        <f>SUM(M8:M14)</f>
        <v>48836867238</v>
      </c>
      <c r="N15" s="9"/>
      <c r="O15" s="25">
        <f>SUM(O8:O14)</f>
        <v>0</v>
      </c>
      <c r="P15" s="9"/>
      <c r="Q15" s="25">
        <f>SUM(Q8:Q14)</f>
        <v>48836867238</v>
      </c>
    </row>
    <row r="16" spans="1:17" ht="13.5" thickTop="1">
      <c r="G16" s="51"/>
      <c r="M16" s="5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36" zoomScaleNormal="100" zoomScaleSheetLayoutView="136" workbookViewId="0">
      <selection activeCell="C15" sqref="C15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4.45" customHeight="1"/>
    <row r="5" spans="1:13" ht="14.45" customHeight="1">
      <c r="A5" s="94" t="s">
        <v>221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4.45" customHeight="1">
      <c r="A6" s="85" t="s">
        <v>157</v>
      </c>
      <c r="C6" s="85" t="s">
        <v>169</v>
      </c>
      <c r="D6" s="85"/>
      <c r="E6" s="85"/>
      <c r="F6" s="85"/>
      <c r="G6" s="85"/>
      <c r="I6" s="85" t="s">
        <v>170</v>
      </c>
      <c r="J6" s="85"/>
      <c r="K6" s="85"/>
      <c r="L6" s="85"/>
      <c r="M6" s="85"/>
    </row>
    <row r="7" spans="1:13" ht="29.1" customHeight="1">
      <c r="A7" s="85"/>
      <c r="C7" s="8" t="s">
        <v>214</v>
      </c>
      <c r="D7" s="3"/>
      <c r="E7" s="8" t="s">
        <v>205</v>
      </c>
      <c r="F7" s="3"/>
      <c r="G7" s="8" t="s">
        <v>215</v>
      </c>
      <c r="I7" s="8" t="s">
        <v>214</v>
      </c>
      <c r="J7" s="3"/>
      <c r="K7" s="8" t="s">
        <v>205</v>
      </c>
      <c r="L7" s="3"/>
      <c r="M7" s="8" t="s">
        <v>215</v>
      </c>
    </row>
    <row r="8" spans="1:13" ht="21.75" customHeight="1">
      <c r="A8" s="5" t="s">
        <v>236</v>
      </c>
      <c r="C8" s="28">
        <v>2707766</v>
      </c>
      <c r="D8" s="50"/>
      <c r="E8" s="28">
        <v>0</v>
      </c>
      <c r="F8" s="50"/>
      <c r="G8" s="30">
        <f>C8+E8</f>
        <v>2707766</v>
      </c>
      <c r="H8" s="50"/>
      <c r="I8" s="28">
        <v>25129695</v>
      </c>
      <c r="J8" s="50"/>
      <c r="K8" s="28">
        <v>0</v>
      </c>
      <c r="L8" s="50"/>
      <c r="M8" s="28">
        <f>I8+K8</f>
        <v>25129695</v>
      </c>
    </row>
    <row r="9" spans="1:13" ht="21.75" customHeight="1">
      <c r="A9" s="6" t="s">
        <v>237</v>
      </c>
      <c r="C9" s="30">
        <v>176852</v>
      </c>
      <c r="D9" s="50"/>
      <c r="E9" s="30">
        <v>0</v>
      </c>
      <c r="F9" s="50"/>
      <c r="G9" s="30">
        <f>C9+E9</f>
        <v>176852</v>
      </c>
      <c r="H9" s="50"/>
      <c r="I9" s="30">
        <v>1146068</v>
      </c>
      <c r="J9" s="50"/>
      <c r="K9" s="30">
        <v>0</v>
      </c>
      <c r="L9" s="50"/>
      <c r="M9" s="30">
        <f>I9+K9</f>
        <v>1146068</v>
      </c>
    </row>
    <row r="10" spans="1:13" ht="21.75" customHeight="1">
      <c r="A10" s="6" t="s">
        <v>238</v>
      </c>
      <c r="C10" s="30">
        <v>690523</v>
      </c>
      <c r="D10" s="30">
        <v>0</v>
      </c>
      <c r="E10" s="30">
        <v>0</v>
      </c>
      <c r="F10" s="30">
        <v>0</v>
      </c>
      <c r="G10" s="30">
        <v>690523</v>
      </c>
      <c r="H10" s="30">
        <v>0</v>
      </c>
      <c r="I10" s="30">
        <v>1501228</v>
      </c>
      <c r="J10" s="30">
        <v>0</v>
      </c>
      <c r="K10" s="30">
        <v>0</v>
      </c>
      <c r="L10" s="30">
        <v>0</v>
      </c>
      <c r="M10" s="30">
        <f t="shared" ref="M10:M12" si="0">I10+K10</f>
        <v>1501228</v>
      </c>
    </row>
    <row r="11" spans="1:13" ht="21.75" customHeight="1">
      <c r="A11" s="6" t="s">
        <v>241</v>
      </c>
      <c r="C11" s="30">
        <v>615753434</v>
      </c>
      <c r="D11" s="30">
        <v>0</v>
      </c>
      <c r="E11" s="30">
        <v>-3836562</v>
      </c>
      <c r="F11" s="30">
        <v>0</v>
      </c>
      <c r="G11" s="30">
        <v>619589996</v>
      </c>
      <c r="H11" s="30">
        <v>0</v>
      </c>
      <c r="I11" s="30">
        <v>19182671127</v>
      </c>
      <c r="J11" s="30">
        <v>0</v>
      </c>
      <c r="K11" s="30">
        <v>2301938</v>
      </c>
      <c r="L11" s="30">
        <v>0</v>
      </c>
      <c r="M11" s="30">
        <f t="shared" si="0"/>
        <v>19184973065</v>
      </c>
    </row>
    <row r="12" spans="1:13" ht="21.75" customHeight="1">
      <c r="A12" s="6" t="s">
        <v>239</v>
      </c>
      <c r="C12" s="30">
        <v>673450748</v>
      </c>
      <c r="D12" s="30">
        <v>0</v>
      </c>
      <c r="E12" s="30">
        <v>0</v>
      </c>
      <c r="F12" s="30">
        <v>0</v>
      </c>
      <c r="G12" s="30">
        <v>673450748</v>
      </c>
      <c r="H12" s="30">
        <v>0</v>
      </c>
      <c r="I12" s="30">
        <v>2382717808</v>
      </c>
      <c r="J12" s="30">
        <v>0</v>
      </c>
      <c r="K12" s="30">
        <v>0</v>
      </c>
      <c r="L12" s="30">
        <v>0</v>
      </c>
      <c r="M12" s="30">
        <f t="shared" si="0"/>
        <v>2382717808</v>
      </c>
    </row>
    <row r="13" spans="1:13" ht="21.75" customHeight="1" thickBot="1">
      <c r="A13" s="43"/>
      <c r="C13" s="33">
        <f>SUM(C8:C12)</f>
        <v>1292779323</v>
      </c>
      <c r="D13" s="50"/>
      <c r="E13" s="33">
        <f>SUM(E8:E12)</f>
        <v>-3836562</v>
      </c>
      <c r="F13" s="50"/>
      <c r="G13" s="33">
        <f>SUM(G8:G12)</f>
        <v>1296615885</v>
      </c>
      <c r="H13" s="50"/>
      <c r="I13" s="33">
        <f>SUM(I8:I12)</f>
        <v>21593165926</v>
      </c>
      <c r="J13" s="50"/>
      <c r="K13" s="33">
        <f>SUM(K8:K12)</f>
        <v>2301938</v>
      </c>
      <c r="L13" s="50"/>
      <c r="M13" s="33">
        <f>SUM(M8:M12)</f>
        <v>21595467864</v>
      </c>
    </row>
    <row r="14" spans="1:13" ht="13.5" thickTop="1">
      <c r="C14" s="55"/>
      <c r="I14" s="5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4"/>
  <sheetViews>
    <sheetView rightToLeft="1" view="pageBreakPreview" topLeftCell="A13" zoomScale="91" zoomScaleNormal="100" zoomScaleSheetLayoutView="91" workbookViewId="0">
      <selection activeCell="Q34" sqref="I33:Q34"/>
    </sheetView>
  </sheetViews>
  <sheetFormatPr defaultRowHeight="12.75"/>
  <cols>
    <col min="1" max="1" width="30.140625" bestFit="1" customWidth="1"/>
    <col min="2" max="2" width="1.28515625" customWidth="1"/>
    <col min="3" max="3" width="8.85546875" bestFit="1" customWidth="1"/>
    <col min="4" max="4" width="1.28515625" customWidth="1"/>
    <col min="5" max="5" width="15.5703125" bestFit="1" customWidth="1"/>
    <col min="6" max="6" width="1.28515625" customWidth="1"/>
    <col min="7" max="7" width="14.42578125" bestFit="1" customWidth="1"/>
    <col min="8" max="8" width="1.28515625" customWidth="1"/>
    <col min="9" max="9" width="22" bestFit="1" customWidth="1"/>
    <col min="10" max="10" width="1.28515625" customWidth="1"/>
    <col min="11" max="11" width="14.5703125" bestFit="1" customWidth="1"/>
    <col min="12" max="12" width="1.28515625" customWidth="1"/>
    <col min="13" max="13" width="18.140625" bestFit="1" customWidth="1"/>
    <col min="14" max="14" width="1.28515625" customWidth="1"/>
    <col min="15" max="15" width="18.42578125" bestFit="1" customWidth="1"/>
    <col min="16" max="16" width="1.28515625" customWidth="1"/>
    <col min="17" max="17" width="22" bestFit="1" customWidth="1"/>
    <col min="18" max="18" width="16.140625" customWidth="1"/>
  </cols>
  <sheetData>
    <row r="1" spans="1:18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4.45" customHeight="1"/>
    <row r="5" spans="1:18" ht="14.45" customHeight="1">
      <c r="A5" s="94" t="s">
        <v>222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8" ht="14.45" customHeight="1">
      <c r="A6" s="85" t="s">
        <v>157</v>
      </c>
      <c r="C6" s="85" t="s">
        <v>169</v>
      </c>
      <c r="D6" s="85"/>
      <c r="E6" s="85"/>
      <c r="F6" s="85"/>
      <c r="G6" s="85"/>
      <c r="H6" s="85"/>
      <c r="I6" s="85"/>
      <c r="J6" s="9"/>
      <c r="K6" s="85" t="s">
        <v>170</v>
      </c>
      <c r="L6" s="85"/>
      <c r="M6" s="85"/>
      <c r="N6" s="85"/>
      <c r="O6" s="85"/>
      <c r="P6" s="85"/>
      <c r="Q6" s="85"/>
    </row>
    <row r="7" spans="1:18" ht="29.1" customHeight="1">
      <c r="A7" s="85"/>
      <c r="C7" s="8" t="s">
        <v>8</v>
      </c>
      <c r="D7" s="10"/>
      <c r="E7" s="8" t="s">
        <v>223</v>
      </c>
      <c r="F7" s="10"/>
      <c r="G7" s="8" t="s">
        <v>224</v>
      </c>
      <c r="H7" s="10"/>
      <c r="I7" s="8" t="s">
        <v>225</v>
      </c>
      <c r="J7" s="9"/>
      <c r="K7" s="8" t="s">
        <v>8</v>
      </c>
      <c r="L7" s="10"/>
      <c r="M7" s="8" t="s">
        <v>223</v>
      </c>
      <c r="N7" s="10"/>
      <c r="O7" s="8" t="s">
        <v>224</v>
      </c>
      <c r="P7" s="10"/>
      <c r="Q7" s="8" t="s">
        <v>225</v>
      </c>
    </row>
    <row r="8" spans="1:18" ht="21.75" customHeight="1">
      <c r="A8" s="6" t="s">
        <v>54</v>
      </c>
      <c r="C8" s="32">
        <v>562500</v>
      </c>
      <c r="D8" s="29"/>
      <c r="E8" s="32">
        <v>5927023246</v>
      </c>
      <c r="F8" s="29"/>
      <c r="G8" s="32">
        <v>5031619995</v>
      </c>
      <c r="H8" s="29"/>
      <c r="I8" s="32">
        <v>895403251</v>
      </c>
      <c r="J8" s="29"/>
      <c r="K8" s="32">
        <v>562500</v>
      </c>
      <c r="L8" s="29"/>
      <c r="M8" s="32">
        <v>5927023246</v>
      </c>
      <c r="N8" s="29"/>
      <c r="O8" s="32">
        <v>5031619995</v>
      </c>
      <c r="P8" s="29"/>
      <c r="Q8" s="32">
        <v>895403251</v>
      </c>
      <c r="R8" s="52"/>
    </row>
    <row r="9" spans="1:18" ht="21.75" customHeight="1">
      <c r="A9" s="6" t="s">
        <v>39</v>
      </c>
      <c r="C9" s="32">
        <v>0</v>
      </c>
      <c r="D9" s="29"/>
      <c r="E9" s="32">
        <v>0</v>
      </c>
      <c r="F9" s="29"/>
      <c r="G9" s="32">
        <v>0</v>
      </c>
      <c r="H9" s="29"/>
      <c r="I9" s="32">
        <v>0</v>
      </c>
      <c r="J9" s="29"/>
      <c r="K9" s="32">
        <v>812621158</v>
      </c>
      <c r="L9" s="29"/>
      <c r="M9" s="32">
        <v>253231282151</v>
      </c>
      <c r="N9" s="29"/>
      <c r="O9" s="32">
        <v>399953939617</v>
      </c>
      <c r="P9" s="29"/>
      <c r="Q9" s="32">
        <v>-146722657466</v>
      </c>
      <c r="R9" s="52"/>
    </row>
    <row r="10" spans="1:18" ht="21.75" customHeight="1">
      <c r="A10" s="6" t="s">
        <v>44</v>
      </c>
      <c r="C10" s="32">
        <v>0</v>
      </c>
      <c r="D10" s="29"/>
      <c r="E10" s="32">
        <v>0</v>
      </c>
      <c r="F10" s="29"/>
      <c r="G10" s="32">
        <v>0</v>
      </c>
      <c r="H10" s="29"/>
      <c r="I10" s="32">
        <v>0</v>
      </c>
      <c r="J10" s="29"/>
      <c r="K10" s="32">
        <v>429962599</v>
      </c>
      <c r="L10" s="29"/>
      <c r="M10" s="32">
        <v>179702029887</v>
      </c>
      <c r="N10" s="29"/>
      <c r="O10" s="32">
        <v>297464864931</v>
      </c>
      <c r="P10" s="29"/>
      <c r="Q10" s="32">
        <v>-117762835044</v>
      </c>
      <c r="R10" s="52"/>
    </row>
    <row r="11" spans="1:18" ht="21.75" customHeight="1">
      <c r="A11" s="6" t="s">
        <v>36</v>
      </c>
      <c r="C11" s="32">
        <v>0</v>
      </c>
      <c r="D11" s="29"/>
      <c r="E11" s="32">
        <v>0</v>
      </c>
      <c r="F11" s="29"/>
      <c r="G11" s="32">
        <v>0</v>
      </c>
      <c r="H11" s="29"/>
      <c r="I11" s="32">
        <v>0</v>
      </c>
      <c r="J11" s="29"/>
      <c r="K11" s="32">
        <v>100000</v>
      </c>
      <c r="L11" s="29"/>
      <c r="M11" s="32">
        <v>3121317127</v>
      </c>
      <c r="N11" s="29"/>
      <c r="O11" s="32">
        <v>2510411461</v>
      </c>
      <c r="P11" s="29"/>
      <c r="Q11" s="32">
        <v>610905666</v>
      </c>
      <c r="R11" s="52"/>
    </row>
    <row r="12" spans="1:18" ht="21.75" customHeight="1">
      <c r="A12" s="6" t="s">
        <v>176</v>
      </c>
      <c r="C12" s="32">
        <v>0</v>
      </c>
      <c r="D12" s="29"/>
      <c r="E12" s="32">
        <v>0</v>
      </c>
      <c r="F12" s="29"/>
      <c r="G12" s="32">
        <v>0</v>
      </c>
      <c r="H12" s="29"/>
      <c r="I12" s="32">
        <v>0</v>
      </c>
      <c r="J12" s="29"/>
      <c r="K12" s="32">
        <v>32800000</v>
      </c>
      <c r="L12" s="29"/>
      <c r="M12" s="32">
        <v>45551122314</v>
      </c>
      <c r="N12" s="29"/>
      <c r="O12" s="32">
        <v>74130142878</v>
      </c>
      <c r="P12" s="29"/>
      <c r="Q12" s="32">
        <v>-28579020564</v>
      </c>
      <c r="R12" s="52"/>
    </row>
    <row r="13" spans="1:18" ht="21.75" customHeight="1">
      <c r="A13" s="6" t="s">
        <v>177</v>
      </c>
      <c r="C13" s="32">
        <v>0</v>
      </c>
      <c r="D13" s="29"/>
      <c r="E13" s="32">
        <v>0</v>
      </c>
      <c r="F13" s="29"/>
      <c r="G13" s="32">
        <v>0</v>
      </c>
      <c r="H13" s="29"/>
      <c r="I13" s="32">
        <v>0</v>
      </c>
      <c r="J13" s="29"/>
      <c r="K13" s="32">
        <v>39714000</v>
      </c>
      <c r="L13" s="29"/>
      <c r="M13" s="32">
        <v>134066275778</v>
      </c>
      <c r="N13" s="29"/>
      <c r="O13" s="32">
        <v>226589093570</v>
      </c>
      <c r="P13" s="29"/>
      <c r="Q13" s="32">
        <v>-92522817792</v>
      </c>
      <c r="R13" s="52"/>
    </row>
    <row r="14" spans="1:18" ht="21.75" customHeight="1">
      <c r="A14" s="6" t="s">
        <v>178</v>
      </c>
      <c r="C14" s="32">
        <v>0</v>
      </c>
      <c r="D14" s="29"/>
      <c r="E14" s="32">
        <v>0</v>
      </c>
      <c r="F14" s="29"/>
      <c r="G14" s="32">
        <v>0</v>
      </c>
      <c r="H14" s="29"/>
      <c r="I14" s="32">
        <v>0</v>
      </c>
      <c r="J14" s="29"/>
      <c r="K14" s="32">
        <v>206882</v>
      </c>
      <c r="L14" s="29"/>
      <c r="M14" s="32">
        <v>800253717</v>
      </c>
      <c r="N14" s="29"/>
      <c r="O14" s="32">
        <v>1290811644</v>
      </c>
      <c r="P14" s="29"/>
      <c r="Q14" s="32">
        <v>-490557927</v>
      </c>
      <c r="R14" s="52"/>
    </row>
    <row r="15" spans="1:18" ht="21.75" customHeight="1">
      <c r="A15" s="6" t="s">
        <v>40</v>
      </c>
      <c r="C15" s="32">
        <v>0</v>
      </c>
      <c r="D15" s="29"/>
      <c r="E15" s="32">
        <v>0</v>
      </c>
      <c r="F15" s="29"/>
      <c r="G15" s="32">
        <v>0</v>
      </c>
      <c r="H15" s="29"/>
      <c r="I15" s="32">
        <v>0</v>
      </c>
      <c r="J15" s="29"/>
      <c r="K15" s="32">
        <v>502625604</v>
      </c>
      <c r="L15" s="29"/>
      <c r="M15" s="32">
        <v>197064649997</v>
      </c>
      <c r="N15" s="29"/>
      <c r="O15" s="32">
        <v>269622613756</v>
      </c>
      <c r="P15" s="29"/>
      <c r="Q15" s="32">
        <v>-72557963759</v>
      </c>
      <c r="R15" s="52"/>
    </row>
    <row r="16" spans="1:18" ht="21.75" customHeight="1">
      <c r="A16" s="6" t="s">
        <v>37</v>
      </c>
      <c r="C16" s="32">
        <v>0</v>
      </c>
      <c r="D16" s="29"/>
      <c r="E16" s="32">
        <v>0</v>
      </c>
      <c r="F16" s="29"/>
      <c r="G16" s="32">
        <v>0</v>
      </c>
      <c r="H16" s="29"/>
      <c r="I16" s="32">
        <v>0</v>
      </c>
      <c r="J16" s="29"/>
      <c r="K16" s="32">
        <v>279000</v>
      </c>
      <c r="L16" s="29"/>
      <c r="M16" s="32">
        <v>21092476206</v>
      </c>
      <c r="N16" s="29"/>
      <c r="O16" s="32">
        <v>19600345697</v>
      </c>
      <c r="P16" s="29"/>
      <c r="Q16" s="32">
        <v>1492130509</v>
      </c>
      <c r="R16" s="52"/>
    </row>
    <row r="17" spans="1:18" ht="21.75" customHeight="1">
      <c r="A17" s="6" t="s">
        <v>35</v>
      </c>
      <c r="C17" s="32">
        <v>0</v>
      </c>
      <c r="D17" s="29"/>
      <c r="E17" s="32">
        <v>0</v>
      </c>
      <c r="F17" s="29"/>
      <c r="G17" s="32">
        <v>0</v>
      </c>
      <c r="H17" s="29"/>
      <c r="I17" s="32">
        <v>0</v>
      </c>
      <c r="J17" s="29"/>
      <c r="K17" s="32">
        <v>23200000</v>
      </c>
      <c r="L17" s="29"/>
      <c r="M17" s="32">
        <v>83368985714</v>
      </c>
      <c r="N17" s="29"/>
      <c r="O17" s="32">
        <v>78715012406</v>
      </c>
      <c r="P17" s="29"/>
      <c r="Q17" s="32">
        <v>4653973308</v>
      </c>
      <c r="R17" s="52"/>
    </row>
    <row r="18" spans="1:18" ht="21.75" customHeight="1">
      <c r="A18" s="6" t="s">
        <v>34</v>
      </c>
      <c r="C18" s="32">
        <v>0</v>
      </c>
      <c r="D18" s="29"/>
      <c r="E18" s="32">
        <v>0</v>
      </c>
      <c r="F18" s="29"/>
      <c r="G18" s="32">
        <v>0</v>
      </c>
      <c r="H18" s="29"/>
      <c r="I18" s="32">
        <v>0</v>
      </c>
      <c r="J18" s="29"/>
      <c r="K18" s="32">
        <v>190393008</v>
      </c>
      <c r="L18" s="29"/>
      <c r="M18" s="32">
        <v>310110723337</v>
      </c>
      <c r="N18" s="29"/>
      <c r="O18" s="32">
        <v>311582132439</v>
      </c>
      <c r="P18" s="29"/>
      <c r="Q18" s="32">
        <v>-1471409102</v>
      </c>
      <c r="R18" s="52"/>
    </row>
    <row r="19" spans="1:18" ht="21.75" customHeight="1">
      <c r="A19" s="6" t="s">
        <v>33</v>
      </c>
      <c r="C19" s="32">
        <v>0</v>
      </c>
      <c r="D19" s="29"/>
      <c r="E19" s="32">
        <v>0</v>
      </c>
      <c r="F19" s="29"/>
      <c r="G19" s="32">
        <v>0</v>
      </c>
      <c r="H19" s="29"/>
      <c r="I19" s="32">
        <v>0</v>
      </c>
      <c r="J19" s="29"/>
      <c r="K19" s="32">
        <v>562596474</v>
      </c>
      <c r="L19" s="29"/>
      <c r="M19" s="32">
        <v>304529759210</v>
      </c>
      <c r="N19" s="29"/>
      <c r="O19" s="32">
        <v>368287869448</v>
      </c>
      <c r="P19" s="29"/>
      <c r="Q19" s="32">
        <v>-63758110238</v>
      </c>
      <c r="R19" s="52"/>
    </row>
    <row r="20" spans="1:18" ht="21.75" customHeight="1">
      <c r="A20" s="6" t="s">
        <v>31</v>
      </c>
      <c r="C20" s="32">
        <v>0</v>
      </c>
      <c r="D20" s="29"/>
      <c r="E20" s="32">
        <v>0</v>
      </c>
      <c r="F20" s="29"/>
      <c r="G20" s="32">
        <v>0</v>
      </c>
      <c r="H20" s="29"/>
      <c r="I20" s="32">
        <v>0</v>
      </c>
      <c r="J20" s="29"/>
      <c r="K20" s="32">
        <v>795201085</v>
      </c>
      <c r="L20" s="29"/>
      <c r="M20" s="32">
        <v>312562284056</v>
      </c>
      <c r="N20" s="29"/>
      <c r="O20" s="32">
        <v>471422500040</v>
      </c>
      <c r="P20" s="29"/>
      <c r="Q20" s="32">
        <v>-158860215984</v>
      </c>
      <c r="R20" s="52"/>
    </row>
    <row r="21" spans="1:18" ht="21.75" customHeight="1">
      <c r="A21" s="6" t="s">
        <v>45</v>
      </c>
      <c r="C21" s="32">
        <v>0</v>
      </c>
      <c r="D21" s="29"/>
      <c r="E21" s="32">
        <v>0</v>
      </c>
      <c r="F21" s="29"/>
      <c r="G21" s="32">
        <v>0</v>
      </c>
      <c r="H21" s="29"/>
      <c r="I21" s="32">
        <v>0</v>
      </c>
      <c r="J21" s="29"/>
      <c r="K21" s="32">
        <v>1600000</v>
      </c>
      <c r="L21" s="29"/>
      <c r="M21" s="32">
        <v>12251110904</v>
      </c>
      <c r="N21" s="29"/>
      <c r="O21" s="32">
        <v>11199343147</v>
      </c>
      <c r="P21" s="29"/>
      <c r="Q21" s="32">
        <v>1051767757</v>
      </c>
      <c r="R21" s="52"/>
    </row>
    <row r="22" spans="1:18" ht="21.75" customHeight="1">
      <c r="A22" s="6" t="s">
        <v>42</v>
      </c>
      <c r="C22" s="32">
        <v>0</v>
      </c>
      <c r="D22" s="29"/>
      <c r="E22" s="32">
        <v>0</v>
      </c>
      <c r="F22" s="29"/>
      <c r="G22" s="32">
        <v>0</v>
      </c>
      <c r="H22" s="29"/>
      <c r="I22" s="32">
        <v>0</v>
      </c>
      <c r="J22" s="29"/>
      <c r="K22" s="32">
        <v>119568062</v>
      </c>
      <c r="L22" s="29"/>
      <c r="M22" s="32">
        <v>151827067926</v>
      </c>
      <c r="N22" s="29"/>
      <c r="O22" s="32">
        <v>192613820777</v>
      </c>
      <c r="P22" s="29"/>
      <c r="Q22" s="32">
        <v>-40786752851</v>
      </c>
      <c r="R22" s="52"/>
    </row>
    <row r="23" spans="1:18" ht="21.75" customHeight="1">
      <c r="A23" s="6" t="s">
        <v>32</v>
      </c>
      <c r="C23" s="32">
        <v>0</v>
      </c>
      <c r="D23" s="29"/>
      <c r="E23" s="32">
        <v>0</v>
      </c>
      <c r="F23" s="29"/>
      <c r="G23" s="32">
        <v>0</v>
      </c>
      <c r="H23" s="29"/>
      <c r="I23" s="32">
        <v>0</v>
      </c>
      <c r="J23" s="29"/>
      <c r="K23" s="32">
        <v>333608677</v>
      </c>
      <c r="L23" s="29"/>
      <c r="M23" s="32">
        <v>139841297136</v>
      </c>
      <c r="N23" s="29"/>
      <c r="O23" s="32">
        <v>189846597296</v>
      </c>
      <c r="P23" s="29"/>
      <c r="Q23" s="32">
        <v>-50005300160</v>
      </c>
      <c r="R23" s="52"/>
    </row>
    <row r="24" spans="1:18" ht="21.75" customHeight="1">
      <c r="A24" s="6" t="s">
        <v>179</v>
      </c>
      <c r="C24" s="32">
        <v>0</v>
      </c>
      <c r="D24" s="29"/>
      <c r="E24" s="32">
        <v>0</v>
      </c>
      <c r="F24" s="29"/>
      <c r="G24" s="32">
        <v>0</v>
      </c>
      <c r="H24" s="29"/>
      <c r="I24" s="32">
        <v>0</v>
      </c>
      <c r="J24" s="29"/>
      <c r="K24" s="32">
        <v>107752284</v>
      </c>
      <c r="L24" s="29"/>
      <c r="M24" s="32">
        <v>107719995393</v>
      </c>
      <c r="N24" s="29"/>
      <c r="O24" s="32">
        <v>183620749276</v>
      </c>
      <c r="P24" s="29"/>
      <c r="Q24" s="32">
        <v>-75900753883</v>
      </c>
      <c r="R24" s="52"/>
    </row>
    <row r="25" spans="1:18" ht="21.75" customHeight="1">
      <c r="A25" s="6" t="s">
        <v>180</v>
      </c>
      <c r="C25" s="32">
        <v>0</v>
      </c>
      <c r="D25" s="29"/>
      <c r="E25" s="32">
        <v>0</v>
      </c>
      <c r="F25" s="29"/>
      <c r="G25" s="32">
        <v>0</v>
      </c>
      <c r="H25" s="29"/>
      <c r="I25" s="32">
        <v>0</v>
      </c>
      <c r="J25" s="29"/>
      <c r="K25" s="32">
        <v>1760000</v>
      </c>
      <c r="L25" s="29"/>
      <c r="M25" s="32">
        <v>6641208337</v>
      </c>
      <c r="N25" s="29"/>
      <c r="O25" s="32">
        <v>6073099169</v>
      </c>
      <c r="P25" s="29"/>
      <c r="Q25" s="32">
        <v>568109168</v>
      </c>
      <c r="R25" s="52"/>
    </row>
    <row r="26" spans="1:18" ht="21.75" customHeight="1">
      <c r="A26" s="6" t="s">
        <v>183</v>
      </c>
      <c r="C26" s="32">
        <v>0</v>
      </c>
      <c r="D26" s="29"/>
      <c r="E26" s="32">
        <v>0</v>
      </c>
      <c r="F26" s="29"/>
      <c r="G26" s="32">
        <v>0</v>
      </c>
      <c r="H26" s="29"/>
      <c r="I26" s="32">
        <v>0</v>
      </c>
      <c r="J26" s="29"/>
      <c r="K26" s="32">
        <v>250000</v>
      </c>
      <c r="L26" s="29"/>
      <c r="M26" s="32">
        <v>249980937500</v>
      </c>
      <c r="N26" s="29"/>
      <c r="O26" s="32">
        <v>249935625000</v>
      </c>
      <c r="P26" s="29"/>
      <c r="Q26" s="32">
        <v>45312500</v>
      </c>
      <c r="R26" s="52"/>
    </row>
    <row r="27" spans="1:18" ht="21.75" customHeight="1">
      <c r="A27" s="6" t="s">
        <v>184</v>
      </c>
      <c r="C27" s="32">
        <v>0</v>
      </c>
      <c r="D27" s="29"/>
      <c r="E27" s="32">
        <v>0</v>
      </c>
      <c r="F27" s="29"/>
      <c r="G27" s="32">
        <v>0</v>
      </c>
      <c r="H27" s="29"/>
      <c r="I27" s="32">
        <v>0</v>
      </c>
      <c r="J27" s="29"/>
      <c r="K27" s="32">
        <v>60800</v>
      </c>
      <c r="L27" s="29"/>
      <c r="M27" s="32">
        <v>60788980000</v>
      </c>
      <c r="N27" s="29"/>
      <c r="O27" s="32">
        <v>60800000000</v>
      </c>
      <c r="P27" s="29"/>
      <c r="Q27" s="32">
        <v>-11020000</v>
      </c>
      <c r="R27" s="52"/>
    </row>
    <row r="28" spans="1:18" ht="21.75" customHeight="1">
      <c r="A28" s="6" t="s">
        <v>185</v>
      </c>
      <c r="C28" s="32">
        <v>0</v>
      </c>
      <c r="D28" s="29"/>
      <c r="E28" s="32">
        <v>0</v>
      </c>
      <c r="F28" s="29"/>
      <c r="G28" s="32">
        <v>0</v>
      </c>
      <c r="H28" s="29"/>
      <c r="I28" s="32">
        <v>0</v>
      </c>
      <c r="J28" s="29"/>
      <c r="K28" s="32">
        <v>400</v>
      </c>
      <c r="L28" s="29"/>
      <c r="M28" s="32">
        <v>399927500</v>
      </c>
      <c r="N28" s="29"/>
      <c r="O28" s="32">
        <v>398924768</v>
      </c>
      <c r="P28" s="29"/>
      <c r="Q28" s="32">
        <v>1002732</v>
      </c>
      <c r="R28" s="52"/>
    </row>
    <row r="29" spans="1:18" ht="21.75" customHeight="1">
      <c r="A29" s="6" t="s">
        <v>186</v>
      </c>
      <c r="C29" s="32">
        <v>0</v>
      </c>
      <c r="D29" s="29"/>
      <c r="E29" s="32">
        <v>0</v>
      </c>
      <c r="F29" s="29"/>
      <c r="G29" s="32">
        <v>0</v>
      </c>
      <c r="H29" s="29"/>
      <c r="I29" s="32">
        <v>0</v>
      </c>
      <c r="J29" s="29"/>
      <c r="K29" s="32">
        <v>450000</v>
      </c>
      <c r="L29" s="29"/>
      <c r="M29" s="32">
        <v>449925937500</v>
      </c>
      <c r="N29" s="29"/>
      <c r="O29" s="32">
        <v>449930000000</v>
      </c>
      <c r="P29" s="29"/>
      <c r="Q29" s="32">
        <v>-4062500</v>
      </c>
      <c r="R29" s="52"/>
    </row>
    <row r="30" spans="1:18" ht="21.75" customHeight="1">
      <c r="A30" s="6" t="s">
        <v>187</v>
      </c>
      <c r="C30" s="32">
        <v>0</v>
      </c>
      <c r="D30" s="29"/>
      <c r="E30" s="32">
        <v>0</v>
      </c>
      <c r="F30" s="29"/>
      <c r="G30" s="32">
        <v>0</v>
      </c>
      <c r="H30" s="29"/>
      <c r="I30" s="32">
        <v>0</v>
      </c>
      <c r="J30" s="29"/>
      <c r="K30" s="32">
        <v>10000</v>
      </c>
      <c r="L30" s="29"/>
      <c r="M30" s="32">
        <v>9998187500</v>
      </c>
      <c r="N30" s="29"/>
      <c r="O30" s="32">
        <v>9996375000</v>
      </c>
      <c r="P30" s="29"/>
      <c r="Q30" s="32">
        <v>1812500</v>
      </c>
      <c r="R30" s="52"/>
    </row>
    <row r="31" spans="1:18" ht="21.75" customHeight="1">
      <c r="A31" s="6" t="s">
        <v>188</v>
      </c>
      <c r="C31" s="53">
        <v>0</v>
      </c>
      <c r="D31" s="29"/>
      <c r="E31" s="53">
        <v>0</v>
      </c>
      <c r="F31" s="29"/>
      <c r="G31" s="53">
        <v>0</v>
      </c>
      <c r="H31" s="29"/>
      <c r="I31" s="53">
        <v>0</v>
      </c>
      <c r="J31" s="29"/>
      <c r="K31" s="53">
        <v>21000</v>
      </c>
      <c r="L31" s="29"/>
      <c r="M31" s="53">
        <v>20996193750</v>
      </c>
      <c r="N31" s="29"/>
      <c r="O31" s="53">
        <v>20992387500</v>
      </c>
      <c r="P31" s="29"/>
      <c r="Q31" s="53">
        <v>3806250</v>
      </c>
      <c r="R31" s="52"/>
    </row>
    <row r="32" spans="1:18" ht="21.75" customHeight="1" thickBot="1">
      <c r="A32" s="43"/>
      <c r="C32" s="34">
        <f>SUM(C8:C31)</f>
        <v>562500</v>
      </c>
      <c r="D32" s="29"/>
      <c r="E32" s="34">
        <f>SUM(E8:E31)</f>
        <v>5927023246</v>
      </c>
      <c r="F32" s="29"/>
      <c r="G32" s="34">
        <f>SUM(G8:G31)</f>
        <v>5031619995</v>
      </c>
      <c r="H32" s="29"/>
      <c r="I32" s="34">
        <f>SUM(I8:I31)</f>
        <v>895403251</v>
      </c>
      <c r="J32" s="29"/>
      <c r="K32" s="34">
        <f>SUM(K8:K31)</f>
        <v>3955343533</v>
      </c>
      <c r="L32" s="29"/>
      <c r="M32" s="34">
        <f>SUM(M8:M31)</f>
        <v>3061499026186</v>
      </c>
      <c r="N32" s="29"/>
      <c r="O32" s="34">
        <f>SUM(O8:O31)</f>
        <v>3901608279815</v>
      </c>
      <c r="P32" s="29"/>
      <c r="Q32" s="34">
        <f>SUM(Q8:Q31)</f>
        <v>-840109253629</v>
      </c>
    </row>
    <row r="33" spans="9:17">
      <c r="I33" s="55"/>
      <c r="Q33" s="55"/>
    </row>
    <row r="34" spans="9:17">
      <c r="I34" s="55"/>
      <c r="Q34" s="5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20"/>
  <sheetViews>
    <sheetView rightToLeft="1" view="pageBreakPreview" topLeftCell="A121" zoomScale="130" zoomScaleNormal="100" zoomScaleSheetLayoutView="130" workbookViewId="0">
      <selection activeCell="K104" sqref="K104"/>
    </sheetView>
  </sheetViews>
  <sheetFormatPr defaultRowHeight="12.75"/>
  <cols>
    <col min="1" max="1" width="81.28515625" bestFit="1" customWidth="1"/>
    <col min="2" max="2" width="1.570312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1.710937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5703125" bestFit="1" customWidth="1"/>
    <col min="14" max="14" width="0.28515625" customWidth="1"/>
  </cols>
  <sheetData>
    <row r="1" spans="1:13" ht="25.5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5.5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5.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5" spans="1:13" ht="24">
      <c r="A5" s="94" t="s">
        <v>226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7" spans="1:13" ht="21">
      <c r="C7" s="85" t="s">
        <v>169</v>
      </c>
      <c r="D7" s="85"/>
      <c r="E7" s="85"/>
      <c r="F7" s="98"/>
      <c r="G7" s="85"/>
      <c r="H7" s="85"/>
      <c r="I7" s="85"/>
      <c r="J7" s="85"/>
      <c r="K7" s="85"/>
      <c r="M7" s="2" t="s">
        <v>170</v>
      </c>
    </row>
    <row r="8" spans="1:13" ht="21">
      <c r="A8" s="2" t="s">
        <v>227</v>
      </c>
      <c r="C8" s="8" t="s">
        <v>62</v>
      </c>
      <c r="D8" s="3"/>
      <c r="E8" s="8" t="s">
        <v>8</v>
      </c>
      <c r="F8" s="56"/>
      <c r="G8" s="8" t="s">
        <v>228</v>
      </c>
      <c r="H8" s="3"/>
      <c r="I8" s="8" t="s">
        <v>229</v>
      </c>
      <c r="J8" s="3"/>
      <c r="K8" s="8" t="s">
        <v>230</v>
      </c>
      <c r="M8" s="8" t="s">
        <v>230</v>
      </c>
    </row>
    <row r="9" spans="1:13" ht="18.75">
      <c r="A9" s="6" t="s">
        <v>19</v>
      </c>
      <c r="C9" s="30" t="s">
        <v>231</v>
      </c>
      <c r="E9" s="30">
        <v>2000000</v>
      </c>
      <c r="F9" s="30"/>
      <c r="G9" s="30">
        <v>51500</v>
      </c>
      <c r="H9" s="30"/>
      <c r="I9" s="30">
        <v>199948500</v>
      </c>
      <c r="J9" s="30"/>
      <c r="K9" s="30">
        <v>-500180250</v>
      </c>
      <c r="M9" s="30">
        <v>-500180250</v>
      </c>
    </row>
    <row r="10" spans="1:13" ht="18.75">
      <c r="A10" s="6" t="s">
        <v>56</v>
      </c>
      <c r="C10" s="30" t="s">
        <v>85</v>
      </c>
      <c r="E10" s="30">
        <v>593702000</v>
      </c>
      <c r="F10" s="30"/>
      <c r="G10" s="30">
        <v>3700927</v>
      </c>
      <c r="H10" s="30"/>
      <c r="I10" s="30">
        <v>14376264871</v>
      </c>
      <c r="J10" s="30"/>
      <c r="K10" s="30">
        <v>-2002443441</v>
      </c>
      <c r="M10" s="30">
        <v>1131782899</v>
      </c>
    </row>
    <row r="11" spans="1:13" ht="18.75">
      <c r="A11" s="6" t="s">
        <v>108</v>
      </c>
      <c r="C11" s="30" t="s">
        <v>79</v>
      </c>
      <c r="E11" s="30">
        <v>14000000</v>
      </c>
      <c r="F11" s="30"/>
      <c r="G11" s="30">
        <v>1250364</v>
      </c>
      <c r="H11" s="30"/>
      <c r="I11" s="30">
        <v>4857250364</v>
      </c>
      <c r="J11" s="30"/>
      <c r="K11" s="30">
        <v>-1233250364</v>
      </c>
      <c r="M11" s="30">
        <v>-1233250364</v>
      </c>
    </row>
    <row r="12" spans="1:13" ht="18.75">
      <c r="A12" s="6" t="s">
        <v>75</v>
      </c>
      <c r="C12" s="30" t="s">
        <v>79</v>
      </c>
      <c r="E12" s="30">
        <v>22000000</v>
      </c>
      <c r="F12" s="30"/>
      <c r="G12" s="30">
        <v>964776</v>
      </c>
      <c r="H12" s="30"/>
      <c r="I12" s="30">
        <v>3747904776</v>
      </c>
      <c r="J12" s="30"/>
      <c r="K12" s="30">
        <v>-705094745</v>
      </c>
      <c r="M12" s="30">
        <v>-796325874</v>
      </c>
    </row>
    <row r="13" spans="1:13" ht="18.75">
      <c r="A13" s="6" t="s">
        <v>117</v>
      </c>
      <c r="C13" s="30" t="s">
        <v>79</v>
      </c>
      <c r="E13" s="30">
        <v>73928000</v>
      </c>
      <c r="F13" s="30"/>
      <c r="G13" s="30">
        <v>2842348</v>
      </c>
      <c r="H13" s="30"/>
      <c r="I13" s="30">
        <v>11042121348</v>
      </c>
      <c r="J13" s="30"/>
      <c r="K13" s="30">
        <v>-4234964348</v>
      </c>
      <c r="M13" s="30">
        <v>-4234964348</v>
      </c>
    </row>
    <row r="14" spans="1:13" ht="18.75">
      <c r="A14" s="6" t="s">
        <v>90</v>
      </c>
      <c r="C14" s="30" t="s">
        <v>79</v>
      </c>
      <c r="E14" s="30">
        <v>72000000</v>
      </c>
      <c r="F14" s="30"/>
      <c r="G14" s="30">
        <v>797828</v>
      </c>
      <c r="H14" s="30"/>
      <c r="I14" s="30">
        <v>3099897828</v>
      </c>
      <c r="J14" s="30"/>
      <c r="K14" s="30">
        <v>657187504</v>
      </c>
      <c r="M14" s="30">
        <v>586684158</v>
      </c>
    </row>
    <row r="15" spans="1:13" ht="18.75">
      <c r="A15" s="6" t="s">
        <v>53</v>
      </c>
      <c r="C15" s="30" t="s">
        <v>79</v>
      </c>
      <c r="E15" s="30">
        <v>49639000</v>
      </c>
      <c r="F15" s="30"/>
      <c r="G15" s="30">
        <v>114808</v>
      </c>
      <c r="H15" s="30"/>
      <c r="I15" s="30">
        <v>446861182</v>
      </c>
      <c r="J15" s="30"/>
      <c r="K15" s="30">
        <v>992642505</v>
      </c>
      <c r="M15" s="30">
        <v>992642505</v>
      </c>
    </row>
    <row r="16" spans="1:13" ht="18.75">
      <c r="A16" s="6" t="s">
        <v>46</v>
      </c>
      <c r="C16" s="30" t="s">
        <v>105</v>
      </c>
      <c r="E16" s="30">
        <v>796185000</v>
      </c>
      <c r="F16" s="30"/>
      <c r="G16" s="30">
        <v>3778757</v>
      </c>
      <c r="H16" s="30"/>
      <c r="I16" s="30">
        <v>14689289685</v>
      </c>
      <c r="J16" s="30"/>
      <c r="K16" s="30">
        <v>5848000248</v>
      </c>
      <c r="M16" s="30">
        <v>4653199052</v>
      </c>
    </row>
    <row r="17" spans="1:13" ht="18.75">
      <c r="A17" s="6" t="s">
        <v>250</v>
      </c>
      <c r="C17" s="30" t="s">
        <v>107</v>
      </c>
      <c r="E17" s="30">
        <v>95258000</v>
      </c>
      <c r="F17" s="30"/>
      <c r="G17" s="30">
        <v>1040991</v>
      </c>
      <c r="H17" s="30"/>
      <c r="I17" s="30">
        <v>3289914055</v>
      </c>
      <c r="J17" s="30"/>
      <c r="K17" s="30">
        <v>2536017977</v>
      </c>
      <c r="M17" s="30">
        <v>2536017977</v>
      </c>
    </row>
    <row r="18" spans="1:13" ht="18.75">
      <c r="A18" s="6" t="s">
        <v>97</v>
      </c>
      <c r="C18" s="30" t="s">
        <v>82</v>
      </c>
      <c r="E18" s="30">
        <v>1001000</v>
      </c>
      <c r="F18" s="30"/>
      <c r="G18" s="30">
        <v>0</v>
      </c>
      <c r="H18" s="30"/>
      <c r="I18" s="30">
        <v>0</v>
      </c>
      <c r="J18" s="30"/>
      <c r="K18" s="30">
        <v>598158953</v>
      </c>
      <c r="M18" s="30">
        <v>598158953</v>
      </c>
    </row>
    <row r="19" spans="1:13" ht="18.75">
      <c r="A19" s="6" t="s">
        <v>113</v>
      </c>
      <c r="C19" s="30" t="s">
        <v>82</v>
      </c>
      <c r="E19" s="30">
        <v>4004000</v>
      </c>
      <c r="F19" s="30"/>
      <c r="G19" s="30">
        <v>11572</v>
      </c>
      <c r="H19" s="30"/>
      <c r="I19" s="30">
        <v>45019572</v>
      </c>
      <c r="J19" s="30"/>
      <c r="K19" s="30">
        <v>474647428</v>
      </c>
      <c r="M19" s="30">
        <v>474647428</v>
      </c>
    </row>
    <row r="20" spans="1:13" ht="18.75">
      <c r="A20" s="6" t="s">
        <v>120</v>
      </c>
      <c r="C20" s="30" t="s">
        <v>82</v>
      </c>
      <c r="E20" s="30">
        <v>7358000</v>
      </c>
      <c r="F20" s="30"/>
      <c r="G20" s="30">
        <v>31106</v>
      </c>
      <c r="H20" s="30"/>
      <c r="I20" s="30">
        <v>120831106</v>
      </c>
      <c r="J20" s="30"/>
      <c r="K20" s="30">
        <v>7094796902</v>
      </c>
      <c r="M20" s="30">
        <v>7094796902</v>
      </c>
    </row>
    <row r="21" spans="1:13" ht="18.75">
      <c r="A21" s="6" t="s">
        <v>119</v>
      </c>
      <c r="C21" s="30" t="s">
        <v>82</v>
      </c>
      <c r="E21" s="30">
        <v>18219000</v>
      </c>
      <c r="F21" s="30"/>
      <c r="G21" s="30">
        <v>0</v>
      </c>
      <c r="H21" s="30"/>
      <c r="I21" s="30">
        <v>0</v>
      </c>
      <c r="J21" s="30"/>
      <c r="K21" s="30">
        <v>20035077053</v>
      </c>
      <c r="M21" s="30">
        <v>20035077053</v>
      </c>
    </row>
    <row r="22" spans="1:13" ht="18.75">
      <c r="A22" s="6" t="s">
        <v>99</v>
      </c>
      <c r="C22" s="30" t="s">
        <v>82</v>
      </c>
      <c r="E22" s="30">
        <v>1000000</v>
      </c>
      <c r="F22" s="30"/>
      <c r="G22" s="30">
        <v>0</v>
      </c>
      <c r="H22" s="30"/>
      <c r="I22" s="30">
        <v>0</v>
      </c>
      <c r="J22" s="30"/>
      <c r="K22" s="30">
        <v>697294658</v>
      </c>
      <c r="M22" s="30">
        <v>697294658</v>
      </c>
    </row>
    <row r="23" spans="1:13" ht="18.75">
      <c r="A23" s="6" t="s">
        <v>91</v>
      </c>
      <c r="C23" s="30" t="s">
        <v>82</v>
      </c>
      <c r="E23" s="30">
        <v>4013000</v>
      </c>
      <c r="F23" s="30"/>
      <c r="G23" s="30">
        <v>5153</v>
      </c>
      <c r="H23" s="30"/>
      <c r="I23" s="30">
        <v>20083153</v>
      </c>
      <c r="J23" s="30"/>
      <c r="K23" s="30">
        <v>420933847</v>
      </c>
      <c r="M23" s="30">
        <v>420933847</v>
      </c>
    </row>
    <row r="24" spans="1:13" ht="18.75">
      <c r="A24" s="6" t="s">
        <v>109</v>
      </c>
      <c r="C24" s="30" t="s">
        <v>82</v>
      </c>
      <c r="E24" s="30">
        <v>137874000</v>
      </c>
      <c r="F24" s="30"/>
      <c r="G24" s="30">
        <v>3389092</v>
      </c>
      <c r="H24" s="30"/>
      <c r="I24" s="30">
        <v>13167080092</v>
      </c>
      <c r="J24" s="30"/>
      <c r="K24" s="30">
        <v>-6033135438</v>
      </c>
      <c r="M24" s="30">
        <v>-1864391713</v>
      </c>
    </row>
    <row r="25" spans="1:13" ht="18.75">
      <c r="A25" s="6" t="s">
        <v>80</v>
      </c>
      <c r="C25" s="30" t="s">
        <v>137</v>
      </c>
      <c r="E25" s="30">
        <v>498</v>
      </c>
      <c r="F25" s="30"/>
      <c r="G25" s="30">
        <v>0</v>
      </c>
      <c r="H25" s="30"/>
      <c r="I25" s="30">
        <v>0</v>
      </c>
      <c r="J25" s="30"/>
      <c r="K25" s="30">
        <v>785586289</v>
      </c>
      <c r="M25" s="30">
        <v>786377480</v>
      </c>
    </row>
    <row r="26" spans="1:13" ht="18.75">
      <c r="A26" s="6" t="s">
        <v>94</v>
      </c>
      <c r="C26" s="30" t="s">
        <v>137</v>
      </c>
      <c r="E26" s="30">
        <v>1503</v>
      </c>
      <c r="F26" s="30"/>
      <c r="G26" s="30">
        <v>0</v>
      </c>
      <c r="H26" s="30"/>
      <c r="I26" s="30">
        <v>0</v>
      </c>
      <c r="J26" s="30"/>
      <c r="K26" s="30">
        <v>2523575207</v>
      </c>
      <c r="M26" s="30">
        <v>2523226122</v>
      </c>
    </row>
    <row r="27" spans="1:13" ht="18.75">
      <c r="A27" s="6" t="s">
        <v>93</v>
      </c>
      <c r="C27" s="30" t="s">
        <v>137</v>
      </c>
      <c r="E27" s="30">
        <v>30</v>
      </c>
      <c r="F27" s="30"/>
      <c r="G27" s="30">
        <v>0</v>
      </c>
      <c r="H27" s="30"/>
      <c r="I27" s="30">
        <v>0</v>
      </c>
      <c r="J27" s="30"/>
      <c r="K27" s="30">
        <v>30275720</v>
      </c>
      <c r="M27" s="30">
        <v>-192580430</v>
      </c>
    </row>
    <row r="28" spans="1:13" ht="18.75">
      <c r="A28" s="6" t="s">
        <v>83</v>
      </c>
      <c r="C28" s="30" t="s">
        <v>137</v>
      </c>
      <c r="E28" s="30">
        <v>3044</v>
      </c>
      <c r="F28" s="30"/>
      <c r="G28" s="30">
        <v>0</v>
      </c>
      <c r="H28" s="30"/>
      <c r="I28" s="30">
        <v>0</v>
      </c>
      <c r="J28" s="30"/>
      <c r="K28" s="30">
        <v>1804955252</v>
      </c>
      <c r="M28" s="30">
        <v>1791090659</v>
      </c>
    </row>
    <row r="29" spans="1:13" ht="18.75">
      <c r="A29" s="6" t="s">
        <v>111</v>
      </c>
      <c r="C29" s="30" t="s">
        <v>137</v>
      </c>
      <c r="E29" s="30">
        <v>5531</v>
      </c>
      <c r="F29" s="30"/>
      <c r="G29" s="30">
        <v>5400</v>
      </c>
      <c r="H29" s="30"/>
      <c r="I29" s="30">
        <v>4505400</v>
      </c>
      <c r="J29" s="30"/>
      <c r="K29" s="30">
        <v>3931909257</v>
      </c>
      <c r="M29" s="30">
        <v>3926237205</v>
      </c>
    </row>
    <row r="30" spans="1:13" ht="18.75">
      <c r="A30" s="6" t="s">
        <v>118</v>
      </c>
      <c r="C30" s="30" t="s">
        <v>137</v>
      </c>
      <c r="E30" s="30">
        <v>9901</v>
      </c>
      <c r="F30" s="30"/>
      <c r="G30" s="30">
        <v>0</v>
      </c>
      <c r="H30" s="30"/>
      <c r="I30" s="30">
        <v>0</v>
      </c>
      <c r="J30" s="30"/>
      <c r="K30" s="30">
        <v>18068614295</v>
      </c>
      <c r="M30" s="30">
        <v>18087887247</v>
      </c>
    </row>
    <row r="31" spans="1:13" ht="18.75">
      <c r="A31" s="6" t="s">
        <v>14</v>
      </c>
      <c r="C31" s="30" t="s">
        <v>137</v>
      </c>
      <c r="E31" s="30">
        <v>6</v>
      </c>
      <c r="F31" s="30"/>
      <c r="G31" s="30">
        <v>0</v>
      </c>
      <c r="H31" s="30"/>
      <c r="I31" s="30">
        <v>0</v>
      </c>
      <c r="J31" s="30"/>
      <c r="K31" s="30">
        <v>-6172444</v>
      </c>
      <c r="M31" s="30">
        <v>-6313932</v>
      </c>
    </row>
    <row r="32" spans="1:13" ht="18.75">
      <c r="A32" s="6" t="s">
        <v>15</v>
      </c>
      <c r="C32" s="30" t="s">
        <v>137</v>
      </c>
      <c r="E32" s="30">
        <v>37</v>
      </c>
      <c r="F32" s="30"/>
      <c r="G32" s="30">
        <v>0</v>
      </c>
      <c r="H32" s="30"/>
      <c r="I32" s="30">
        <v>19</v>
      </c>
      <c r="J32" s="30"/>
      <c r="K32" s="30">
        <v>-226251</v>
      </c>
      <c r="M32" s="30">
        <v>-206443</v>
      </c>
    </row>
    <row r="33" spans="1:13" ht="18.75">
      <c r="A33" s="6" t="s">
        <v>16</v>
      </c>
      <c r="C33" s="30" t="s">
        <v>304</v>
      </c>
      <c r="E33" s="30">
        <v>2299</v>
      </c>
      <c r="F33" s="30"/>
      <c r="G33" s="30">
        <v>13104300</v>
      </c>
      <c r="H33" s="30"/>
      <c r="I33" s="30">
        <v>10907145700</v>
      </c>
      <c r="J33" s="30"/>
      <c r="K33" s="30">
        <v>6661628050</v>
      </c>
      <c r="M33" s="30">
        <v>11726807853</v>
      </c>
    </row>
    <row r="34" spans="1:13" ht="18.75">
      <c r="A34" s="6" t="s">
        <v>17</v>
      </c>
      <c r="C34" s="30" t="s">
        <v>304</v>
      </c>
      <c r="E34" s="30">
        <v>919</v>
      </c>
      <c r="F34" s="30"/>
      <c r="G34" s="30">
        <v>4797180</v>
      </c>
      <c r="H34" s="30"/>
      <c r="I34" s="30">
        <v>3992852820</v>
      </c>
      <c r="J34" s="30"/>
      <c r="K34" s="30">
        <v>2537869720</v>
      </c>
      <c r="M34" s="30">
        <v>2918571101</v>
      </c>
    </row>
    <row r="35" spans="1:13" ht="18.75">
      <c r="A35" s="6" t="s">
        <v>51</v>
      </c>
      <c r="C35" s="30" t="s">
        <v>304</v>
      </c>
      <c r="E35" s="30">
        <v>2000</v>
      </c>
      <c r="F35" s="30"/>
      <c r="G35" s="30">
        <v>6000000</v>
      </c>
      <c r="H35" s="30"/>
      <c r="I35" s="30">
        <v>5006000000</v>
      </c>
      <c r="J35" s="30"/>
      <c r="K35" s="30">
        <v>-1501437060</v>
      </c>
      <c r="M35" s="30">
        <v>-1501485631</v>
      </c>
    </row>
    <row r="36" spans="1:13" ht="18.75">
      <c r="A36" s="6" t="s">
        <v>52</v>
      </c>
      <c r="C36" s="30" t="s">
        <v>304</v>
      </c>
      <c r="E36" s="30">
        <v>1008</v>
      </c>
      <c r="F36" s="30"/>
      <c r="G36" s="30">
        <v>2050320</v>
      </c>
      <c r="H36" s="30"/>
      <c r="I36" s="30">
        <v>1710650320</v>
      </c>
      <c r="J36" s="30"/>
      <c r="K36" s="30">
        <v>-84927670</v>
      </c>
      <c r="M36" s="30">
        <v>-89219326</v>
      </c>
    </row>
    <row r="37" spans="1:13" ht="18.75">
      <c r="A37" s="6" t="s">
        <v>124</v>
      </c>
      <c r="C37" s="30" t="s">
        <v>104</v>
      </c>
      <c r="E37" s="30">
        <v>427925000</v>
      </c>
      <c r="F37" s="30"/>
      <c r="G37" s="30">
        <v>2241426</v>
      </c>
      <c r="H37" s="30"/>
      <c r="I37" s="30">
        <v>8710835548</v>
      </c>
      <c r="J37" s="30"/>
      <c r="K37" s="30">
        <v>1993924900</v>
      </c>
      <c r="M37" s="30">
        <v>1993924900</v>
      </c>
    </row>
    <row r="38" spans="1:13" ht="18.75">
      <c r="A38" s="6" t="s">
        <v>47</v>
      </c>
      <c r="C38" s="30" t="s">
        <v>104</v>
      </c>
      <c r="E38" s="30">
        <v>876855000</v>
      </c>
      <c r="F38" s="30"/>
      <c r="G38" s="30">
        <v>7035467</v>
      </c>
      <c r="H38" s="30"/>
      <c r="I38" s="30">
        <v>27335031927</v>
      </c>
      <c r="J38" s="30"/>
      <c r="K38" s="30">
        <v>8562428179</v>
      </c>
      <c r="M38" s="30">
        <v>8562428179</v>
      </c>
    </row>
    <row r="39" spans="1:13" ht="27" customHeight="1">
      <c r="A39" s="6" t="s">
        <v>48</v>
      </c>
      <c r="C39" s="30" t="s">
        <v>82</v>
      </c>
      <c r="E39" s="30">
        <v>1083952000</v>
      </c>
      <c r="F39" s="30"/>
      <c r="G39" s="30">
        <v>16588172</v>
      </c>
      <c r="H39" s="30"/>
      <c r="I39" s="30">
        <v>64437243292</v>
      </c>
      <c r="J39" s="30"/>
      <c r="K39" s="30">
        <v>9395498768</v>
      </c>
      <c r="M39" s="30">
        <v>9395498768</v>
      </c>
    </row>
    <row r="40" spans="1:13" ht="18.75">
      <c r="A40" s="6" t="s">
        <v>55</v>
      </c>
      <c r="C40" s="30" t="s">
        <v>82</v>
      </c>
      <c r="E40" s="30">
        <v>24000000</v>
      </c>
      <c r="F40" s="30"/>
      <c r="G40" s="30">
        <v>683987</v>
      </c>
      <c r="H40" s="30"/>
      <c r="I40" s="30">
        <v>2560815287</v>
      </c>
      <c r="J40" s="30"/>
      <c r="K40" s="30">
        <v>-1620141137</v>
      </c>
      <c r="M40" s="30">
        <v>-1620141137</v>
      </c>
    </row>
    <row r="41" spans="1:13" ht="18.75">
      <c r="A41" s="6" t="s">
        <v>81</v>
      </c>
      <c r="C41" s="30" t="s">
        <v>82</v>
      </c>
      <c r="E41" s="30">
        <v>19361000</v>
      </c>
      <c r="F41" s="30"/>
      <c r="G41" s="30">
        <v>84142</v>
      </c>
      <c r="H41" s="30"/>
      <c r="I41" s="30">
        <v>327221142</v>
      </c>
      <c r="J41" s="30"/>
      <c r="K41" s="30">
        <v>186886858</v>
      </c>
      <c r="M41" s="30">
        <v>186886858</v>
      </c>
    </row>
    <row r="42" spans="1:13" ht="18.75">
      <c r="A42" s="6" t="s">
        <v>49</v>
      </c>
      <c r="C42" s="30" t="s">
        <v>82</v>
      </c>
      <c r="E42" s="30">
        <v>332088000</v>
      </c>
      <c r="F42" s="30"/>
      <c r="G42" s="30">
        <v>2205201</v>
      </c>
      <c r="H42" s="30"/>
      <c r="I42" s="30">
        <v>8568424759</v>
      </c>
      <c r="J42" s="30"/>
      <c r="K42" s="30">
        <v>6618697520</v>
      </c>
      <c r="M42" s="30">
        <v>6618697520</v>
      </c>
    </row>
    <row r="43" spans="1:13" ht="18.75">
      <c r="A43" s="6" t="s">
        <v>18</v>
      </c>
      <c r="C43" s="30" t="s">
        <v>304</v>
      </c>
      <c r="E43" s="30">
        <v>1424</v>
      </c>
      <c r="F43" s="30"/>
      <c r="G43" s="30">
        <v>10167360</v>
      </c>
      <c r="H43" s="30"/>
      <c r="I43" s="30">
        <v>8462632640</v>
      </c>
      <c r="J43" s="30"/>
      <c r="K43" s="30">
        <v>4494773170</v>
      </c>
      <c r="M43" s="30">
        <v>9375209609</v>
      </c>
    </row>
    <row r="44" spans="1:13" ht="18.75">
      <c r="A44" s="6" t="s">
        <v>28</v>
      </c>
      <c r="C44" s="30" t="s">
        <v>138</v>
      </c>
      <c r="E44" s="30">
        <v>3000000</v>
      </c>
      <c r="F44" s="30"/>
      <c r="G44" s="30">
        <v>230701</v>
      </c>
      <c r="H44" s="30"/>
      <c r="I44" s="30">
        <v>895769299</v>
      </c>
      <c r="J44" s="30"/>
      <c r="K44" s="30">
        <v>176245630</v>
      </c>
      <c r="M44" s="30">
        <v>176256712</v>
      </c>
    </row>
    <row r="45" spans="1:13" ht="18.75">
      <c r="A45" s="6" t="s">
        <v>102</v>
      </c>
      <c r="C45" s="30" t="s">
        <v>96</v>
      </c>
      <c r="E45" s="30">
        <v>0</v>
      </c>
      <c r="F45" s="30"/>
      <c r="G45" s="30">
        <v>0</v>
      </c>
      <c r="H45" s="30"/>
      <c r="I45" s="30">
        <v>0</v>
      </c>
      <c r="J45" s="30"/>
      <c r="K45" s="30">
        <v>-2</v>
      </c>
      <c r="M45" s="30">
        <v>-59724619</v>
      </c>
    </row>
    <row r="46" spans="1:13" ht="18.75">
      <c r="A46" s="6" t="s">
        <v>86</v>
      </c>
      <c r="C46" s="30" t="s">
        <v>87</v>
      </c>
      <c r="E46" s="30">
        <v>0</v>
      </c>
      <c r="F46" s="30"/>
      <c r="G46" s="30">
        <v>0</v>
      </c>
      <c r="H46" s="30"/>
      <c r="I46" s="30">
        <v>0</v>
      </c>
      <c r="J46" s="30"/>
      <c r="K46" s="30">
        <v>-4</v>
      </c>
      <c r="M46" s="30">
        <v>683753681</v>
      </c>
    </row>
    <row r="47" spans="1:13" ht="18.75">
      <c r="A47" s="6" t="s">
        <v>303</v>
      </c>
      <c r="C47" s="30" t="s">
        <v>305</v>
      </c>
      <c r="E47" s="30">
        <v>0</v>
      </c>
      <c r="F47" s="30"/>
      <c r="G47" s="30">
        <v>0</v>
      </c>
      <c r="H47" s="30"/>
      <c r="I47" s="30">
        <v>0</v>
      </c>
      <c r="J47" s="30"/>
      <c r="K47" s="30">
        <v>0</v>
      </c>
      <c r="M47" s="30">
        <v>27273238</v>
      </c>
    </row>
    <row r="48" spans="1:13" ht="18.75">
      <c r="A48" s="6" t="s">
        <v>302</v>
      </c>
      <c r="C48" s="30" t="s">
        <v>305</v>
      </c>
      <c r="E48" s="30">
        <v>0</v>
      </c>
      <c r="F48" s="30"/>
      <c r="G48" s="30">
        <v>0</v>
      </c>
      <c r="H48" s="30"/>
      <c r="I48" s="30">
        <v>0</v>
      </c>
      <c r="J48" s="30"/>
      <c r="K48" s="30">
        <v>0</v>
      </c>
      <c r="M48" s="30">
        <v>1579347</v>
      </c>
    </row>
    <row r="49" spans="1:13" ht="18.75">
      <c r="A49" s="6" t="s">
        <v>301</v>
      </c>
      <c r="C49" s="30" t="s">
        <v>305</v>
      </c>
      <c r="E49" s="30">
        <v>0</v>
      </c>
      <c r="F49" s="30"/>
      <c r="G49" s="30">
        <v>0</v>
      </c>
      <c r="H49" s="30"/>
      <c r="I49" s="30">
        <v>0</v>
      </c>
      <c r="J49" s="30"/>
      <c r="K49" s="30">
        <v>0</v>
      </c>
      <c r="M49" s="30">
        <v>272542104</v>
      </c>
    </row>
    <row r="50" spans="1:13" ht="18.75">
      <c r="A50" s="6" t="s">
        <v>300</v>
      </c>
      <c r="C50" s="30" t="s">
        <v>305</v>
      </c>
      <c r="E50" s="30">
        <v>0</v>
      </c>
      <c r="F50" s="30"/>
      <c r="G50" s="30">
        <v>0</v>
      </c>
      <c r="H50" s="30"/>
      <c r="I50" s="30">
        <v>0</v>
      </c>
      <c r="J50" s="30"/>
      <c r="K50" s="30">
        <v>0</v>
      </c>
      <c r="M50" s="30">
        <v>-315900181</v>
      </c>
    </row>
    <row r="51" spans="1:13" ht="18.75">
      <c r="A51" s="6" t="s">
        <v>299</v>
      </c>
      <c r="C51" s="30" t="s">
        <v>305</v>
      </c>
      <c r="E51" s="30">
        <v>0</v>
      </c>
      <c r="F51" s="30"/>
      <c r="G51" s="30">
        <v>0</v>
      </c>
      <c r="H51" s="30"/>
      <c r="I51" s="30">
        <v>0</v>
      </c>
      <c r="J51" s="30"/>
      <c r="K51" s="30">
        <v>0</v>
      </c>
      <c r="M51" s="30">
        <v>1320857</v>
      </c>
    </row>
    <row r="52" spans="1:13" ht="18.75">
      <c r="A52" s="6" t="s">
        <v>298</v>
      </c>
      <c r="C52" s="30" t="s">
        <v>305</v>
      </c>
      <c r="E52" s="30">
        <v>0</v>
      </c>
      <c r="F52" s="30"/>
      <c r="G52" s="30">
        <v>0</v>
      </c>
      <c r="H52" s="30"/>
      <c r="I52" s="30">
        <v>0</v>
      </c>
      <c r="J52" s="30"/>
      <c r="K52" s="30">
        <v>0</v>
      </c>
      <c r="M52" s="30">
        <v>-2738400270</v>
      </c>
    </row>
    <row r="53" spans="1:13" ht="18.75">
      <c r="A53" s="6" t="s">
        <v>297</v>
      </c>
      <c r="C53" s="30" t="s">
        <v>305</v>
      </c>
      <c r="E53" s="30">
        <v>0</v>
      </c>
      <c r="F53" s="30"/>
      <c r="G53" s="30">
        <v>0</v>
      </c>
      <c r="H53" s="30"/>
      <c r="I53" s="30">
        <v>0</v>
      </c>
      <c r="J53" s="30"/>
      <c r="K53" s="30">
        <v>0</v>
      </c>
      <c r="M53" s="30">
        <v>-3574301763</v>
      </c>
    </row>
    <row r="54" spans="1:13" ht="18.75">
      <c r="A54" s="6" t="s">
        <v>296</v>
      </c>
      <c r="C54" s="30" t="s">
        <v>305</v>
      </c>
      <c r="E54" s="30">
        <v>0</v>
      </c>
      <c r="F54" s="30"/>
      <c r="G54" s="30">
        <v>0</v>
      </c>
      <c r="H54" s="30"/>
      <c r="I54" s="30">
        <v>0</v>
      </c>
      <c r="J54" s="30"/>
      <c r="K54" s="30">
        <v>0</v>
      </c>
      <c r="M54" s="30">
        <v>14480025363</v>
      </c>
    </row>
    <row r="55" spans="1:13" ht="18.75">
      <c r="A55" s="6" t="s">
        <v>295</v>
      </c>
      <c r="C55" s="30" t="s">
        <v>305</v>
      </c>
      <c r="E55" s="30">
        <v>0</v>
      </c>
      <c r="F55" s="30"/>
      <c r="G55" s="30">
        <v>0</v>
      </c>
      <c r="H55" s="30"/>
      <c r="I55" s="30">
        <v>0</v>
      </c>
      <c r="J55" s="30"/>
      <c r="K55" s="30">
        <v>0</v>
      </c>
      <c r="M55" s="30">
        <v>62249557</v>
      </c>
    </row>
    <row r="56" spans="1:13" ht="18.75">
      <c r="A56" s="6" t="s">
        <v>294</v>
      </c>
      <c r="C56" s="30" t="s">
        <v>305</v>
      </c>
      <c r="E56" s="30">
        <v>0</v>
      </c>
      <c r="F56" s="30"/>
      <c r="G56" s="30">
        <v>0</v>
      </c>
      <c r="H56" s="30"/>
      <c r="I56" s="30">
        <v>0</v>
      </c>
      <c r="J56" s="30"/>
      <c r="K56" s="30">
        <v>0</v>
      </c>
      <c r="M56" s="30">
        <v>-3376034963</v>
      </c>
    </row>
    <row r="57" spans="1:13" ht="18.75">
      <c r="A57" s="6" t="s">
        <v>293</v>
      </c>
      <c r="C57" s="30" t="s">
        <v>306</v>
      </c>
      <c r="E57" s="30">
        <v>0</v>
      </c>
      <c r="F57" s="30"/>
      <c r="G57" s="30">
        <v>0</v>
      </c>
      <c r="H57" s="30"/>
      <c r="I57" s="30">
        <v>0</v>
      </c>
      <c r="J57" s="30"/>
      <c r="K57" s="30">
        <v>0</v>
      </c>
      <c r="M57" s="30">
        <v>-2862444083</v>
      </c>
    </row>
    <row r="58" spans="1:13" ht="18.75">
      <c r="A58" s="6" t="s">
        <v>292</v>
      </c>
      <c r="C58" s="30" t="s">
        <v>307</v>
      </c>
      <c r="E58" s="30">
        <v>0</v>
      </c>
      <c r="F58" s="30"/>
      <c r="G58" s="30">
        <v>0</v>
      </c>
      <c r="H58" s="30"/>
      <c r="I58" s="30">
        <v>0</v>
      </c>
      <c r="J58" s="30"/>
      <c r="K58" s="30">
        <v>0</v>
      </c>
      <c r="M58" s="30">
        <v>-11020887990</v>
      </c>
    </row>
    <row r="59" spans="1:13" ht="18.75">
      <c r="A59" s="6" t="s">
        <v>291</v>
      </c>
      <c r="C59" s="30" t="s">
        <v>307</v>
      </c>
      <c r="E59" s="30">
        <v>0</v>
      </c>
      <c r="F59" s="30"/>
      <c r="G59" s="30">
        <v>0</v>
      </c>
      <c r="H59" s="30"/>
      <c r="I59" s="30">
        <v>0</v>
      </c>
      <c r="J59" s="30"/>
      <c r="K59" s="30">
        <v>0</v>
      </c>
      <c r="M59" s="30">
        <v>-152377745</v>
      </c>
    </row>
    <row r="60" spans="1:13" ht="18.75">
      <c r="A60" s="6" t="s">
        <v>290</v>
      </c>
      <c r="C60" s="30" t="s">
        <v>307</v>
      </c>
      <c r="E60" s="30">
        <v>0</v>
      </c>
      <c r="F60" s="30"/>
      <c r="G60" s="30">
        <v>0</v>
      </c>
      <c r="H60" s="30"/>
      <c r="I60" s="30">
        <v>0</v>
      </c>
      <c r="J60" s="30"/>
      <c r="K60" s="30">
        <v>0</v>
      </c>
      <c r="M60" s="30">
        <v>-907558772</v>
      </c>
    </row>
    <row r="61" spans="1:13" ht="18.75">
      <c r="A61" s="6" t="s">
        <v>289</v>
      </c>
      <c r="C61" s="30" t="s">
        <v>308</v>
      </c>
      <c r="E61" s="30">
        <v>0</v>
      </c>
      <c r="F61" s="30"/>
      <c r="G61" s="30">
        <v>0</v>
      </c>
      <c r="H61" s="30"/>
      <c r="I61" s="30">
        <v>0</v>
      </c>
      <c r="J61" s="30"/>
      <c r="K61" s="30">
        <v>0</v>
      </c>
      <c r="M61" s="30">
        <v>2040585771</v>
      </c>
    </row>
    <row r="62" spans="1:13" ht="18.75">
      <c r="A62" s="6" t="s">
        <v>288</v>
      </c>
      <c r="C62" s="30" t="s">
        <v>308</v>
      </c>
      <c r="E62" s="30">
        <v>0</v>
      </c>
      <c r="F62" s="30"/>
      <c r="G62" s="30">
        <v>0</v>
      </c>
      <c r="H62" s="30"/>
      <c r="I62" s="30">
        <v>0</v>
      </c>
      <c r="J62" s="30"/>
      <c r="K62" s="30">
        <v>0</v>
      </c>
      <c r="M62" s="30">
        <v>1233665205</v>
      </c>
    </row>
    <row r="63" spans="1:13" ht="18.75">
      <c r="A63" s="6" t="s">
        <v>287</v>
      </c>
      <c r="C63" s="30" t="s">
        <v>308</v>
      </c>
      <c r="E63" s="30">
        <v>0</v>
      </c>
      <c r="F63" s="30"/>
      <c r="G63" s="30">
        <v>0</v>
      </c>
      <c r="H63" s="30"/>
      <c r="I63" s="30">
        <v>0</v>
      </c>
      <c r="J63" s="30"/>
      <c r="K63" s="30">
        <v>0</v>
      </c>
      <c r="M63" s="30">
        <v>4498842</v>
      </c>
    </row>
    <row r="64" spans="1:13" ht="18.75">
      <c r="A64" s="6" t="s">
        <v>286</v>
      </c>
      <c r="C64" s="30" t="s">
        <v>309</v>
      </c>
      <c r="E64" s="30">
        <v>0</v>
      </c>
      <c r="F64" s="30"/>
      <c r="G64" s="30">
        <v>0</v>
      </c>
      <c r="H64" s="30"/>
      <c r="I64" s="30">
        <v>0</v>
      </c>
      <c r="J64" s="30"/>
      <c r="K64" s="30">
        <v>0</v>
      </c>
      <c r="M64" s="30">
        <v>2013469473</v>
      </c>
    </row>
    <row r="65" spans="1:13" ht="18.75">
      <c r="A65" s="6" t="s">
        <v>285</v>
      </c>
      <c r="C65" s="30" t="s">
        <v>309</v>
      </c>
      <c r="E65" s="30">
        <v>0</v>
      </c>
      <c r="F65" s="30"/>
      <c r="G65" s="30">
        <v>0</v>
      </c>
      <c r="H65" s="30"/>
      <c r="I65" s="30">
        <v>0</v>
      </c>
      <c r="J65" s="30"/>
      <c r="K65" s="30">
        <v>0</v>
      </c>
      <c r="M65" s="30">
        <v>37250519</v>
      </c>
    </row>
    <row r="66" spans="1:13" ht="18.75">
      <c r="A66" s="6" t="s">
        <v>284</v>
      </c>
      <c r="C66" s="30" t="s">
        <v>309</v>
      </c>
      <c r="E66" s="30">
        <v>0</v>
      </c>
      <c r="F66" s="30"/>
      <c r="G66" s="30">
        <v>0</v>
      </c>
      <c r="H66" s="30"/>
      <c r="I66" s="30">
        <v>0</v>
      </c>
      <c r="J66" s="30"/>
      <c r="K66" s="30">
        <v>0</v>
      </c>
      <c r="M66" s="30">
        <v>377748882</v>
      </c>
    </row>
    <row r="67" spans="1:13" ht="18.75">
      <c r="A67" s="6" t="s">
        <v>283</v>
      </c>
      <c r="C67" s="30" t="s">
        <v>309</v>
      </c>
      <c r="E67" s="30">
        <v>0</v>
      </c>
      <c r="F67" s="30"/>
      <c r="G67" s="30">
        <v>0</v>
      </c>
      <c r="H67" s="30"/>
      <c r="I67" s="30">
        <v>0</v>
      </c>
      <c r="J67" s="30"/>
      <c r="K67" s="30">
        <v>0</v>
      </c>
      <c r="M67" s="30">
        <v>380497906</v>
      </c>
    </row>
    <row r="68" spans="1:13" ht="18.75">
      <c r="A68" s="6" t="s">
        <v>282</v>
      </c>
      <c r="C68" s="30" t="s">
        <v>309</v>
      </c>
      <c r="E68" s="30">
        <v>0</v>
      </c>
      <c r="F68" s="30"/>
      <c r="G68" s="30">
        <v>0</v>
      </c>
      <c r="H68" s="30"/>
      <c r="I68" s="30">
        <v>0</v>
      </c>
      <c r="J68" s="30"/>
      <c r="K68" s="30">
        <v>0</v>
      </c>
      <c r="M68" s="30">
        <v>4909214122</v>
      </c>
    </row>
    <row r="69" spans="1:13" ht="18.75">
      <c r="A69" s="6" t="s">
        <v>281</v>
      </c>
      <c r="C69" s="30" t="s">
        <v>309</v>
      </c>
      <c r="E69" s="30">
        <v>0</v>
      </c>
      <c r="F69" s="30"/>
      <c r="G69" s="30">
        <v>0</v>
      </c>
      <c r="H69" s="30"/>
      <c r="I69" s="30">
        <v>0</v>
      </c>
      <c r="J69" s="30"/>
      <c r="K69" s="30">
        <v>0</v>
      </c>
      <c r="M69" s="30">
        <v>1149458553</v>
      </c>
    </row>
    <row r="70" spans="1:13" ht="18.75">
      <c r="A70" s="6" t="s">
        <v>280</v>
      </c>
      <c r="C70" s="30" t="s">
        <v>309</v>
      </c>
      <c r="E70" s="30">
        <v>0</v>
      </c>
      <c r="F70" s="30"/>
      <c r="G70" s="30">
        <v>0</v>
      </c>
      <c r="H70" s="30"/>
      <c r="I70" s="30">
        <v>0</v>
      </c>
      <c r="J70" s="30"/>
      <c r="K70" s="30">
        <v>0</v>
      </c>
      <c r="M70" s="30">
        <v>1854122</v>
      </c>
    </row>
    <row r="71" spans="1:13" ht="18.75">
      <c r="A71" s="6" t="s">
        <v>279</v>
      </c>
      <c r="C71" s="30" t="s">
        <v>309</v>
      </c>
      <c r="E71" s="30">
        <v>0</v>
      </c>
      <c r="F71" s="30"/>
      <c r="G71" s="30">
        <v>0</v>
      </c>
      <c r="H71" s="30"/>
      <c r="I71" s="30">
        <v>0</v>
      </c>
      <c r="J71" s="30"/>
      <c r="K71" s="30">
        <v>0</v>
      </c>
      <c r="M71" s="30">
        <v>9070235704</v>
      </c>
    </row>
    <row r="72" spans="1:13" ht="18.75">
      <c r="A72" s="6" t="s">
        <v>278</v>
      </c>
      <c r="C72" s="30" t="s">
        <v>309</v>
      </c>
      <c r="E72" s="30">
        <v>0</v>
      </c>
      <c r="F72" s="30"/>
      <c r="G72" s="30">
        <v>0</v>
      </c>
      <c r="H72" s="30"/>
      <c r="I72" s="30">
        <v>0</v>
      </c>
      <c r="J72" s="30"/>
      <c r="K72" s="30">
        <v>0</v>
      </c>
      <c r="M72" s="30">
        <v>5105614928</v>
      </c>
    </row>
    <row r="73" spans="1:13" ht="18.75">
      <c r="A73" s="6" t="s">
        <v>277</v>
      </c>
      <c r="C73" s="30" t="s">
        <v>306</v>
      </c>
      <c r="E73" s="30">
        <v>0</v>
      </c>
      <c r="F73" s="30"/>
      <c r="G73" s="30">
        <v>0</v>
      </c>
      <c r="H73" s="30"/>
      <c r="I73" s="30">
        <v>0</v>
      </c>
      <c r="J73" s="30"/>
      <c r="K73" s="30">
        <v>0</v>
      </c>
      <c r="M73" s="30">
        <v>650832368</v>
      </c>
    </row>
    <row r="74" spans="1:13" ht="18.75">
      <c r="A74" s="6" t="s">
        <v>276</v>
      </c>
      <c r="C74" s="30" t="s">
        <v>306</v>
      </c>
      <c r="E74" s="30">
        <v>0</v>
      </c>
      <c r="F74" s="30"/>
      <c r="G74" s="30">
        <v>0</v>
      </c>
      <c r="H74" s="30"/>
      <c r="I74" s="30">
        <v>0</v>
      </c>
      <c r="J74" s="30"/>
      <c r="K74" s="30">
        <v>0</v>
      </c>
      <c r="M74" s="30">
        <v>15618090011</v>
      </c>
    </row>
    <row r="75" spans="1:13" ht="18.75">
      <c r="A75" s="6" t="s">
        <v>275</v>
      </c>
      <c r="C75" s="30" t="s">
        <v>310</v>
      </c>
      <c r="E75" s="30">
        <v>0</v>
      </c>
      <c r="F75" s="30"/>
      <c r="G75" s="30">
        <v>0</v>
      </c>
      <c r="H75" s="30"/>
      <c r="I75" s="30">
        <v>0</v>
      </c>
      <c r="J75" s="30"/>
      <c r="K75" s="30">
        <v>0</v>
      </c>
      <c r="M75" s="30">
        <v>-3725960341</v>
      </c>
    </row>
    <row r="76" spans="1:13" ht="18.75">
      <c r="A76" s="6" t="s">
        <v>274</v>
      </c>
      <c r="C76" s="30" t="s">
        <v>311</v>
      </c>
      <c r="E76" s="30">
        <v>0</v>
      </c>
      <c r="F76" s="30"/>
      <c r="G76" s="30">
        <v>0</v>
      </c>
      <c r="H76" s="30"/>
      <c r="I76" s="30">
        <v>0</v>
      </c>
      <c r="J76" s="30"/>
      <c r="K76" s="30">
        <v>0</v>
      </c>
      <c r="M76" s="30">
        <v>5772262622</v>
      </c>
    </row>
    <row r="77" spans="1:13" ht="18.75">
      <c r="A77" s="6" t="s">
        <v>273</v>
      </c>
      <c r="C77" s="30" t="s">
        <v>311</v>
      </c>
      <c r="E77" s="30">
        <v>0</v>
      </c>
      <c r="F77" s="30"/>
      <c r="G77" s="30">
        <v>0</v>
      </c>
      <c r="H77" s="30"/>
      <c r="I77" s="30">
        <v>0</v>
      </c>
      <c r="J77" s="30"/>
      <c r="K77" s="30">
        <v>0</v>
      </c>
      <c r="M77" s="30">
        <v>1310772435</v>
      </c>
    </row>
    <row r="78" spans="1:13" ht="18.75">
      <c r="A78" s="6" t="s">
        <v>272</v>
      </c>
      <c r="C78" s="30" t="s">
        <v>311</v>
      </c>
      <c r="E78" s="30">
        <v>0</v>
      </c>
      <c r="F78" s="30"/>
      <c r="G78" s="30">
        <v>0</v>
      </c>
      <c r="H78" s="30"/>
      <c r="I78" s="30">
        <v>0</v>
      </c>
      <c r="J78" s="30"/>
      <c r="K78" s="30">
        <v>0</v>
      </c>
      <c r="M78" s="30">
        <v>1155093458</v>
      </c>
    </row>
    <row r="79" spans="1:13" ht="18.75">
      <c r="A79" s="6" t="s">
        <v>271</v>
      </c>
      <c r="C79" s="30" t="s">
        <v>309</v>
      </c>
      <c r="E79" s="30">
        <v>0</v>
      </c>
      <c r="F79" s="30"/>
      <c r="G79" s="30">
        <v>0</v>
      </c>
      <c r="H79" s="30"/>
      <c r="I79" s="30">
        <v>0</v>
      </c>
      <c r="J79" s="30"/>
      <c r="K79" s="30">
        <v>0</v>
      </c>
      <c r="M79" s="30">
        <v>44985935</v>
      </c>
    </row>
    <row r="80" spans="1:13" ht="18.75">
      <c r="A80" s="6" t="s">
        <v>270</v>
      </c>
      <c r="C80" s="30" t="s">
        <v>309</v>
      </c>
      <c r="E80" s="30">
        <v>0</v>
      </c>
      <c r="F80" s="30"/>
      <c r="G80" s="30">
        <v>0</v>
      </c>
      <c r="H80" s="30"/>
      <c r="I80" s="30">
        <v>0</v>
      </c>
      <c r="J80" s="30"/>
      <c r="K80" s="30">
        <v>0</v>
      </c>
      <c r="M80" s="30">
        <v>7973607616</v>
      </c>
    </row>
    <row r="81" spans="1:13" ht="18.75">
      <c r="A81" s="6" t="s">
        <v>269</v>
      </c>
      <c r="C81" s="30" t="s">
        <v>309</v>
      </c>
      <c r="E81" s="30">
        <v>0</v>
      </c>
      <c r="F81" s="30"/>
      <c r="G81" s="30">
        <v>0</v>
      </c>
      <c r="H81" s="30"/>
      <c r="I81" s="30">
        <v>0</v>
      </c>
      <c r="J81" s="30"/>
      <c r="K81" s="30">
        <v>0</v>
      </c>
      <c r="M81" s="30">
        <v>77600036</v>
      </c>
    </row>
    <row r="82" spans="1:13" ht="18.75">
      <c r="A82" s="6" t="s">
        <v>268</v>
      </c>
      <c r="C82" s="30" t="s">
        <v>309</v>
      </c>
      <c r="E82" s="30">
        <v>0</v>
      </c>
      <c r="F82" s="30"/>
      <c r="G82" s="30">
        <v>0</v>
      </c>
      <c r="H82" s="30"/>
      <c r="I82" s="30">
        <v>0</v>
      </c>
      <c r="J82" s="30"/>
      <c r="K82" s="30">
        <v>0</v>
      </c>
      <c r="M82" s="30">
        <v>-59205077</v>
      </c>
    </row>
    <row r="83" spans="1:13" ht="18.75">
      <c r="A83" s="6" t="s">
        <v>267</v>
      </c>
      <c r="C83" s="30" t="s">
        <v>312</v>
      </c>
      <c r="E83" s="30">
        <v>0</v>
      </c>
      <c r="F83" s="30"/>
      <c r="G83" s="30">
        <v>0</v>
      </c>
      <c r="H83" s="30"/>
      <c r="I83" s="30">
        <v>0</v>
      </c>
      <c r="J83" s="30"/>
      <c r="K83" s="30">
        <v>0</v>
      </c>
      <c r="M83" s="30">
        <v>91269441</v>
      </c>
    </row>
    <row r="84" spans="1:13" ht="18.75">
      <c r="A84" s="6" t="s">
        <v>266</v>
      </c>
      <c r="C84" s="30" t="s">
        <v>309</v>
      </c>
      <c r="E84" s="30">
        <v>0</v>
      </c>
      <c r="F84" s="30"/>
      <c r="G84" s="30">
        <v>0</v>
      </c>
      <c r="H84" s="30"/>
      <c r="I84" s="30">
        <v>0</v>
      </c>
      <c r="J84" s="30"/>
      <c r="K84" s="30">
        <v>0</v>
      </c>
      <c r="M84" s="30">
        <v>2881308401</v>
      </c>
    </row>
    <row r="85" spans="1:13" ht="18.75">
      <c r="A85" s="6" t="s">
        <v>265</v>
      </c>
      <c r="C85" s="30" t="s">
        <v>309</v>
      </c>
      <c r="E85" s="30">
        <v>0</v>
      </c>
      <c r="F85" s="30"/>
      <c r="G85" s="30">
        <v>0</v>
      </c>
      <c r="H85" s="30"/>
      <c r="I85" s="30">
        <v>0</v>
      </c>
      <c r="J85" s="30"/>
      <c r="K85" s="30">
        <v>0</v>
      </c>
      <c r="M85" s="30">
        <v>5415096038</v>
      </c>
    </row>
    <row r="86" spans="1:13" ht="18.75">
      <c r="A86" s="6" t="s">
        <v>264</v>
      </c>
      <c r="C86" s="30" t="s">
        <v>312</v>
      </c>
      <c r="E86" s="30">
        <v>0</v>
      </c>
      <c r="F86" s="30"/>
      <c r="G86" s="30">
        <v>0</v>
      </c>
      <c r="H86" s="30"/>
      <c r="I86" s="30">
        <v>0</v>
      </c>
      <c r="J86" s="30"/>
      <c r="K86" s="30">
        <v>0</v>
      </c>
      <c r="M86" s="30">
        <v>12068999730</v>
      </c>
    </row>
    <row r="87" spans="1:13" ht="18.75">
      <c r="A87" s="6" t="s">
        <v>263</v>
      </c>
      <c r="C87" s="30" t="s">
        <v>312</v>
      </c>
      <c r="E87" s="30">
        <v>0</v>
      </c>
      <c r="F87" s="30"/>
      <c r="G87" s="30">
        <v>0</v>
      </c>
      <c r="H87" s="30"/>
      <c r="I87" s="30">
        <v>0</v>
      </c>
      <c r="J87" s="30"/>
      <c r="K87" s="30">
        <v>0</v>
      </c>
      <c r="M87" s="30">
        <v>10768247692</v>
      </c>
    </row>
    <row r="88" spans="1:13" ht="18.75">
      <c r="A88" s="6" t="s">
        <v>262</v>
      </c>
      <c r="C88" s="30" t="s">
        <v>313</v>
      </c>
      <c r="E88" s="30">
        <v>0</v>
      </c>
      <c r="F88" s="30"/>
      <c r="G88" s="30">
        <v>0</v>
      </c>
      <c r="H88" s="30"/>
      <c r="I88" s="30">
        <v>0</v>
      </c>
      <c r="J88" s="30"/>
      <c r="K88" s="30">
        <v>0</v>
      </c>
      <c r="M88" s="30">
        <v>985917917</v>
      </c>
    </row>
    <row r="89" spans="1:13" ht="18.75">
      <c r="A89" s="6" t="s">
        <v>261</v>
      </c>
      <c r="C89" s="30" t="s">
        <v>313</v>
      </c>
      <c r="E89" s="30">
        <v>0</v>
      </c>
      <c r="F89" s="30"/>
      <c r="G89" s="30">
        <v>0</v>
      </c>
      <c r="H89" s="30"/>
      <c r="I89" s="30">
        <v>0</v>
      </c>
      <c r="J89" s="30"/>
      <c r="K89" s="30">
        <v>0</v>
      </c>
      <c r="M89" s="30">
        <v>1586600253</v>
      </c>
    </row>
    <row r="90" spans="1:13" ht="18.75">
      <c r="A90" s="6" t="s">
        <v>260</v>
      </c>
      <c r="C90" s="30" t="s">
        <v>314</v>
      </c>
      <c r="E90" s="30">
        <v>0</v>
      </c>
      <c r="F90" s="30"/>
      <c r="G90" s="30">
        <v>0</v>
      </c>
      <c r="H90" s="30"/>
      <c r="I90" s="30">
        <v>0</v>
      </c>
      <c r="J90" s="30"/>
      <c r="K90" s="30">
        <v>0</v>
      </c>
      <c r="M90" s="30">
        <v>8559114460</v>
      </c>
    </row>
    <row r="91" spans="1:13" ht="18.75">
      <c r="A91" s="6" t="s">
        <v>259</v>
      </c>
      <c r="C91" s="30" t="s">
        <v>309</v>
      </c>
      <c r="E91" s="30">
        <v>0</v>
      </c>
      <c r="F91" s="30"/>
      <c r="G91" s="30">
        <v>0</v>
      </c>
      <c r="H91" s="30"/>
      <c r="I91" s="30">
        <v>0</v>
      </c>
      <c r="J91" s="30"/>
      <c r="K91" s="30">
        <v>0</v>
      </c>
      <c r="M91" s="30">
        <v>39976842</v>
      </c>
    </row>
    <row r="92" spans="1:13" ht="18.75">
      <c r="A92" s="6" t="s">
        <v>258</v>
      </c>
      <c r="C92" s="30" t="s">
        <v>315</v>
      </c>
      <c r="E92" s="30">
        <v>0</v>
      </c>
      <c r="F92" s="30"/>
      <c r="G92" s="30">
        <v>0</v>
      </c>
      <c r="H92" s="30"/>
      <c r="I92" s="30">
        <v>0</v>
      </c>
      <c r="J92" s="30"/>
      <c r="K92" s="30">
        <v>0</v>
      </c>
      <c r="M92" s="30">
        <v>1237447923</v>
      </c>
    </row>
    <row r="93" spans="1:13" ht="18.75">
      <c r="A93" s="6" t="s">
        <v>257</v>
      </c>
      <c r="C93" s="30" t="s">
        <v>316</v>
      </c>
      <c r="E93" s="30">
        <v>0</v>
      </c>
      <c r="F93" s="30"/>
      <c r="G93" s="30">
        <v>0</v>
      </c>
      <c r="H93" s="30"/>
      <c r="I93" s="30">
        <v>0</v>
      </c>
      <c r="J93" s="30"/>
      <c r="K93" s="30">
        <v>0</v>
      </c>
      <c r="M93" s="30">
        <v>399233964</v>
      </c>
    </row>
    <row r="94" spans="1:13" ht="18.75">
      <c r="A94" s="6" t="s">
        <v>256</v>
      </c>
      <c r="C94" s="30" t="s">
        <v>316</v>
      </c>
      <c r="E94" s="30">
        <v>0</v>
      </c>
      <c r="F94" s="30"/>
      <c r="G94" s="30">
        <v>0</v>
      </c>
      <c r="H94" s="30"/>
      <c r="I94" s="30">
        <v>0</v>
      </c>
      <c r="J94" s="30"/>
      <c r="K94" s="30">
        <v>0</v>
      </c>
      <c r="M94" s="30">
        <v>2151514613</v>
      </c>
    </row>
    <row r="95" spans="1:13" ht="18.75">
      <c r="A95" s="6" t="s">
        <v>255</v>
      </c>
      <c r="C95" s="30" t="s">
        <v>2</v>
      </c>
      <c r="E95" s="30">
        <v>0</v>
      </c>
      <c r="F95" s="30"/>
      <c r="G95" s="30">
        <v>0</v>
      </c>
      <c r="H95" s="30"/>
      <c r="I95" s="30">
        <v>0</v>
      </c>
      <c r="J95" s="30"/>
      <c r="K95" s="30">
        <v>0</v>
      </c>
      <c r="M95" s="30">
        <v>6044644458</v>
      </c>
    </row>
    <row r="96" spans="1:13" ht="18.75">
      <c r="A96" s="6" t="s">
        <v>254</v>
      </c>
      <c r="C96" s="30" t="s">
        <v>317</v>
      </c>
      <c r="E96" s="30">
        <v>0</v>
      </c>
      <c r="F96" s="30"/>
      <c r="G96" s="30">
        <v>0</v>
      </c>
      <c r="H96" s="30"/>
      <c r="I96" s="30">
        <v>0</v>
      </c>
      <c r="J96" s="30"/>
      <c r="K96" s="30">
        <v>0</v>
      </c>
      <c r="M96" s="30">
        <v>-323583301</v>
      </c>
    </row>
    <row r="97" spans="1:13" ht="18.75">
      <c r="A97" s="6" t="s">
        <v>253</v>
      </c>
      <c r="C97" s="30" t="s">
        <v>318</v>
      </c>
      <c r="E97" s="30">
        <v>0</v>
      </c>
      <c r="F97" s="30"/>
      <c r="G97" s="30">
        <v>0</v>
      </c>
      <c r="H97" s="30"/>
      <c r="I97" s="30">
        <v>0</v>
      </c>
      <c r="J97" s="30"/>
      <c r="K97" s="30">
        <v>0</v>
      </c>
      <c r="M97" s="30">
        <v>-6168921784</v>
      </c>
    </row>
    <row r="98" spans="1:13" ht="18.75">
      <c r="A98" s="6" t="s">
        <v>175</v>
      </c>
      <c r="C98" s="30" t="s">
        <v>318</v>
      </c>
      <c r="E98" s="30">
        <v>0</v>
      </c>
      <c r="F98" s="30"/>
      <c r="G98" s="30">
        <v>0</v>
      </c>
      <c r="H98" s="30"/>
      <c r="I98" s="30">
        <v>0</v>
      </c>
      <c r="J98" s="30"/>
      <c r="K98" s="30">
        <v>0</v>
      </c>
      <c r="M98" s="30">
        <v>-4720708181</v>
      </c>
    </row>
    <row r="99" spans="1:13" ht="18.75">
      <c r="A99" s="6" t="s">
        <v>252</v>
      </c>
      <c r="C99" s="30" t="s">
        <v>318</v>
      </c>
      <c r="E99" s="30">
        <v>0</v>
      </c>
      <c r="F99" s="30"/>
      <c r="G99" s="30">
        <v>0</v>
      </c>
      <c r="H99" s="30"/>
      <c r="I99" s="30">
        <v>0</v>
      </c>
      <c r="J99" s="30"/>
      <c r="K99" s="30">
        <v>0</v>
      </c>
      <c r="M99" s="30">
        <v>-25205925282</v>
      </c>
    </row>
    <row r="100" spans="1:13" ht="18.75">
      <c r="A100" s="6" t="s">
        <v>251</v>
      </c>
      <c r="C100" s="30" t="s">
        <v>318</v>
      </c>
      <c r="E100" s="30">
        <v>0</v>
      </c>
      <c r="F100" s="30"/>
      <c r="G100" s="30">
        <v>0</v>
      </c>
      <c r="H100" s="30"/>
      <c r="I100" s="30">
        <v>0</v>
      </c>
      <c r="J100" s="30"/>
      <c r="K100" s="30">
        <v>0</v>
      </c>
      <c r="M100" s="30">
        <v>-12239738508</v>
      </c>
    </row>
    <row r="101" spans="1:13" ht="18.75">
      <c r="A101" s="6" t="s">
        <v>249</v>
      </c>
      <c r="C101" s="30" t="s">
        <v>82</v>
      </c>
      <c r="E101" s="30">
        <v>0</v>
      </c>
      <c r="F101" s="30"/>
      <c r="G101" s="30">
        <v>0</v>
      </c>
      <c r="H101" s="30"/>
      <c r="I101" s="30">
        <v>0</v>
      </c>
      <c r="J101" s="30"/>
      <c r="K101" s="30">
        <v>0</v>
      </c>
      <c r="M101" s="30">
        <v>393046629</v>
      </c>
    </row>
    <row r="102" spans="1:13" ht="18.75">
      <c r="A102" s="6" t="s">
        <v>248</v>
      </c>
      <c r="C102" s="30" t="s">
        <v>137</v>
      </c>
      <c r="E102" s="30">
        <v>0</v>
      </c>
      <c r="F102" s="30"/>
      <c r="G102" s="30">
        <v>0</v>
      </c>
      <c r="H102" s="30"/>
      <c r="I102" s="30">
        <v>0</v>
      </c>
      <c r="J102" s="30"/>
      <c r="K102" s="30">
        <v>0</v>
      </c>
      <c r="M102" s="30">
        <v>-10852</v>
      </c>
    </row>
    <row r="103" spans="1:13" ht="18.75">
      <c r="A103" s="6" t="s">
        <v>22</v>
      </c>
      <c r="C103" s="30" t="s">
        <v>87</v>
      </c>
      <c r="E103" s="30">
        <v>0</v>
      </c>
      <c r="F103" s="30"/>
      <c r="G103" s="30">
        <v>0</v>
      </c>
      <c r="H103" s="30"/>
      <c r="I103" s="30">
        <v>0</v>
      </c>
      <c r="J103" s="30"/>
      <c r="K103" s="30">
        <v>0</v>
      </c>
      <c r="M103" s="30">
        <v>2826846703</v>
      </c>
    </row>
    <row r="104" spans="1:13" ht="18.75">
      <c r="A104" s="6" t="s">
        <v>21</v>
      </c>
      <c r="C104" s="30" t="s">
        <v>87</v>
      </c>
      <c r="E104" s="30">
        <v>0</v>
      </c>
      <c r="F104" s="30"/>
      <c r="G104" s="30">
        <v>0</v>
      </c>
      <c r="H104" s="30"/>
      <c r="I104" s="30">
        <v>0</v>
      </c>
      <c r="J104" s="30"/>
      <c r="K104" s="30">
        <v>0</v>
      </c>
      <c r="M104" s="30">
        <v>845123592</v>
      </c>
    </row>
    <row r="105" spans="1:13" ht="18.75">
      <c r="A105" s="6" t="s">
        <v>247</v>
      </c>
      <c r="C105" s="30" t="s">
        <v>87</v>
      </c>
      <c r="E105" s="30">
        <v>0</v>
      </c>
      <c r="F105" s="30"/>
      <c r="G105" s="30">
        <v>0</v>
      </c>
      <c r="H105" s="30"/>
      <c r="I105" s="30">
        <v>0</v>
      </c>
      <c r="J105" s="30"/>
      <c r="K105" s="30">
        <v>0</v>
      </c>
      <c r="M105" s="30">
        <v>14737660</v>
      </c>
    </row>
    <row r="106" spans="1:13" ht="18.75">
      <c r="A106" s="6" t="s">
        <v>20</v>
      </c>
      <c r="C106" s="30" t="s">
        <v>104</v>
      </c>
      <c r="E106" s="63">
        <v>0</v>
      </c>
      <c r="G106" s="63">
        <v>0</v>
      </c>
      <c r="I106" s="63">
        <v>0</v>
      </c>
      <c r="K106" s="30">
        <v>0</v>
      </c>
      <c r="M106" s="30">
        <v>28487671</v>
      </c>
    </row>
    <row r="107" spans="1:13" ht="18.75">
      <c r="A107" s="6" t="s">
        <v>246</v>
      </c>
      <c r="C107" s="30" t="s">
        <v>82</v>
      </c>
      <c r="E107" s="63">
        <v>0</v>
      </c>
      <c r="G107" s="63">
        <v>0</v>
      </c>
      <c r="I107" s="63">
        <v>0</v>
      </c>
      <c r="K107" s="30">
        <v>0</v>
      </c>
      <c r="M107" s="30">
        <v>24893180</v>
      </c>
    </row>
    <row r="108" spans="1:13" ht="18.75">
      <c r="A108" s="6" t="s">
        <v>245</v>
      </c>
      <c r="C108" s="30" t="s">
        <v>96</v>
      </c>
      <c r="E108" s="63">
        <v>0</v>
      </c>
      <c r="G108" s="63">
        <v>0</v>
      </c>
      <c r="I108" s="63">
        <v>0</v>
      </c>
      <c r="K108" s="30">
        <v>0</v>
      </c>
      <c r="M108" s="30">
        <v>164881874</v>
      </c>
    </row>
    <row r="109" spans="1:13" ht="18.75">
      <c r="A109" s="6" t="s">
        <v>27</v>
      </c>
      <c r="C109" s="30" t="s">
        <v>96</v>
      </c>
      <c r="E109" s="63">
        <v>0</v>
      </c>
      <c r="G109" s="63">
        <v>0</v>
      </c>
      <c r="I109" s="63">
        <v>0</v>
      </c>
      <c r="K109" s="30">
        <v>0</v>
      </c>
      <c r="M109" s="30">
        <v>-15017932</v>
      </c>
    </row>
    <row r="110" spans="1:13" ht="18.75">
      <c r="A110" s="6" t="s">
        <v>25</v>
      </c>
      <c r="C110" s="30" t="s">
        <v>96</v>
      </c>
      <c r="E110" s="63">
        <v>0</v>
      </c>
      <c r="G110" s="63">
        <v>0</v>
      </c>
      <c r="I110" s="63">
        <v>0</v>
      </c>
      <c r="K110" s="30">
        <v>0</v>
      </c>
      <c r="M110" s="30">
        <v>3537475728</v>
      </c>
    </row>
    <row r="111" spans="1:13" ht="18.75">
      <c r="A111" s="6" t="s">
        <v>244</v>
      </c>
      <c r="C111" s="30" t="s">
        <v>96</v>
      </c>
      <c r="E111" s="63">
        <v>0</v>
      </c>
      <c r="G111" s="63">
        <v>0</v>
      </c>
      <c r="I111" s="63">
        <v>0</v>
      </c>
      <c r="K111" s="30">
        <v>0</v>
      </c>
      <c r="M111" s="30">
        <v>1122175478</v>
      </c>
    </row>
    <row r="112" spans="1:13" ht="18.75">
      <c r="A112" s="6" t="s">
        <v>243</v>
      </c>
      <c r="C112" s="30" t="s">
        <v>96</v>
      </c>
      <c r="E112" s="63">
        <v>0</v>
      </c>
      <c r="G112" s="63">
        <v>0</v>
      </c>
      <c r="I112" s="63">
        <v>0</v>
      </c>
      <c r="K112" s="30">
        <v>0</v>
      </c>
      <c r="M112" s="30">
        <v>2144850885</v>
      </c>
    </row>
    <row r="113" spans="1:13" ht="18.75">
      <c r="A113" s="6" t="s">
        <v>100</v>
      </c>
      <c r="C113" s="30" t="s">
        <v>304</v>
      </c>
      <c r="E113" s="63">
        <v>0</v>
      </c>
      <c r="G113" s="63">
        <v>0</v>
      </c>
      <c r="I113" s="63">
        <v>0</v>
      </c>
      <c r="K113" s="30">
        <v>0</v>
      </c>
      <c r="M113" s="30">
        <v>168258</v>
      </c>
    </row>
    <row r="114" spans="1:13" ht="18.75">
      <c r="A114" s="6" t="s">
        <v>101</v>
      </c>
      <c r="C114" s="30" t="s">
        <v>304</v>
      </c>
      <c r="E114" s="63">
        <v>0</v>
      </c>
      <c r="G114" s="63">
        <v>0</v>
      </c>
      <c r="I114" s="63">
        <v>0</v>
      </c>
      <c r="K114" s="30">
        <v>0</v>
      </c>
      <c r="M114" s="30">
        <v>-26441306</v>
      </c>
    </row>
    <row r="115" spans="1:13" ht="18.75">
      <c r="A115" s="6" t="s">
        <v>84</v>
      </c>
      <c r="C115" s="30" t="s">
        <v>304</v>
      </c>
      <c r="E115" s="63">
        <v>0</v>
      </c>
      <c r="G115" s="63">
        <v>0</v>
      </c>
      <c r="I115" s="63">
        <v>0</v>
      </c>
      <c r="K115" s="30">
        <v>0</v>
      </c>
      <c r="M115" s="30">
        <v>926774</v>
      </c>
    </row>
    <row r="116" spans="1:13" ht="18.75">
      <c r="A116" s="6" t="s">
        <v>98</v>
      </c>
      <c r="C116" s="30" t="s">
        <v>304</v>
      </c>
      <c r="E116" s="63">
        <v>0</v>
      </c>
      <c r="G116" s="63">
        <v>0</v>
      </c>
      <c r="I116" s="63">
        <v>0</v>
      </c>
      <c r="K116" s="30">
        <v>0</v>
      </c>
      <c r="M116" s="30">
        <v>158892</v>
      </c>
    </row>
    <row r="117" spans="1:13" ht="18.75">
      <c r="A117" s="6" t="s">
        <v>29</v>
      </c>
      <c r="C117" s="30" t="s">
        <v>89</v>
      </c>
      <c r="E117" s="63">
        <v>0</v>
      </c>
      <c r="G117" s="63">
        <v>0</v>
      </c>
      <c r="I117" s="63">
        <v>0</v>
      </c>
      <c r="K117" s="30">
        <v>0</v>
      </c>
      <c r="M117" s="30">
        <v>-2135905</v>
      </c>
    </row>
    <row r="118" spans="1:13" ht="18.75">
      <c r="A118" s="6" t="s">
        <v>112</v>
      </c>
      <c r="C118" s="30" t="s">
        <v>89</v>
      </c>
      <c r="E118" s="63">
        <v>0</v>
      </c>
      <c r="G118" s="63">
        <v>0</v>
      </c>
      <c r="I118" s="63">
        <v>0</v>
      </c>
      <c r="K118" s="30">
        <v>0</v>
      </c>
      <c r="M118" s="30">
        <v>-1576032294</v>
      </c>
    </row>
    <row r="119" spans="1:13" ht="19.5" thickBot="1">
      <c r="E119" s="57">
        <f>SUM(E9:E118)</f>
        <v>4659390200</v>
      </c>
      <c r="F119" s="82"/>
      <c r="G119" s="57">
        <f>SUM(G9:G118)</f>
        <v>83172878</v>
      </c>
      <c r="I119" s="57">
        <f>SUM(I9:I118)</f>
        <v>212021594685</v>
      </c>
      <c r="K119" s="57">
        <f>SUM(K9:K118)</f>
        <v>89205652736</v>
      </c>
      <c r="L119" s="41"/>
      <c r="M119" s="57">
        <f>SUM(M9:M118)</f>
        <v>163969192759</v>
      </c>
    </row>
    <row r="120" spans="1:13" ht="13.5" thickTop="1"/>
  </sheetData>
  <mergeCells count="5">
    <mergeCell ref="A1:M1"/>
    <mergeCell ref="A2:M2"/>
    <mergeCell ref="A3:M3"/>
    <mergeCell ref="A5:M5"/>
    <mergeCell ref="C7:K7"/>
  </mergeCells>
  <conditionalFormatting sqref="A9:A118">
    <cfRule type="duplicateValues" dxfId="0" priority="1"/>
  </conditionalFormatting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8"/>
  <sheetViews>
    <sheetView rightToLeft="1" view="pageBreakPreview" topLeftCell="A85" zoomScale="87" zoomScaleNormal="98" zoomScaleSheetLayoutView="87" workbookViewId="0">
      <selection activeCell="I98" sqref="I98"/>
    </sheetView>
  </sheetViews>
  <sheetFormatPr defaultRowHeight="12.75"/>
  <cols>
    <col min="1" max="1" width="81.28515625" bestFit="1" customWidth="1"/>
    <col min="2" max="2" width="1.42578125" customWidth="1"/>
    <col min="3" max="3" width="14.4257812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8.285156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2" bestFit="1" customWidth="1"/>
  </cols>
  <sheetData>
    <row r="1" spans="1:17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4.45" customHeight="1"/>
    <row r="5" spans="1:17" ht="14.45" customHeight="1">
      <c r="A5" s="94" t="s">
        <v>232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ht="14.45" customHeight="1">
      <c r="A6" s="85" t="s">
        <v>157</v>
      </c>
      <c r="B6" s="37"/>
      <c r="C6" s="85" t="s">
        <v>169</v>
      </c>
      <c r="D6" s="85"/>
      <c r="E6" s="85"/>
      <c r="F6" s="85"/>
      <c r="G6" s="85"/>
      <c r="H6" s="85"/>
      <c r="I6" s="85"/>
      <c r="J6" s="37"/>
      <c r="K6" s="85" t="s">
        <v>170</v>
      </c>
      <c r="L6" s="85"/>
      <c r="M6" s="85"/>
      <c r="N6" s="85"/>
      <c r="O6" s="85"/>
      <c r="P6" s="85"/>
      <c r="Q6" s="85"/>
    </row>
    <row r="7" spans="1:17" ht="29.1" customHeight="1">
      <c r="A7" s="85"/>
      <c r="B7" s="37"/>
      <c r="C7" s="8" t="s">
        <v>8</v>
      </c>
      <c r="D7" s="38"/>
      <c r="E7" s="8" t="s">
        <v>10</v>
      </c>
      <c r="F7" s="38"/>
      <c r="G7" s="8" t="s">
        <v>224</v>
      </c>
      <c r="H7" s="38"/>
      <c r="I7" s="8" t="s">
        <v>233</v>
      </c>
      <c r="J7" s="37"/>
      <c r="K7" s="8" t="s">
        <v>8</v>
      </c>
      <c r="L7" s="38"/>
      <c r="M7" s="8" t="s">
        <v>10</v>
      </c>
      <c r="N7" s="38"/>
      <c r="O7" s="8" t="s">
        <v>224</v>
      </c>
      <c r="P7" s="38"/>
      <c r="Q7" s="8" t="s">
        <v>233</v>
      </c>
    </row>
    <row r="8" spans="1:17" ht="21.75" customHeight="1">
      <c r="A8" s="39" t="s">
        <v>40</v>
      </c>
      <c r="B8" s="37"/>
      <c r="C8" s="28">
        <v>550400325</v>
      </c>
      <c r="D8" s="50"/>
      <c r="E8" s="28">
        <v>263788387825</v>
      </c>
      <c r="F8" s="50"/>
      <c r="G8" s="28">
        <v>268698813796</v>
      </c>
      <c r="H8" s="50"/>
      <c r="I8" s="30">
        <f>E8-G8</f>
        <v>-4910425971</v>
      </c>
      <c r="J8" s="50"/>
      <c r="K8" s="28">
        <v>550400325</v>
      </c>
      <c r="L8" s="50"/>
      <c r="M8" s="28">
        <v>263788387825</v>
      </c>
      <c r="N8" s="50"/>
      <c r="O8" s="28">
        <v>253677232892</v>
      </c>
      <c r="P8" s="50"/>
      <c r="Q8" s="30">
        <f>M8-O8</f>
        <v>10111154933</v>
      </c>
    </row>
    <row r="9" spans="1:17" ht="21.75" customHeight="1">
      <c r="A9" s="41" t="s">
        <v>31</v>
      </c>
      <c r="B9" s="37"/>
      <c r="C9" s="30">
        <v>719878125</v>
      </c>
      <c r="D9" s="50"/>
      <c r="E9" s="30">
        <v>380014764493</v>
      </c>
      <c r="F9" s="50"/>
      <c r="G9" s="30">
        <v>376402891182</v>
      </c>
      <c r="H9" s="50"/>
      <c r="I9" s="30">
        <f t="shared" ref="I9:I22" si="0">E9-G9</f>
        <v>3611873311</v>
      </c>
      <c r="J9" s="50"/>
      <c r="K9" s="30">
        <v>719878125</v>
      </c>
      <c r="L9" s="50"/>
      <c r="M9" s="30">
        <v>380014764493</v>
      </c>
      <c r="N9" s="50"/>
      <c r="O9" s="30">
        <v>345705124275</v>
      </c>
      <c r="P9" s="50"/>
      <c r="Q9" s="30">
        <f t="shared" ref="Q9:Q23" si="1">M9-O9</f>
        <v>34309640218</v>
      </c>
    </row>
    <row r="10" spans="1:17" ht="21.75" customHeight="1">
      <c r="A10" s="41" t="s">
        <v>44</v>
      </c>
      <c r="B10" s="37"/>
      <c r="C10" s="30">
        <v>2119000</v>
      </c>
      <c r="D10" s="50"/>
      <c r="E10" s="30">
        <v>988231461</v>
      </c>
      <c r="F10" s="50"/>
      <c r="G10" s="30">
        <v>990004216</v>
      </c>
      <c r="H10" s="50"/>
      <c r="I10" s="30">
        <f t="shared" si="0"/>
        <v>-1772755</v>
      </c>
      <c r="J10" s="50"/>
      <c r="K10" s="30">
        <v>2119000</v>
      </c>
      <c r="L10" s="50"/>
      <c r="M10" s="30">
        <v>988231461</v>
      </c>
      <c r="N10" s="50"/>
      <c r="O10" s="30">
        <v>1471307720</v>
      </c>
      <c r="P10" s="50"/>
      <c r="Q10" s="30">
        <f t="shared" si="1"/>
        <v>-483076259</v>
      </c>
    </row>
    <row r="11" spans="1:17" ht="21.75" customHeight="1">
      <c r="A11" s="41" t="s">
        <v>45</v>
      </c>
      <c r="B11" s="37"/>
      <c r="C11" s="30">
        <v>200000</v>
      </c>
      <c r="D11" s="50"/>
      <c r="E11" s="30">
        <v>1716627100</v>
      </c>
      <c r="F11" s="50"/>
      <c r="G11" s="30">
        <v>1564634700</v>
      </c>
      <c r="H11" s="50"/>
      <c r="I11" s="30">
        <f t="shared" si="0"/>
        <v>151992400</v>
      </c>
      <c r="J11" s="50"/>
      <c r="K11" s="30">
        <v>200000</v>
      </c>
      <c r="L11" s="50"/>
      <c r="M11" s="30">
        <v>1716627100</v>
      </c>
      <c r="N11" s="50"/>
      <c r="O11" s="30">
        <v>1409084192</v>
      </c>
      <c r="P11" s="50"/>
      <c r="Q11" s="30">
        <f t="shared" si="1"/>
        <v>307542908</v>
      </c>
    </row>
    <row r="12" spans="1:17" ht="21.75" customHeight="1">
      <c r="A12" s="41" t="s">
        <v>35</v>
      </c>
      <c r="B12" s="37"/>
      <c r="C12" s="30">
        <v>36612962</v>
      </c>
      <c r="D12" s="50"/>
      <c r="E12" s="30">
        <v>189642306655</v>
      </c>
      <c r="F12" s="50"/>
      <c r="G12" s="30">
        <v>209831219448</v>
      </c>
      <c r="H12" s="50"/>
      <c r="I12" s="30">
        <f t="shared" si="0"/>
        <v>-20188912793</v>
      </c>
      <c r="J12" s="50"/>
      <c r="K12" s="30">
        <v>36612962</v>
      </c>
      <c r="L12" s="50"/>
      <c r="M12" s="30">
        <v>189642306655</v>
      </c>
      <c r="N12" s="50"/>
      <c r="O12" s="30">
        <v>136933483270</v>
      </c>
      <c r="P12" s="50"/>
      <c r="Q12" s="30">
        <f t="shared" si="1"/>
        <v>52708823385</v>
      </c>
    </row>
    <row r="13" spans="1:17" ht="21.75" customHeight="1">
      <c r="A13" s="41" t="s">
        <v>34</v>
      </c>
      <c r="B13" s="37"/>
      <c r="C13" s="30">
        <v>423047162</v>
      </c>
      <c r="D13" s="50"/>
      <c r="E13" s="30">
        <v>499114861843</v>
      </c>
      <c r="F13" s="50"/>
      <c r="G13" s="30">
        <v>514896218991</v>
      </c>
      <c r="H13" s="50"/>
      <c r="I13" s="30">
        <f t="shared" si="0"/>
        <v>-15781357148</v>
      </c>
      <c r="J13" s="50"/>
      <c r="K13" s="30">
        <v>423047162</v>
      </c>
      <c r="L13" s="50"/>
      <c r="M13" s="30">
        <v>499114861843</v>
      </c>
      <c r="N13" s="50"/>
      <c r="O13" s="30">
        <v>504949095283</v>
      </c>
      <c r="P13" s="50"/>
      <c r="Q13" s="30">
        <f t="shared" si="1"/>
        <v>-5834233440</v>
      </c>
    </row>
    <row r="14" spans="1:17" ht="21.75" customHeight="1">
      <c r="A14" s="41" t="s">
        <v>32</v>
      </c>
      <c r="B14" s="37"/>
      <c r="C14" s="30">
        <v>227527902</v>
      </c>
      <c r="D14" s="50"/>
      <c r="E14" s="30">
        <v>105885713207</v>
      </c>
      <c r="F14" s="50"/>
      <c r="G14" s="30">
        <v>106207995676</v>
      </c>
      <c r="H14" s="50"/>
      <c r="I14" s="30">
        <f t="shared" si="0"/>
        <v>-322282469</v>
      </c>
      <c r="J14" s="50"/>
      <c r="K14" s="30">
        <v>227527902</v>
      </c>
      <c r="L14" s="50"/>
      <c r="M14" s="30">
        <v>105885713207</v>
      </c>
      <c r="N14" s="50"/>
      <c r="O14" s="30">
        <v>96443794296</v>
      </c>
      <c r="P14" s="50"/>
      <c r="Q14" s="30">
        <f t="shared" si="1"/>
        <v>9441918911</v>
      </c>
    </row>
    <row r="15" spans="1:17" ht="21.75" customHeight="1">
      <c r="A15" s="41" t="s">
        <v>33</v>
      </c>
      <c r="B15" s="37"/>
      <c r="C15" s="30">
        <v>12653025</v>
      </c>
      <c r="D15" s="50"/>
      <c r="E15" s="30">
        <v>6968145499</v>
      </c>
      <c r="F15" s="50"/>
      <c r="G15" s="30">
        <v>7144156036</v>
      </c>
      <c r="H15" s="50"/>
      <c r="I15" s="30">
        <f t="shared" si="0"/>
        <v>-176010537</v>
      </c>
      <c r="J15" s="50"/>
      <c r="K15" s="30">
        <v>12653025</v>
      </c>
      <c r="L15" s="50"/>
      <c r="M15" s="30">
        <v>6968145499</v>
      </c>
      <c r="N15" s="50"/>
      <c r="O15" s="30">
        <v>7477214108</v>
      </c>
      <c r="P15" s="50"/>
      <c r="Q15" s="30">
        <f t="shared" si="1"/>
        <v>-509068609</v>
      </c>
    </row>
    <row r="16" spans="1:17" ht="21.75" customHeight="1">
      <c r="A16" s="41" t="s">
        <v>42</v>
      </c>
      <c r="B16" s="37"/>
      <c r="C16" s="30">
        <v>252124178</v>
      </c>
      <c r="D16" s="50"/>
      <c r="E16" s="30">
        <v>327729588116</v>
      </c>
      <c r="F16" s="50"/>
      <c r="G16" s="30">
        <v>312828841060</v>
      </c>
      <c r="H16" s="50"/>
      <c r="I16" s="30">
        <f t="shared" si="0"/>
        <v>14900747056</v>
      </c>
      <c r="J16" s="50"/>
      <c r="K16" s="30">
        <v>252124178</v>
      </c>
      <c r="L16" s="50"/>
      <c r="M16" s="30">
        <v>327729588116</v>
      </c>
      <c r="N16" s="50"/>
      <c r="O16" s="30">
        <v>313362638332</v>
      </c>
      <c r="P16" s="50"/>
      <c r="Q16" s="30">
        <f t="shared" si="1"/>
        <v>14366949784</v>
      </c>
    </row>
    <row r="17" spans="1:17" ht="21.75" customHeight="1">
      <c r="A17" s="41" t="s">
        <v>39</v>
      </c>
      <c r="B17" s="37"/>
      <c r="C17" s="30">
        <v>32211842</v>
      </c>
      <c r="D17" s="50"/>
      <c r="E17" s="30">
        <v>11091107028</v>
      </c>
      <c r="F17" s="50"/>
      <c r="G17" s="30">
        <v>11783426806</v>
      </c>
      <c r="H17" s="50"/>
      <c r="I17" s="30">
        <f t="shared" si="0"/>
        <v>-692319778</v>
      </c>
      <c r="J17" s="50"/>
      <c r="K17" s="30">
        <v>32211842</v>
      </c>
      <c r="L17" s="50"/>
      <c r="M17" s="30">
        <v>11091107028</v>
      </c>
      <c r="N17" s="50"/>
      <c r="O17" s="30">
        <v>15914030242</v>
      </c>
      <c r="P17" s="50"/>
      <c r="Q17" s="30">
        <f t="shared" si="1"/>
        <v>-4822923214</v>
      </c>
    </row>
    <row r="18" spans="1:17" ht="21.75" customHeight="1">
      <c r="A18" s="41" t="s">
        <v>38</v>
      </c>
      <c r="B18" s="37"/>
      <c r="C18" s="30">
        <v>10694914</v>
      </c>
      <c r="D18" s="50"/>
      <c r="E18" s="30">
        <v>27368972929</v>
      </c>
      <c r="F18" s="50"/>
      <c r="G18" s="30">
        <v>25632014299</v>
      </c>
      <c r="H18" s="50"/>
      <c r="I18" s="30">
        <f t="shared" si="0"/>
        <v>1736958630</v>
      </c>
      <c r="J18" s="50"/>
      <c r="K18" s="30">
        <v>10694914</v>
      </c>
      <c r="L18" s="50"/>
      <c r="M18" s="30">
        <v>27368972929</v>
      </c>
      <c r="N18" s="50"/>
      <c r="O18" s="30">
        <v>25748487446</v>
      </c>
      <c r="P18" s="50"/>
      <c r="Q18" s="30">
        <f t="shared" si="1"/>
        <v>1620485483</v>
      </c>
    </row>
    <row r="19" spans="1:17" ht="21.75" customHeight="1">
      <c r="A19" s="41" t="s">
        <v>37</v>
      </c>
      <c r="B19" s="37"/>
      <c r="C19" s="30">
        <v>1000</v>
      </c>
      <c r="D19" s="50"/>
      <c r="E19" s="30">
        <v>92380337</v>
      </c>
      <c r="F19" s="50"/>
      <c r="G19" s="30">
        <v>77187982</v>
      </c>
      <c r="H19" s="50"/>
      <c r="I19" s="30">
        <f t="shared" si="0"/>
        <v>15192355</v>
      </c>
      <c r="J19" s="50"/>
      <c r="K19" s="30">
        <v>1000</v>
      </c>
      <c r="L19" s="50"/>
      <c r="M19" s="30">
        <v>92380337</v>
      </c>
      <c r="N19" s="50"/>
      <c r="O19" s="30">
        <v>70704648</v>
      </c>
      <c r="P19" s="50"/>
      <c r="Q19" s="30">
        <f t="shared" si="1"/>
        <v>21675689</v>
      </c>
    </row>
    <row r="20" spans="1:17" ht="21.75" customHeight="1">
      <c r="A20" s="41" t="s">
        <v>54</v>
      </c>
      <c r="B20" s="37"/>
      <c r="C20" s="30">
        <v>562500</v>
      </c>
      <c r="D20" s="50"/>
      <c r="E20" s="30">
        <v>5687567606</v>
      </c>
      <c r="F20" s="50"/>
      <c r="G20" s="30">
        <v>5067096751</v>
      </c>
      <c r="H20" s="50"/>
      <c r="I20" s="30">
        <f t="shared" si="0"/>
        <v>620470855</v>
      </c>
      <c r="J20" s="50"/>
      <c r="K20" s="30">
        <v>562500</v>
      </c>
      <c r="L20" s="50"/>
      <c r="M20" s="30">
        <v>5687567606</v>
      </c>
      <c r="N20" s="50"/>
      <c r="O20" s="30">
        <v>5067096751</v>
      </c>
      <c r="P20" s="50"/>
      <c r="Q20" s="30">
        <f>M20-O20</f>
        <v>620470855</v>
      </c>
    </row>
    <row r="21" spans="1:17" ht="21.75" customHeight="1">
      <c r="A21" s="41" t="s">
        <v>36</v>
      </c>
      <c r="B21" s="37"/>
      <c r="C21" s="30">
        <v>100000</v>
      </c>
      <c r="D21" s="50"/>
      <c r="E21" s="30">
        <v>3368756650</v>
      </c>
      <c r="F21" s="50"/>
      <c r="G21" s="30">
        <v>2962269000</v>
      </c>
      <c r="H21" s="50"/>
      <c r="I21" s="30">
        <f t="shared" si="0"/>
        <v>406487650</v>
      </c>
      <c r="J21" s="50"/>
      <c r="K21" s="30">
        <v>100000</v>
      </c>
      <c r="L21" s="50"/>
      <c r="M21" s="30">
        <v>3368756650</v>
      </c>
      <c r="N21" s="50"/>
      <c r="O21" s="30">
        <v>2529094334</v>
      </c>
      <c r="P21" s="50"/>
      <c r="Q21" s="30">
        <f t="shared" si="1"/>
        <v>839662316</v>
      </c>
    </row>
    <row r="22" spans="1:17" ht="21.75" customHeight="1">
      <c r="A22" s="41" t="s">
        <v>41</v>
      </c>
      <c r="B22" s="37"/>
      <c r="C22" s="30">
        <v>3250000</v>
      </c>
      <c r="D22" s="50"/>
      <c r="E22" s="30">
        <v>3460293557</v>
      </c>
      <c r="F22" s="50"/>
      <c r="G22" s="30">
        <v>3728184525</v>
      </c>
      <c r="H22" s="50"/>
      <c r="I22" s="30">
        <f t="shared" si="0"/>
        <v>-267890968</v>
      </c>
      <c r="J22" s="50"/>
      <c r="K22" s="30">
        <v>3250000</v>
      </c>
      <c r="L22" s="50"/>
      <c r="M22" s="30">
        <v>3460293557</v>
      </c>
      <c r="N22" s="50"/>
      <c r="O22" s="30">
        <v>4387239675</v>
      </c>
      <c r="P22" s="50"/>
      <c r="Q22" s="30">
        <f t="shared" si="1"/>
        <v>-926946118</v>
      </c>
    </row>
    <row r="23" spans="1:17" ht="21.75" customHeight="1">
      <c r="A23" s="41" t="s">
        <v>146</v>
      </c>
      <c r="B23" s="37"/>
      <c r="C23" s="30">
        <v>229500</v>
      </c>
      <c r="D23" s="50"/>
      <c r="E23" s="30">
        <v>428749737914</v>
      </c>
      <c r="F23" s="50"/>
      <c r="G23" s="30">
        <v>413955197238</v>
      </c>
      <c r="H23" s="50"/>
      <c r="I23" s="30">
        <f>E23-G23</f>
        <v>14794540676</v>
      </c>
      <c r="J23" s="50"/>
      <c r="K23" s="30">
        <v>229500</v>
      </c>
      <c r="L23" s="50"/>
      <c r="M23" s="30">
        <v>428749737914</v>
      </c>
      <c r="N23" s="50"/>
      <c r="O23" s="30">
        <v>400300214522</v>
      </c>
      <c r="P23" s="50"/>
      <c r="Q23" s="30">
        <f t="shared" si="1"/>
        <v>28449523392</v>
      </c>
    </row>
    <row r="24" spans="1:17" ht="21.75" customHeight="1">
      <c r="A24" s="41" t="s">
        <v>43</v>
      </c>
      <c r="B24" s="37"/>
      <c r="C24" s="30">
        <v>5479</v>
      </c>
      <c r="D24" s="50"/>
      <c r="E24" s="30">
        <v>82283753662</v>
      </c>
      <c r="F24" s="50"/>
      <c r="G24" s="30">
        <v>145798649277</v>
      </c>
      <c r="H24" s="50"/>
      <c r="I24" s="30">
        <f>E24-G24</f>
        <v>-63514895615</v>
      </c>
      <c r="J24" s="50"/>
      <c r="K24" s="30">
        <v>5479</v>
      </c>
      <c r="L24" s="50"/>
      <c r="M24" s="30">
        <v>82283753662</v>
      </c>
      <c r="N24" s="50"/>
      <c r="O24" s="30">
        <v>58439921105</v>
      </c>
      <c r="P24" s="50"/>
      <c r="Q24" s="30">
        <f>M24-O24</f>
        <v>23843832557</v>
      </c>
    </row>
    <row r="25" spans="1:17" ht="21.75" customHeight="1">
      <c r="A25" s="41" t="s">
        <v>30</v>
      </c>
      <c r="B25" s="37"/>
      <c r="C25" s="30">
        <v>1386000</v>
      </c>
      <c r="D25" s="50"/>
      <c r="E25" s="30">
        <v>711864353</v>
      </c>
      <c r="F25" s="50"/>
      <c r="G25" s="30">
        <v>687278980</v>
      </c>
      <c r="H25" s="50"/>
      <c r="I25" s="30">
        <f t="shared" ref="I25:I38" si="2">E25-G25</f>
        <v>24585373</v>
      </c>
      <c r="J25" s="50"/>
      <c r="K25" s="30">
        <v>1386000</v>
      </c>
      <c r="L25" s="50"/>
      <c r="M25" s="30">
        <v>711864353</v>
      </c>
      <c r="N25" s="50"/>
      <c r="O25" s="30">
        <v>656799071</v>
      </c>
      <c r="P25" s="50"/>
      <c r="Q25" s="30">
        <f t="shared" ref="Q25:Q39" si="3">M25-O25</f>
        <v>55065282</v>
      </c>
    </row>
    <row r="26" spans="1:17" ht="21.75" customHeight="1">
      <c r="A26" s="41" t="s">
        <v>47</v>
      </c>
      <c r="B26" s="37"/>
      <c r="C26" s="30">
        <v>128477000</v>
      </c>
      <c r="D26" s="50"/>
      <c r="E26" s="30">
        <v>641898393</v>
      </c>
      <c r="F26" s="50"/>
      <c r="G26" s="30">
        <v>2567164376</v>
      </c>
      <c r="H26" s="50"/>
      <c r="I26" s="30">
        <f t="shared" si="2"/>
        <v>-1925265983</v>
      </c>
      <c r="J26" s="50"/>
      <c r="K26" s="30">
        <v>128477000</v>
      </c>
      <c r="L26" s="50"/>
      <c r="M26" s="30">
        <v>641898393</v>
      </c>
      <c r="N26" s="50"/>
      <c r="O26" s="30">
        <v>2567164376</v>
      </c>
      <c r="P26" s="50"/>
      <c r="Q26" s="30">
        <f t="shared" si="3"/>
        <v>-1925265983</v>
      </c>
    </row>
    <row r="27" spans="1:17" ht="21.75" customHeight="1">
      <c r="A27" s="41" t="s">
        <v>22</v>
      </c>
      <c r="B27" s="37"/>
      <c r="C27" s="30">
        <v>70244000</v>
      </c>
      <c r="D27" s="50"/>
      <c r="E27" s="30">
        <v>6668125066</v>
      </c>
      <c r="F27" s="50"/>
      <c r="G27" s="30">
        <v>7865302163</v>
      </c>
      <c r="H27" s="50"/>
      <c r="I27" s="30">
        <f t="shared" si="2"/>
        <v>-1197177097</v>
      </c>
      <c r="J27" s="50"/>
      <c r="K27" s="30">
        <v>70244000</v>
      </c>
      <c r="L27" s="50"/>
      <c r="M27" s="30">
        <v>6668125066</v>
      </c>
      <c r="N27" s="50"/>
      <c r="O27" s="30">
        <v>1469170244</v>
      </c>
      <c r="P27" s="50"/>
      <c r="Q27" s="30">
        <f t="shared" si="3"/>
        <v>5198954822</v>
      </c>
    </row>
    <row r="28" spans="1:17" ht="21.75" customHeight="1">
      <c r="A28" s="41" t="s">
        <v>21</v>
      </c>
      <c r="B28" s="37"/>
      <c r="C28" s="30">
        <v>4419000</v>
      </c>
      <c r="D28" s="50"/>
      <c r="E28" s="30">
        <v>622607017</v>
      </c>
      <c r="F28" s="50"/>
      <c r="G28" s="30">
        <v>640590005</v>
      </c>
      <c r="H28" s="50"/>
      <c r="I28" s="30">
        <f t="shared" si="2"/>
        <v>-17982988</v>
      </c>
      <c r="J28" s="50"/>
      <c r="K28" s="30">
        <v>4419000</v>
      </c>
      <c r="L28" s="50"/>
      <c r="M28" s="30">
        <v>622607017</v>
      </c>
      <c r="N28" s="50"/>
      <c r="O28" s="30">
        <v>221006780</v>
      </c>
      <c r="P28" s="50"/>
      <c r="Q28" s="30">
        <f t="shared" si="3"/>
        <v>401600237</v>
      </c>
    </row>
    <row r="29" spans="1:17" ht="21.75" customHeight="1">
      <c r="A29" s="41" t="s">
        <v>20</v>
      </c>
      <c r="B29" s="37"/>
      <c r="C29" s="30">
        <v>3228000</v>
      </c>
      <c r="D29" s="50"/>
      <c r="E29" s="30">
        <v>416096567</v>
      </c>
      <c r="F29" s="50"/>
      <c r="G29" s="30">
        <v>455030799</v>
      </c>
      <c r="H29" s="50"/>
      <c r="I29" s="30">
        <f t="shared" si="2"/>
        <v>-38934232</v>
      </c>
      <c r="J29" s="50"/>
      <c r="K29" s="30">
        <v>3228000</v>
      </c>
      <c r="L29" s="50"/>
      <c r="M29" s="30">
        <v>416096567</v>
      </c>
      <c r="N29" s="50"/>
      <c r="O29" s="30">
        <v>137613731</v>
      </c>
      <c r="P29" s="50"/>
      <c r="Q29" s="30">
        <f t="shared" si="3"/>
        <v>278482836</v>
      </c>
    </row>
    <row r="30" spans="1:17" ht="21.75" customHeight="1">
      <c r="A30" s="41" t="s">
        <v>26</v>
      </c>
      <c r="B30" s="37"/>
      <c r="C30" s="30">
        <v>23001000</v>
      </c>
      <c r="D30" s="50"/>
      <c r="E30" s="30">
        <v>3976158776</v>
      </c>
      <c r="F30" s="50"/>
      <c r="G30" s="30">
        <v>4369064676</v>
      </c>
      <c r="H30" s="50"/>
      <c r="I30" s="30">
        <f t="shared" si="2"/>
        <v>-392905900</v>
      </c>
      <c r="J30" s="50"/>
      <c r="K30" s="30">
        <v>23001000</v>
      </c>
      <c r="L30" s="50"/>
      <c r="M30" s="30">
        <v>3976158776</v>
      </c>
      <c r="N30" s="50"/>
      <c r="O30" s="30">
        <v>3335991787</v>
      </c>
      <c r="P30" s="50"/>
      <c r="Q30" s="30">
        <f t="shared" si="3"/>
        <v>640166989</v>
      </c>
    </row>
    <row r="31" spans="1:17" ht="21.75" customHeight="1">
      <c r="A31" s="41" t="s">
        <v>27</v>
      </c>
      <c r="B31" s="37"/>
      <c r="C31" s="30">
        <v>10003000</v>
      </c>
      <c r="D31" s="50"/>
      <c r="E31" s="30">
        <v>1129482768</v>
      </c>
      <c r="F31" s="50"/>
      <c r="G31" s="30">
        <v>1460061937</v>
      </c>
      <c r="H31" s="50"/>
      <c r="I31" s="30">
        <f t="shared" si="2"/>
        <v>-330579169</v>
      </c>
      <c r="J31" s="50"/>
      <c r="K31" s="30">
        <v>10003000</v>
      </c>
      <c r="L31" s="50"/>
      <c r="M31" s="30">
        <v>1129482768</v>
      </c>
      <c r="N31" s="50"/>
      <c r="O31" s="30">
        <v>1000479370</v>
      </c>
      <c r="P31" s="50"/>
      <c r="Q31" s="30">
        <f t="shared" si="3"/>
        <v>129003398</v>
      </c>
    </row>
    <row r="32" spans="1:17" ht="21.75" customHeight="1">
      <c r="A32" s="41" t="s">
        <v>25</v>
      </c>
      <c r="B32" s="37"/>
      <c r="C32" s="30">
        <v>598000</v>
      </c>
      <c r="D32" s="50"/>
      <c r="E32" s="30">
        <v>19719051</v>
      </c>
      <c r="F32" s="50"/>
      <c r="G32" s="30">
        <v>41849221</v>
      </c>
      <c r="H32" s="50"/>
      <c r="I32" s="30">
        <f t="shared" si="2"/>
        <v>-22130170</v>
      </c>
      <c r="J32" s="50"/>
      <c r="K32" s="30">
        <v>598000</v>
      </c>
      <c r="L32" s="50"/>
      <c r="M32" s="30">
        <v>19719051</v>
      </c>
      <c r="N32" s="50"/>
      <c r="O32" s="30">
        <v>13595152</v>
      </c>
      <c r="P32" s="50"/>
      <c r="Q32" s="30">
        <f t="shared" si="3"/>
        <v>6123899</v>
      </c>
    </row>
    <row r="33" spans="1:17" ht="21.75" customHeight="1">
      <c r="A33" s="41" t="s">
        <v>24</v>
      </c>
      <c r="B33" s="37"/>
      <c r="C33" s="30">
        <v>27457000</v>
      </c>
      <c r="D33" s="50"/>
      <c r="E33" s="30">
        <v>1893097891</v>
      </c>
      <c r="F33" s="50"/>
      <c r="G33" s="30">
        <v>2744992982</v>
      </c>
      <c r="H33" s="50"/>
      <c r="I33" s="30">
        <f t="shared" si="2"/>
        <v>-851895091</v>
      </c>
      <c r="J33" s="50"/>
      <c r="K33" s="30">
        <v>27457000</v>
      </c>
      <c r="L33" s="50"/>
      <c r="M33" s="30">
        <v>1893097891</v>
      </c>
      <c r="N33" s="50"/>
      <c r="O33" s="30">
        <v>1368992403</v>
      </c>
      <c r="P33" s="50"/>
      <c r="Q33" s="30">
        <f t="shared" si="3"/>
        <v>524105488</v>
      </c>
    </row>
    <row r="34" spans="1:17" ht="21.75" customHeight="1">
      <c r="A34" s="41" t="s">
        <v>23</v>
      </c>
      <c r="B34" s="37"/>
      <c r="C34" s="30">
        <v>33795000</v>
      </c>
      <c r="D34" s="50"/>
      <c r="E34" s="30">
        <v>3039246025</v>
      </c>
      <c r="F34" s="50"/>
      <c r="G34" s="30">
        <v>3412416076</v>
      </c>
      <c r="H34" s="50"/>
      <c r="I34" s="30">
        <f t="shared" si="2"/>
        <v>-373170051</v>
      </c>
      <c r="J34" s="50"/>
      <c r="K34" s="30">
        <v>33795000</v>
      </c>
      <c r="L34" s="50"/>
      <c r="M34" s="30">
        <v>3039246025</v>
      </c>
      <c r="N34" s="50"/>
      <c r="O34" s="30">
        <v>2261543168</v>
      </c>
      <c r="P34" s="50"/>
      <c r="Q34" s="30">
        <f t="shared" si="3"/>
        <v>777702857</v>
      </c>
    </row>
    <row r="35" spans="1:17" ht="21.75" customHeight="1">
      <c r="A35" s="41" t="s">
        <v>51</v>
      </c>
      <c r="B35" s="37"/>
      <c r="C35" s="30">
        <v>1001</v>
      </c>
      <c r="D35" s="50"/>
      <c r="E35" s="30">
        <v>3458675720</v>
      </c>
      <c r="F35" s="50"/>
      <c r="G35" s="30">
        <v>211818980</v>
      </c>
      <c r="H35" s="50"/>
      <c r="I35" s="30">
        <f t="shared" si="2"/>
        <v>3246856740</v>
      </c>
      <c r="J35" s="50"/>
      <c r="K35" s="30">
        <v>1001</v>
      </c>
      <c r="L35" s="50"/>
      <c r="M35" s="30">
        <v>3458675720</v>
      </c>
      <c r="N35" s="50"/>
      <c r="O35" s="30">
        <v>2555512940</v>
      </c>
      <c r="P35" s="50"/>
      <c r="Q35" s="30">
        <f t="shared" si="3"/>
        <v>903162780</v>
      </c>
    </row>
    <row r="36" spans="1:17" ht="21.75" customHeight="1">
      <c r="A36" s="41" t="s">
        <v>52</v>
      </c>
      <c r="B36" s="37"/>
      <c r="C36" s="30">
        <v>847</v>
      </c>
      <c r="D36" s="50"/>
      <c r="E36" s="30">
        <v>2138283575</v>
      </c>
      <c r="F36" s="50"/>
      <c r="G36" s="30">
        <v>1239786330</v>
      </c>
      <c r="H36" s="50"/>
      <c r="I36" s="30">
        <f t="shared" si="2"/>
        <v>898497245</v>
      </c>
      <c r="J36" s="50"/>
      <c r="K36" s="30">
        <v>847</v>
      </c>
      <c r="L36" s="50"/>
      <c r="M36" s="30">
        <v>2138283575</v>
      </c>
      <c r="N36" s="50"/>
      <c r="O36" s="30">
        <v>1441627879</v>
      </c>
      <c r="P36" s="50"/>
      <c r="Q36" s="30">
        <f t="shared" si="3"/>
        <v>696655696</v>
      </c>
    </row>
    <row r="37" spans="1:17" ht="21.75" customHeight="1">
      <c r="A37" s="41" t="s">
        <v>50</v>
      </c>
      <c r="B37" s="37"/>
      <c r="C37" s="30">
        <v>1100</v>
      </c>
      <c r="D37" s="50"/>
      <c r="E37" s="30">
        <v>1883971298</v>
      </c>
      <c r="F37" s="50"/>
      <c r="G37" s="30">
        <v>1321584000</v>
      </c>
      <c r="H37" s="50"/>
      <c r="I37" s="30">
        <f t="shared" si="2"/>
        <v>562387298</v>
      </c>
      <c r="J37" s="50"/>
      <c r="K37" s="30">
        <v>1100</v>
      </c>
      <c r="L37" s="50"/>
      <c r="M37" s="30">
        <v>1883971298</v>
      </c>
      <c r="N37" s="50"/>
      <c r="O37" s="30">
        <v>1321584000</v>
      </c>
      <c r="P37" s="50"/>
      <c r="Q37" s="30">
        <f t="shared" si="3"/>
        <v>562387298</v>
      </c>
    </row>
    <row r="38" spans="1:17" ht="21.75" customHeight="1">
      <c r="A38" s="41" t="s">
        <v>28</v>
      </c>
      <c r="B38" s="37"/>
      <c r="C38" s="30">
        <v>12545000</v>
      </c>
      <c r="D38" s="50"/>
      <c r="E38" s="30">
        <v>2419350952</v>
      </c>
      <c r="F38" s="50"/>
      <c r="G38" s="30">
        <v>3414150875</v>
      </c>
      <c r="H38" s="50"/>
      <c r="I38" s="30">
        <f t="shared" si="2"/>
        <v>-994799923</v>
      </c>
      <c r="J38" s="50"/>
      <c r="K38" s="30">
        <v>12545000</v>
      </c>
      <c r="L38" s="50"/>
      <c r="M38" s="30">
        <v>2419350952</v>
      </c>
      <c r="N38" s="50"/>
      <c r="O38" s="30">
        <v>3009772855</v>
      </c>
      <c r="P38" s="50"/>
      <c r="Q38" s="30">
        <f t="shared" si="3"/>
        <v>-590421903</v>
      </c>
    </row>
    <row r="39" spans="1:17" ht="21.75" customHeight="1">
      <c r="A39" s="41" t="s">
        <v>29</v>
      </c>
      <c r="B39" s="37"/>
      <c r="C39" s="30">
        <v>6765000</v>
      </c>
      <c r="D39" s="50"/>
      <c r="E39" s="30">
        <v>351513526</v>
      </c>
      <c r="F39" s="50"/>
      <c r="G39" s="30">
        <v>520770866</v>
      </c>
      <c r="H39" s="50"/>
      <c r="I39" s="30">
        <f>E39-G39</f>
        <v>-169257340</v>
      </c>
      <c r="J39" s="50"/>
      <c r="K39" s="30">
        <v>6765000</v>
      </c>
      <c r="L39" s="50"/>
      <c r="M39" s="30">
        <v>351513526</v>
      </c>
      <c r="N39" s="50"/>
      <c r="O39" s="30">
        <v>252143800</v>
      </c>
      <c r="P39" s="50"/>
      <c r="Q39" s="30">
        <f t="shared" si="3"/>
        <v>99369726</v>
      </c>
    </row>
    <row r="40" spans="1:17" ht="21.75" customHeight="1">
      <c r="A40" s="41" t="s">
        <v>110</v>
      </c>
      <c r="B40" s="54"/>
      <c r="C40" s="30">
        <v>7757000</v>
      </c>
      <c r="D40" s="50"/>
      <c r="E40" s="30">
        <v>1852518653</v>
      </c>
      <c r="F40" s="50"/>
      <c r="G40" s="30">
        <v>2869350950</v>
      </c>
      <c r="H40" s="50"/>
      <c r="I40" s="30">
        <f>G40-E40</f>
        <v>1016832297</v>
      </c>
      <c r="J40" s="50"/>
      <c r="K40" s="30">
        <v>7757000</v>
      </c>
      <c r="L40" s="50"/>
      <c r="M40" s="30">
        <v>1852518653</v>
      </c>
      <c r="N40" s="50"/>
      <c r="O40" s="30">
        <v>2269810999</v>
      </c>
      <c r="P40" s="50"/>
      <c r="Q40" s="30">
        <f>O40-M40</f>
        <v>417292346</v>
      </c>
    </row>
    <row r="41" spans="1:17" ht="21.75" customHeight="1">
      <c r="A41" s="41" t="s">
        <v>121</v>
      </c>
      <c r="B41" s="54"/>
      <c r="C41" s="30">
        <v>23568000</v>
      </c>
      <c r="D41" s="50"/>
      <c r="E41" s="30">
        <v>306151914</v>
      </c>
      <c r="F41" s="50"/>
      <c r="G41" s="30">
        <v>750061000</v>
      </c>
      <c r="H41" s="50"/>
      <c r="I41" s="30">
        <f t="shared" ref="I41:I67" si="4">G41-E41</f>
        <v>443909086</v>
      </c>
      <c r="J41" s="50"/>
      <c r="K41" s="30">
        <v>23568000</v>
      </c>
      <c r="L41" s="50"/>
      <c r="M41" s="30">
        <v>306151914</v>
      </c>
      <c r="N41" s="50"/>
      <c r="O41" s="30">
        <v>750061000</v>
      </c>
      <c r="P41" s="50"/>
      <c r="Q41" s="30">
        <f t="shared" ref="Q41:Q96" si="5">O41-M41</f>
        <v>443909086</v>
      </c>
    </row>
    <row r="42" spans="1:17" ht="21.75" customHeight="1">
      <c r="A42" s="41" t="s">
        <v>122</v>
      </c>
      <c r="B42" s="54"/>
      <c r="C42" s="30">
        <v>2110000</v>
      </c>
      <c r="D42" s="50"/>
      <c r="E42" s="30">
        <v>33734426</v>
      </c>
      <c r="F42" s="50"/>
      <c r="G42" s="30">
        <v>100000000</v>
      </c>
      <c r="H42" s="50"/>
      <c r="I42" s="30">
        <f t="shared" si="4"/>
        <v>66265574</v>
      </c>
      <c r="J42" s="50"/>
      <c r="K42" s="30">
        <v>2110000</v>
      </c>
      <c r="L42" s="50"/>
      <c r="M42" s="30">
        <v>33734426</v>
      </c>
      <c r="N42" s="50"/>
      <c r="O42" s="30">
        <v>100000000</v>
      </c>
      <c r="P42" s="50"/>
      <c r="Q42" s="30">
        <f t="shared" si="5"/>
        <v>66265574</v>
      </c>
    </row>
    <row r="43" spans="1:17" ht="21.75" customHeight="1">
      <c r="A43" s="41" t="s">
        <v>123</v>
      </c>
      <c r="B43" s="54"/>
      <c r="C43" s="30">
        <v>43390000</v>
      </c>
      <c r="D43" s="50"/>
      <c r="E43" s="30">
        <v>346857056</v>
      </c>
      <c r="F43" s="50"/>
      <c r="G43" s="30">
        <v>1026140000</v>
      </c>
      <c r="H43" s="50"/>
      <c r="I43" s="30">
        <f t="shared" si="4"/>
        <v>679282944</v>
      </c>
      <c r="J43" s="50"/>
      <c r="K43" s="30">
        <v>43390000</v>
      </c>
      <c r="L43" s="50"/>
      <c r="M43" s="30">
        <v>346857056</v>
      </c>
      <c r="N43" s="50"/>
      <c r="O43" s="30">
        <v>1026140000</v>
      </c>
      <c r="P43" s="50"/>
      <c r="Q43" s="30">
        <f t="shared" si="5"/>
        <v>679282944</v>
      </c>
    </row>
    <row r="44" spans="1:17" ht="21.75" customHeight="1">
      <c r="A44" s="41" t="s">
        <v>124</v>
      </c>
      <c r="B44" s="54"/>
      <c r="C44" s="30">
        <v>75000</v>
      </c>
      <c r="D44" s="50"/>
      <c r="E44" s="30">
        <v>74943</v>
      </c>
      <c r="F44" s="50"/>
      <c r="G44" s="30">
        <v>1861613</v>
      </c>
      <c r="H44" s="50"/>
      <c r="I44" s="30">
        <f t="shared" si="4"/>
        <v>1786670</v>
      </c>
      <c r="J44" s="50"/>
      <c r="K44" s="30">
        <v>75000</v>
      </c>
      <c r="L44" s="50"/>
      <c r="M44" s="30">
        <v>74943</v>
      </c>
      <c r="N44" s="50"/>
      <c r="O44" s="30">
        <v>1861613</v>
      </c>
      <c r="P44" s="50"/>
      <c r="Q44" s="30">
        <f t="shared" si="5"/>
        <v>1786670</v>
      </c>
    </row>
    <row r="45" spans="1:17" ht="21.75" customHeight="1">
      <c r="A45" s="41" t="s">
        <v>125</v>
      </c>
      <c r="B45" s="54"/>
      <c r="C45" s="30">
        <v>141426000</v>
      </c>
      <c r="D45" s="50"/>
      <c r="E45" s="30">
        <v>16675626636</v>
      </c>
      <c r="F45" s="50"/>
      <c r="G45" s="30">
        <v>16371755000</v>
      </c>
      <c r="H45" s="50"/>
      <c r="I45" s="30">
        <f t="shared" si="4"/>
        <v>-303871636</v>
      </c>
      <c r="J45" s="50"/>
      <c r="K45" s="30">
        <v>141426000</v>
      </c>
      <c r="L45" s="50"/>
      <c r="M45" s="30">
        <v>16675626636</v>
      </c>
      <c r="N45" s="50"/>
      <c r="O45" s="30">
        <v>16371755000</v>
      </c>
      <c r="P45" s="50"/>
      <c r="Q45" s="30">
        <f t="shared" si="5"/>
        <v>-303871636</v>
      </c>
    </row>
    <row r="46" spans="1:17" ht="21.75" customHeight="1">
      <c r="A46" s="41" t="s">
        <v>126</v>
      </c>
      <c r="B46" s="54"/>
      <c r="C46" s="30">
        <v>2768000</v>
      </c>
      <c r="D46" s="50"/>
      <c r="E46" s="30">
        <v>19361322</v>
      </c>
      <c r="F46" s="50"/>
      <c r="G46" s="30">
        <v>82340000</v>
      </c>
      <c r="H46" s="50"/>
      <c r="I46" s="30">
        <f t="shared" si="4"/>
        <v>62978678</v>
      </c>
      <c r="J46" s="50"/>
      <c r="K46" s="30">
        <v>2768000</v>
      </c>
      <c r="L46" s="50"/>
      <c r="M46" s="30">
        <v>19361322</v>
      </c>
      <c r="N46" s="50"/>
      <c r="O46" s="30">
        <v>82340000</v>
      </c>
      <c r="P46" s="50"/>
      <c r="Q46" s="30">
        <f t="shared" si="5"/>
        <v>62978678</v>
      </c>
    </row>
    <row r="47" spans="1:17" ht="21.75" customHeight="1">
      <c r="A47" s="41" t="s">
        <v>127</v>
      </c>
      <c r="B47" s="54"/>
      <c r="C47" s="30">
        <v>12091000</v>
      </c>
      <c r="D47" s="50"/>
      <c r="E47" s="30">
        <v>604092053</v>
      </c>
      <c r="F47" s="50"/>
      <c r="G47" s="30">
        <v>658294000</v>
      </c>
      <c r="H47" s="50"/>
      <c r="I47" s="30">
        <f t="shared" si="4"/>
        <v>54201947</v>
      </c>
      <c r="J47" s="50"/>
      <c r="K47" s="30">
        <v>12091000</v>
      </c>
      <c r="L47" s="50"/>
      <c r="M47" s="30">
        <v>604092053</v>
      </c>
      <c r="N47" s="50"/>
      <c r="O47" s="30">
        <v>658294000</v>
      </c>
      <c r="P47" s="50"/>
      <c r="Q47" s="30">
        <f t="shared" si="5"/>
        <v>54201947</v>
      </c>
    </row>
    <row r="48" spans="1:17" ht="21.75" customHeight="1">
      <c r="A48" s="41" t="s">
        <v>128</v>
      </c>
      <c r="B48" s="54"/>
      <c r="C48" s="30">
        <v>1300000</v>
      </c>
      <c r="D48" s="50"/>
      <c r="E48" s="30">
        <v>38970457</v>
      </c>
      <c r="F48" s="50"/>
      <c r="G48" s="30">
        <v>140499999</v>
      </c>
      <c r="H48" s="50"/>
      <c r="I48" s="30">
        <f t="shared" si="4"/>
        <v>101529542</v>
      </c>
      <c r="J48" s="50"/>
      <c r="K48" s="30">
        <v>1300000</v>
      </c>
      <c r="L48" s="50"/>
      <c r="M48" s="30">
        <v>38970457</v>
      </c>
      <c r="N48" s="50"/>
      <c r="O48" s="30">
        <v>140499999</v>
      </c>
      <c r="P48" s="50"/>
      <c r="Q48" s="30">
        <f t="shared" si="5"/>
        <v>101529542</v>
      </c>
    </row>
    <row r="49" spans="1:17" ht="21.75" customHeight="1">
      <c r="A49" s="41" t="s">
        <v>88</v>
      </c>
      <c r="B49" s="54"/>
      <c r="C49" s="30">
        <v>9419000</v>
      </c>
      <c r="D49" s="50"/>
      <c r="E49" s="30">
        <v>5251820729</v>
      </c>
      <c r="F49" s="50"/>
      <c r="G49" s="30">
        <v>5461485421</v>
      </c>
      <c r="H49" s="50"/>
      <c r="I49" s="30">
        <f t="shared" si="4"/>
        <v>209664692</v>
      </c>
      <c r="J49" s="50"/>
      <c r="K49" s="30">
        <v>9419000</v>
      </c>
      <c r="L49" s="50"/>
      <c r="M49" s="30">
        <v>5251820729</v>
      </c>
      <c r="N49" s="50"/>
      <c r="O49" s="30">
        <v>2460708000</v>
      </c>
      <c r="P49" s="50"/>
      <c r="Q49" s="30">
        <f t="shared" si="5"/>
        <v>-2791112729</v>
      </c>
    </row>
    <row r="50" spans="1:17" ht="21.75" customHeight="1">
      <c r="A50" s="41" t="s">
        <v>86</v>
      </c>
      <c r="B50" s="54"/>
      <c r="C50" s="30">
        <v>183617000</v>
      </c>
      <c r="D50" s="50"/>
      <c r="E50" s="30">
        <v>10091285056</v>
      </c>
      <c r="F50" s="50"/>
      <c r="G50" s="30">
        <v>14318438052</v>
      </c>
      <c r="H50" s="50"/>
      <c r="I50" s="30">
        <f t="shared" si="4"/>
        <v>4227152996</v>
      </c>
      <c r="J50" s="50"/>
      <c r="K50" s="30">
        <v>183617000</v>
      </c>
      <c r="L50" s="50"/>
      <c r="M50" s="30">
        <v>10091285056</v>
      </c>
      <c r="N50" s="50"/>
      <c r="O50" s="30">
        <v>5074491325</v>
      </c>
      <c r="P50" s="50"/>
      <c r="Q50" s="30">
        <f t="shared" si="5"/>
        <v>-5016793731</v>
      </c>
    </row>
    <row r="51" spans="1:17" ht="21.75" customHeight="1">
      <c r="A51" s="41" t="s">
        <v>112</v>
      </c>
      <c r="B51" s="54"/>
      <c r="C51" s="30">
        <v>8238000</v>
      </c>
      <c r="D51" s="50"/>
      <c r="E51" s="30">
        <v>7680231814</v>
      </c>
      <c r="F51" s="50"/>
      <c r="G51" s="30">
        <v>6069810802</v>
      </c>
      <c r="H51" s="50"/>
      <c r="I51" s="30">
        <f t="shared" si="4"/>
        <v>-1610421012</v>
      </c>
      <c r="J51" s="50"/>
      <c r="K51" s="30">
        <v>8238000</v>
      </c>
      <c r="L51" s="50"/>
      <c r="M51" s="30">
        <v>7680231814</v>
      </c>
      <c r="N51" s="50"/>
      <c r="O51" s="30">
        <v>3371002627</v>
      </c>
      <c r="P51" s="50"/>
      <c r="Q51" s="30">
        <f t="shared" si="5"/>
        <v>-4309229187</v>
      </c>
    </row>
    <row r="52" spans="1:17" ht="21.75" customHeight="1">
      <c r="A52" s="41" t="s">
        <v>130</v>
      </c>
      <c r="B52" s="54"/>
      <c r="C52" s="30">
        <v>1692000</v>
      </c>
      <c r="D52" s="50"/>
      <c r="E52" s="30">
        <v>5072154</v>
      </c>
      <c r="F52" s="50"/>
      <c r="G52" s="30">
        <v>51489000</v>
      </c>
      <c r="H52" s="50"/>
      <c r="I52" s="30">
        <f t="shared" si="4"/>
        <v>46416846</v>
      </c>
      <c r="J52" s="50"/>
      <c r="K52" s="30">
        <v>1692000</v>
      </c>
      <c r="L52" s="50"/>
      <c r="M52" s="30">
        <v>5072154</v>
      </c>
      <c r="N52" s="50"/>
      <c r="O52" s="30">
        <v>51489000</v>
      </c>
      <c r="P52" s="50"/>
      <c r="Q52" s="30">
        <f t="shared" si="5"/>
        <v>46416846</v>
      </c>
    </row>
    <row r="53" spans="1:17" ht="21.75" customHeight="1">
      <c r="A53" s="41" t="s">
        <v>116</v>
      </c>
      <c r="B53" s="54"/>
      <c r="C53" s="30">
        <v>4881000</v>
      </c>
      <c r="D53" s="50"/>
      <c r="E53" s="30">
        <v>136564473</v>
      </c>
      <c r="F53" s="50"/>
      <c r="G53" s="30">
        <v>317183304</v>
      </c>
      <c r="H53" s="50"/>
      <c r="I53" s="30">
        <f t="shared" si="4"/>
        <v>180618831</v>
      </c>
      <c r="J53" s="50"/>
      <c r="K53" s="30">
        <v>4881000</v>
      </c>
      <c r="L53" s="50"/>
      <c r="M53" s="30">
        <v>136564473</v>
      </c>
      <c r="N53" s="50"/>
      <c r="O53" s="30">
        <v>270517000</v>
      </c>
      <c r="P53" s="50"/>
      <c r="Q53" s="30">
        <f t="shared" si="5"/>
        <v>133952527</v>
      </c>
    </row>
    <row r="54" spans="1:17" ht="21.75" customHeight="1">
      <c r="A54" s="41" t="s">
        <v>114</v>
      </c>
      <c r="B54" s="54"/>
      <c r="C54" s="30">
        <v>4102000</v>
      </c>
      <c r="D54" s="50"/>
      <c r="E54" s="30">
        <v>471372664</v>
      </c>
      <c r="F54" s="50"/>
      <c r="G54" s="30">
        <v>545425516</v>
      </c>
      <c r="H54" s="50"/>
      <c r="I54" s="30">
        <f t="shared" si="4"/>
        <v>74052852</v>
      </c>
      <c r="J54" s="50"/>
      <c r="K54" s="30">
        <v>4102000</v>
      </c>
      <c r="L54" s="50"/>
      <c r="M54" s="30">
        <v>471372664</v>
      </c>
      <c r="N54" s="50"/>
      <c r="O54" s="30">
        <v>205216000</v>
      </c>
      <c r="P54" s="50"/>
      <c r="Q54" s="30">
        <f t="shared" si="5"/>
        <v>-266156664</v>
      </c>
    </row>
    <row r="55" spans="1:17" ht="21.75" customHeight="1">
      <c r="A55" s="41" t="s">
        <v>132</v>
      </c>
      <c r="B55" s="54"/>
      <c r="C55" s="30">
        <v>69869000</v>
      </c>
      <c r="D55" s="50"/>
      <c r="E55" s="30">
        <v>1885034004</v>
      </c>
      <c r="F55" s="50"/>
      <c r="G55" s="30">
        <v>3485165999</v>
      </c>
      <c r="H55" s="50"/>
      <c r="I55" s="30">
        <f t="shared" si="4"/>
        <v>1600131995</v>
      </c>
      <c r="J55" s="50"/>
      <c r="K55" s="30">
        <v>69869000</v>
      </c>
      <c r="L55" s="50"/>
      <c r="M55" s="30">
        <v>1885034004</v>
      </c>
      <c r="N55" s="50"/>
      <c r="O55" s="30">
        <v>3485165999</v>
      </c>
      <c r="P55" s="50"/>
      <c r="Q55" s="30">
        <f t="shared" si="5"/>
        <v>1600131995</v>
      </c>
    </row>
    <row r="56" spans="1:17" ht="21.75" customHeight="1">
      <c r="A56" s="41" t="s">
        <v>106</v>
      </c>
      <c r="B56" s="54"/>
      <c r="C56" s="30">
        <v>5011000</v>
      </c>
      <c r="D56" s="50"/>
      <c r="E56" s="30">
        <v>966390404</v>
      </c>
      <c r="F56" s="50"/>
      <c r="G56" s="30">
        <v>1062058450</v>
      </c>
      <c r="H56" s="50"/>
      <c r="I56" s="30">
        <f t="shared" si="4"/>
        <v>95668046</v>
      </c>
      <c r="J56" s="50"/>
      <c r="K56" s="30">
        <v>5011000</v>
      </c>
      <c r="L56" s="50"/>
      <c r="M56" s="30">
        <v>966390404</v>
      </c>
      <c r="N56" s="50"/>
      <c r="O56" s="30">
        <v>795806000</v>
      </c>
      <c r="P56" s="50"/>
      <c r="Q56" s="30">
        <f t="shared" si="5"/>
        <v>-170584404</v>
      </c>
    </row>
    <row r="57" spans="1:17" ht="21.75" customHeight="1">
      <c r="A57" s="41" t="s">
        <v>103</v>
      </c>
      <c r="B57" s="54"/>
      <c r="C57" s="30">
        <v>1458000</v>
      </c>
      <c r="D57" s="50"/>
      <c r="E57" s="30">
        <v>49534449</v>
      </c>
      <c r="F57" s="50"/>
      <c r="G57" s="30">
        <v>99118470</v>
      </c>
      <c r="H57" s="50"/>
      <c r="I57" s="30">
        <f t="shared" si="4"/>
        <v>49584021</v>
      </c>
      <c r="J57" s="50"/>
      <c r="K57" s="30">
        <v>1458000</v>
      </c>
      <c r="L57" s="50"/>
      <c r="M57" s="30">
        <v>49534449</v>
      </c>
      <c r="N57" s="50"/>
      <c r="O57" s="30">
        <v>38823000</v>
      </c>
      <c r="P57" s="50"/>
      <c r="Q57" s="30">
        <f t="shared" si="5"/>
        <v>-10711449</v>
      </c>
    </row>
    <row r="58" spans="1:17" ht="21.75" customHeight="1">
      <c r="A58" s="41" t="s">
        <v>102</v>
      </c>
      <c r="B58" s="54"/>
      <c r="C58" s="30">
        <v>10597000</v>
      </c>
      <c r="D58" s="50"/>
      <c r="E58" s="30">
        <v>709461175</v>
      </c>
      <c r="F58" s="50"/>
      <c r="G58" s="30">
        <v>1038238583</v>
      </c>
      <c r="H58" s="50"/>
      <c r="I58" s="30">
        <f t="shared" si="4"/>
        <v>328777408</v>
      </c>
      <c r="J58" s="50"/>
      <c r="K58" s="30">
        <v>10597000</v>
      </c>
      <c r="L58" s="50"/>
      <c r="M58" s="30">
        <v>709461175</v>
      </c>
      <c r="N58" s="50"/>
      <c r="O58" s="30">
        <v>529850000</v>
      </c>
      <c r="P58" s="50"/>
      <c r="Q58" s="30">
        <f t="shared" si="5"/>
        <v>-179611175</v>
      </c>
    </row>
    <row r="59" spans="1:17" ht="21.75" customHeight="1">
      <c r="A59" s="41" t="s">
        <v>136</v>
      </c>
      <c r="B59" s="54"/>
      <c r="C59" s="30">
        <v>119605000</v>
      </c>
      <c r="D59" s="50"/>
      <c r="E59" s="30">
        <v>2390287984</v>
      </c>
      <c r="F59" s="50"/>
      <c r="G59" s="30">
        <v>5940347999</v>
      </c>
      <c r="H59" s="50"/>
      <c r="I59" s="30">
        <f t="shared" si="4"/>
        <v>3550060015</v>
      </c>
      <c r="J59" s="50"/>
      <c r="K59" s="30">
        <v>119605000</v>
      </c>
      <c r="L59" s="50"/>
      <c r="M59" s="30">
        <v>2390287984</v>
      </c>
      <c r="N59" s="50"/>
      <c r="O59" s="30">
        <v>5940347999</v>
      </c>
      <c r="P59" s="50"/>
      <c r="Q59" s="30">
        <f t="shared" si="5"/>
        <v>3550060015</v>
      </c>
    </row>
    <row r="60" spans="1:17" ht="21.75" customHeight="1">
      <c r="A60" s="41" t="s">
        <v>129</v>
      </c>
      <c r="B60" s="54"/>
      <c r="C60" s="30">
        <v>36855000</v>
      </c>
      <c r="D60" s="50"/>
      <c r="E60" s="30">
        <v>662887482</v>
      </c>
      <c r="F60" s="50"/>
      <c r="G60" s="30">
        <v>4223148999</v>
      </c>
      <c r="H60" s="50"/>
      <c r="I60" s="30">
        <f t="shared" si="4"/>
        <v>3560261517</v>
      </c>
      <c r="J60" s="50"/>
      <c r="K60" s="30">
        <v>36855000</v>
      </c>
      <c r="L60" s="50"/>
      <c r="M60" s="30">
        <v>662887482</v>
      </c>
      <c r="N60" s="50"/>
      <c r="O60" s="30">
        <v>4223148999</v>
      </c>
      <c r="P60" s="50"/>
      <c r="Q60" s="30">
        <f t="shared" si="5"/>
        <v>3560261517</v>
      </c>
    </row>
    <row r="61" spans="1:17" ht="21.75" customHeight="1">
      <c r="A61" s="41" t="s">
        <v>133</v>
      </c>
      <c r="B61" s="54"/>
      <c r="C61" s="30">
        <v>94560000</v>
      </c>
      <c r="D61" s="50"/>
      <c r="E61" s="30">
        <v>3023627865</v>
      </c>
      <c r="F61" s="50"/>
      <c r="G61" s="30">
        <v>7009252000</v>
      </c>
      <c r="H61" s="50"/>
      <c r="I61" s="30">
        <f t="shared" si="4"/>
        <v>3985624135</v>
      </c>
      <c r="J61" s="50"/>
      <c r="K61" s="30">
        <v>94560000</v>
      </c>
      <c r="L61" s="50"/>
      <c r="M61" s="30">
        <v>3023627865</v>
      </c>
      <c r="N61" s="50"/>
      <c r="O61" s="30">
        <v>7009252000</v>
      </c>
      <c r="P61" s="50"/>
      <c r="Q61" s="30">
        <f t="shared" si="5"/>
        <v>3985624135</v>
      </c>
    </row>
    <row r="62" spans="1:17" ht="21.75" customHeight="1">
      <c r="A62" s="41" t="s">
        <v>134</v>
      </c>
      <c r="B62" s="54"/>
      <c r="C62" s="30">
        <v>1282000</v>
      </c>
      <c r="D62" s="50"/>
      <c r="E62" s="30">
        <v>14091317</v>
      </c>
      <c r="F62" s="50"/>
      <c r="G62" s="30">
        <v>76920000</v>
      </c>
      <c r="H62" s="50"/>
      <c r="I62" s="30">
        <f t="shared" si="4"/>
        <v>62828683</v>
      </c>
      <c r="J62" s="50"/>
      <c r="K62" s="30">
        <v>1282000</v>
      </c>
      <c r="L62" s="50"/>
      <c r="M62" s="30">
        <v>14091317</v>
      </c>
      <c r="N62" s="50"/>
      <c r="O62" s="30">
        <v>76920000</v>
      </c>
      <c r="P62" s="50"/>
      <c r="Q62" s="30">
        <f t="shared" si="5"/>
        <v>62828683</v>
      </c>
    </row>
    <row r="63" spans="1:17" ht="21.75" customHeight="1">
      <c r="A63" s="41" t="s">
        <v>95</v>
      </c>
      <c r="B63" s="54"/>
      <c r="C63" s="30">
        <v>11670000</v>
      </c>
      <c r="D63" s="50"/>
      <c r="E63" s="30">
        <v>139933919</v>
      </c>
      <c r="F63" s="50"/>
      <c r="G63" s="30">
        <v>618350734</v>
      </c>
      <c r="H63" s="50"/>
      <c r="I63" s="30">
        <f t="shared" si="4"/>
        <v>478416815</v>
      </c>
      <c r="J63" s="50"/>
      <c r="K63" s="30">
        <v>11670000</v>
      </c>
      <c r="L63" s="50"/>
      <c r="M63" s="30">
        <v>139933919</v>
      </c>
      <c r="N63" s="50"/>
      <c r="O63" s="30">
        <v>566742000</v>
      </c>
      <c r="P63" s="50"/>
      <c r="Q63" s="30">
        <f t="shared" si="5"/>
        <v>426808081</v>
      </c>
    </row>
    <row r="64" spans="1:17" ht="21.75" customHeight="1">
      <c r="A64" s="41" t="s">
        <v>84</v>
      </c>
      <c r="B64" s="54"/>
      <c r="C64" s="30">
        <v>529</v>
      </c>
      <c r="D64" s="50"/>
      <c r="E64" s="30">
        <v>3963929250</v>
      </c>
      <c r="F64" s="50"/>
      <c r="G64" s="30">
        <v>3777811180</v>
      </c>
      <c r="H64" s="50"/>
      <c r="I64" s="30">
        <f>G64-E64</f>
        <v>-186118070</v>
      </c>
      <c r="J64" s="50"/>
      <c r="K64" s="30">
        <v>529</v>
      </c>
      <c r="L64" s="50"/>
      <c r="M64" s="30">
        <v>3963929250</v>
      </c>
      <c r="N64" s="50"/>
      <c r="O64" s="30">
        <v>2654643000</v>
      </c>
      <c r="P64" s="50"/>
      <c r="Q64" s="30">
        <f t="shared" si="5"/>
        <v>-1309286250</v>
      </c>
    </row>
    <row r="65" spans="1:17" ht="21.75" customHeight="1">
      <c r="A65" s="41" t="s">
        <v>100</v>
      </c>
      <c r="B65" s="54"/>
      <c r="C65" s="30">
        <v>5</v>
      </c>
      <c r="D65" s="50"/>
      <c r="E65" s="30">
        <v>28873990</v>
      </c>
      <c r="F65" s="50"/>
      <c r="G65" s="30">
        <v>27966400</v>
      </c>
      <c r="H65" s="50"/>
      <c r="I65" s="30">
        <f t="shared" si="4"/>
        <v>-907590</v>
      </c>
      <c r="J65" s="50"/>
      <c r="K65" s="30">
        <v>5</v>
      </c>
      <c r="L65" s="50"/>
      <c r="M65" s="30">
        <v>28873990</v>
      </c>
      <c r="N65" s="50"/>
      <c r="O65" s="30">
        <v>29500010</v>
      </c>
      <c r="P65" s="50"/>
      <c r="Q65" s="30">
        <f t="shared" si="5"/>
        <v>626020</v>
      </c>
    </row>
    <row r="66" spans="1:17" ht="21.75" customHeight="1">
      <c r="A66" s="41" t="s">
        <v>98</v>
      </c>
      <c r="B66" s="54"/>
      <c r="C66" s="30">
        <v>1</v>
      </c>
      <c r="D66" s="50"/>
      <c r="E66" s="30">
        <v>6164447</v>
      </c>
      <c r="F66" s="50"/>
      <c r="G66" s="30">
        <v>5892920</v>
      </c>
      <c r="H66" s="50"/>
      <c r="I66" s="30">
        <f t="shared" si="4"/>
        <v>-271527</v>
      </c>
      <c r="J66" s="50"/>
      <c r="K66" s="30">
        <v>1</v>
      </c>
      <c r="L66" s="50"/>
      <c r="M66" s="30">
        <v>6164447</v>
      </c>
      <c r="N66" s="50"/>
      <c r="O66" s="30">
        <v>2880000</v>
      </c>
      <c r="P66" s="50"/>
      <c r="Q66" s="30">
        <f t="shared" si="5"/>
        <v>-3284447</v>
      </c>
    </row>
    <row r="67" spans="1:17" ht="21.75" customHeight="1">
      <c r="A67" s="41" t="s">
        <v>101</v>
      </c>
      <c r="B67" s="54"/>
      <c r="C67" s="30">
        <v>989</v>
      </c>
      <c r="D67" s="50"/>
      <c r="E67" s="30">
        <v>4061131689</v>
      </c>
      <c r="F67" s="50"/>
      <c r="G67" s="30">
        <v>3753690160</v>
      </c>
      <c r="H67" s="50"/>
      <c r="I67" s="30">
        <f t="shared" si="4"/>
        <v>-307441529</v>
      </c>
      <c r="J67" s="50"/>
      <c r="K67" s="30">
        <v>989</v>
      </c>
      <c r="L67" s="50"/>
      <c r="M67" s="30">
        <v>4061131689</v>
      </c>
      <c r="N67" s="50"/>
      <c r="O67" s="30">
        <v>1186800000</v>
      </c>
      <c r="P67" s="50"/>
      <c r="Q67" s="30">
        <f t="shared" si="5"/>
        <v>-2874331689</v>
      </c>
    </row>
    <row r="68" spans="1:17" ht="21.75" customHeight="1">
      <c r="A68" s="41" t="s">
        <v>14</v>
      </c>
      <c r="B68" s="54"/>
      <c r="C68" s="30">
        <v>6</v>
      </c>
      <c r="D68" s="50"/>
      <c r="E68" s="30">
        <v>0</v>
      </c>
      <c r="F68" s="50"/>
      <c r="G68" s="30">
        <v>-1685202</v>
      </c>
      <c r="H68" s="50"/>
      <c r="I68" s="30">
        <f>E68-G68</f>
        <v>1685202</v>
      </c>
      <c r="J68" s="50"/>
      <c r="K68" s="30">
        <v>0</v>
      </c>
      <c r="L68" s="50"/>
      <c r="M68" s="30">
        <v>0</v>
      </c>
      <c r="N68" s="50"/>
      <c r="O68" s="30">
        <v>0</v>
      </c>
      <c r="P68" s="50"/>
      <c r="Q68" s="30">
        <f t="shared" ref="Q68:Q73" si="6">O68-M68</f>
        <v>0</v>
      </c>
    </row>
    <row r="69" spans="1:17" ht="21.75" customHeight="1">
      <c r="A69" s="41" t="s">
        <v>15</v>
      </c>
      <c r="B69" s="54"/>
      <c r="C69" s="30">
        <v>19</v>
      </c>
      <c r="D69" s="50"/>
      <c r="E69" s="30">
        <v>0</v>
      </c>
      <c r="F69" s="50"/>
      <c r="G69" s="30">
        <v>502854</v>
      </c>
      <c r="H69" s="50"/>
      <c r="I69" s="30">
        <f t="shared" ref="I69:I73" si="7">E69-G69</f>
        <v>-502854</v>
      </c>
      <c r="J69" s="50"/>
      <c r="K69" s="30">
        <v>0</v>
      </c>
      <c r="L69" s="50"/>
      <c r="M69" s="30">
        <v>0</v>
      </c>
      <c r="N69" s="50"/>
      <c r="O69" s="30">
        <v>0</v>
      </c>
      <c r="P69" s="50"/>
      <c r="Q69" s="30">
        <f t="shared" si="6"/>
        <v>0</v>
      </c>
    </row>
    <row r="70" spans="1:17" ht="21.75" customHeight="1">
      <c r="A70" s="41" t="s">
        <v>16</v>
      </c>
      <c r="B70" s="54"/>
      <c r="C70" s="30">
        <v>2299</v>
      </c>
      <c r="D70" s="50"/>
      <c r="E70" s="30">
        <v>10907145700</v>
      </c>
      <c r="F70" s="50"/>
      <c r="G70" s="30">
        <v>18359353870</v>
      </c>
      <c r="H70" s="50"/>
      <c r="I70" s="30">
        <f t="shared" si="7"/>
        <v>-7452208170</v>
      </c>
      <c r="J70" s="50"/>
      <c r="K70" s="30">
        <v>0</v>
      </c>
      <c r="L70" s="50"/>
      <c r="M70" s="30">
        <v>0</v>
      </c>
      <c r="N70" s="50"/>
      <c r="O70" s="30">
        <v>0</v>
      </c>
      <c r="P70" s="50"/>
      <c r="Q70" s="30">
        <f t="shared" si="6"/>
        <v>0</v>
      </c>
    </row>
    <row r="71" spans="1:17" ht="21.75" customHeight="1">
      <c r="A71" s="41" t="s">
        <v>17</v>
      </c>
      <c r="B71" s="54"/>
      <c r="C71" s="30">
        <v>919</v>
      </c>
      <c r="D71" s="50"/>
      <c r="E71" s="30">
        <v>3992852820</v>
      </c>
      <c r="F71" s="50"/>
      <c r="G71" s="30">
        <v>6755399660</v>
      </c>
      <c r="H71" s="50"/>
      <c r="I71" s="30">
        <f t="shared" si="7"/>
        <v>-2762546840</v>
      </c>
      <c r="J71" s="50"/>
      <c r="K71" s="30">
        <v>0</v>
      </c>
      <c r="L71" s="50"/>
      <c r="M71" s="30">
        <v>0</v>
      </c>
      <c r="N71" s="50"/>
      <c r="O71" s="30">
        <v>0</v>
      </c>
      <c r="P71" s="50"/>
      <c r="Q71" s="30">
        <f t="shared" si="6"/>
        <v>0</v>
      </c>
    </row>
    <row r="72" spans="1:17" ht="21.75" customHeight="1">
      <c r="A72" s="41" t="s">
        <v>18</v>
      </c>
      <c r="B72" s="54"/>
      <c r="C72" s="30">
        <v>1424</v>
      </c>
      <c r="D72" s="50"/>
      <c r="E72" s="30">
        <v>8462632640</v>
      </c>
      <c r="F72" s="50"/>
      <c r="G72" s="30">
        <v>13445040370</v>
      </c>
      <c r="H72" s="50"/>
      <c r="I72" s="30">
        <f t="shared" si="7"/>
        <v>-4982407730</v>
      </c>
      <c r="J72" s="50"/>
      <c r="K72" s="30">
        <v>0</v>
      </c>
      <c r="L72" s="50"/>
      <c r="M72" s="30">
        <v>0</v>
      </c>
      <c r="N72" s="50"/>
      <c r="O72" s="30">
        <v>0</v>
      </c>
      <c r="P72" s="50"/>
      <c r="Q72" s="30">
        <f t="shared" si="6"/>
        <v>0</v>
      </c>
    </row>
    <row r="73" spans="1:17" ht="21.75" customHeight="1">
      <c r="A73" s="41" t="s">
        <v>19</v>
      </c>
      <c r="B73" s="54"/>
      <c r="C73" s="30">
        <v>2000000</v>
      </c>
      <c r="D73" s="50"/>
      <c r="E73" s="30">
        <v>199948500</v>
      </c>
      <c r="F73" s="50"/>
      <c r="G73" s="30">
        <v>299562250</v>
      </c>
      <c r="H73" s="50"/>
      <c r="I73" s="30">
        <f t="shared" si="7"/>
        <v>-99613750</v>
      </c>
      <c r="J73" s="50"/>
      <c r="K73" s="30">
        <v>0</v>
      </c>
      <c r="L73" s="50"/>
      <c r="M73" s="30">
        <v>0</v>
      </c>
      <c r="N73" s="50"/>
      <c r="O73" s="30">
        <v>0</v>
      </c>
      <c r="P73" s="50"/>
      <c r="Q73" s="30">
        <f t="shared" si="6"/>
        <v>0</v>
      </c>
    </row>
    <row r="74" spans="1:17" ht="21.75" customHeight="1">
      <c r="A74" s="41" t="s">
        <v>80</v>
      </c>
      <c r="B74" s="54"/>
      <c r="C74" s="30">
        <v>498</v>
      </c>
      <c r="D74" s="50"/>
      <c r="E74" s="30">
        <v>0</v>
      </c>
      <c r="F74" s="50"/>
      <c r="G74" s="30">
        <v>1112842752</v>
      </c>
      <c r="H74" s="50"/>
      <c r="I74" s="30">
        <f>G74-E74</f>
        <v>1112842752</v>
      </c>
      <c r="J74" s="50"/>
      <c r="K74" s="30">
        <v>0</v>
      </c>
      <c r="L74" s="50"/>
      <c r="M74" s="30">
        <v>0</v>
      </c>
      <c r="N74" s="50"/>
      <c r="O74" s="30">
        <v>0</v>
      </c>
      <c r="P74" s="50"/>
      <c r="Q74" s="30">
        <f t="shared" si="5"/>
        <v>0</v>
      </c>
    </row>
    <row r="75" spans="1:17" ht="21.75" customHeight="1">
      <c r="A75" s="41" t="s">
        <v>94</v>
      </c>
      <c r="B75" s="54"/>
      <c r="C75" s="30">
        <v>1503</v>
      </c>
      <c r="D75" s="50"/>
      <c r="E75" s="30">
        <v>0</v>
      </c>
      <c r="F75" s="50"/>
      <c r="G75" s="30">
        <v>3236946600</v>
      </c>
      <c r="H75" s="50"/>
      <c r="I75" s="30">
        <f t="shared" ref="I75:I96" si="8">G75-E75</f>
        <v>3236946600</v>
      </c>
      <c r="J75" s="50"/>
      <c r="K75" s="30">
        <v>0</v>
      </c>
      <c r="L75" s="50"/>
      <c r="M75" s="30">
        <v>0</v>
      </c>
      <c r="N75" s="50"/>
      <c r="O75" s="30">
        <v>0</v>
      </c>
      <c r="P75" s="50"/>
      <c r="Q75" s="30">
        <f t="shared" si="5"/>
        <v>0</v>
      </c>
    </row>
    <row r="76" spans="1:17" ht="21.75" customHeight="1">
      <c r="A76" s="41" t="s">
        <v>118</v>
      </c>
      <c r="B76" s="54"/>
      <c r="C76" s="30">
        <v>9901</v>
      </c>
      <c r="D76" s="50"/>
      <c r="E76" s="30">
        <v>0</v>
      </c>
      <c r="F76" s="50"/>
      <c r="G76" s="30">
        <v>20527508522</v>
      </c>
      <c r="H76" s="50"/>
      <c r="I76" s="30">
        <f t="shared" si="8"/>
        <v>20527508522</v>
      </c>
      <c r="J76" s="50"/>
      <c r="K76" s="30">
        <v>0</v>
      </c>
      <c r="L76" s="50"/>
      <c r="M76" s="30">
        <v>0</v>
      </c>
      <c r="N76" s="50"/>
      <c r="O76" s="30">
        <v>0</v>
      </c>
      <c r="P76" s="50"/>
      <c r="Q76" s="30">
        <f t="shared" si="5"/>
        <v>0</v>
      </c>
    </row>
    <row r="77" spans="1:17" ht="21.75" customHeight="1">
      <c r="A77" s="41" t="s">
        <v>93</v>
      </c>
      <c r="B77" s="54"/>
      <c r="C77" s="30">
        <v>30</v>
      </c>
      <c r="D77" s="50"/>
      <c r="E77" s="30">
        <v>0</v>
      </c>
      <c r="F77" s="50"/>
      <c r="G77" s="30">
        <v>83112908</v>
      </c>
      <c r="H77" s="50"/>
      <c r="I77" s="30">
        <f t="shared" si="8"/>
        <v>83112908</v>
      </c>
      <c r="J77" s="50"/>
      <c r="K77" s="30">
        <v>0</v>
      </c>
      <c r="L77" s="50"/>
      <c r="M77" s="30">
        <v>0</v>
      </c>
      <c r="N77" s="50"/>
      <c r="O77" s="30">
        <v>0</v>
      </c>
      <c r="P77" s="50"/>
      <c r="Q77" s="30">
        <f t="shared" si="5"/>
        <v>0</v>
      </c>
    </row>
    <row r="78" spans="1:17" ht="21.75" customHeight="1">
      <c r="A78" s="41" t="s">
        <v>83</v>
      </c>
      <c r="B78" s="54"/>
      <c r="C78" s="30">
        <v>3044</v>
      </c>
      <c r="D78" s="50"/>
      <c r="E78" s="30">
        <v>0</v>
      </c>
      <c r="F78" s="50"/>
      <c r="G78" s="30">
        <v>10619378244</v>
      </c>
      <c r="H78" s="50"/>
      <c r="I78" s="30">
        <f t="shared" si="8"/>
        <v>10619378244</v>
      </c>
      <c r="J78" s="50"/>
      <c r="K78" s="30">
        <v>0</v>
      </c>
      <c r="L78" s="50"/>
      <c r="M78" s="30">
        <v>0</v>
      </c>
      <c r="N78" s="50"/>
      <c r="O78" s="30">
        <v>0</v>
      </c>
      <c r="P78" s="50"/>
      <c r="Q78" s="30">
        <f t="shared" si="5"/>
        <v>0</v>
      </c>
    </row>
    <row r="79" spans="1:17" ht="21.75" customHeight="1">
      <c r="A79" s="41" t="s">
        <v>111</v>
      </c>
      <c r="B79" s="54"/>
      <c r="C79" s="30">
        <v>5531</v>
      </c>
      <c r="D79" s="50"/>
      <c r="E79" s="30">
        <v>4505400</v>
      </c>
      <c r="F79" s="50"/>
      <c r="G79" s="30">
        <v>17150695747</v>
      </c>
      <c r="H79" s="50"/>
      <c r="I79" s="30">
        <f t="shared" si="8"/>
        <v>17146190347</v>
      </c>
      <c r="J79" s="50"/>
      <c r="K79" s="30">
        <v>0</v>
      </c>
      <c r="L79" s="50"/>
      <c r="M79" s="30">
        <v>0</v>
      </c>
      <c r="N79" s="50"/>
      <c r="O79" s="30">
        <v>0</v>
      </c>
      <c r="P79" s="50"/>
      <c r="Q79" s="30">
        <f t="shared" si="5"/>
        <v>0</v>
      </c>
    </row>
    <row r="80" spans="1:17" ht="21.75" customHeight="1">
      <c r="A80" s="41" t="s">
        <v>46</v>
      </c>
      <c r="B80" s="54"/>
      <c r="C80" s="30">
        <v>298466000</v>
      </c>
      <c r="D80" s="50"/>
      <c r="E80" s="30">
        <v>5767059131</v>
      </c>
      <c r="F80" s="50"/>
      <c r="G80" s="30">
        <v>11113567836</v>
      </c>
      <c r="H80" s="50"/>
      <c r="I80" s="30">
        <f t="shared" si="8"/>
        <v>5346508705</v>
      </c>
      <c r="J80" s="50"/>
      <c r="K80" s="30">
        <v>0</v>
      </c>
      <c r="L80" s="50"/>
      <c r="M80" s="30">
        <v>0</v>
      </c>
      <c r="N80" s="50"/>
      <c r="O80" s="30">
        <v>0</v>
      </c>
      <c r="P80" s="50"/>
      <c r="Q80" s="30">
        <f t="shared" si="5"/>
        <v>0</v>
      </c>
    </row>
    <row r="81" spans="1:17" ht="21.75" customHeight="1">
      <c r="A81" s="41" t="s">
        <v>56</v>
      </c>
      <c r="B81" s="54"/>
      <c r="C81" s="30">
        <v>592000000</v>
      </c>
      <c r="D81" s="50"/>
      <c r="E81" s="30">
        <v>14328596601</v>
      </c>
      <c r="F81" s="50"/>
      <c r="G81" s="30">
        <v>22155881584</v>
      </c>
      <c r="H81" s="50"/>
      <c r="I81" s="30">
        <f t="shared" si="8"/>
        <v>7827284983</v>
      </c>
      <c r="J81" s="50"/>
      <c r="K81" s="30">
        <v>0</v>
      </c>
      <c r="L81" s="50"/>
      <c r="M81" s="30">
        <v>0</v>
      </c>
      <c r="N81" s="50"/>
      <c r="O81" s="30">
        <v>0</v>
      </c>
      <c r="P81" s="50"/>
      <c r="Q81" s="30">
        <f t="shared" si="5"/>
        <v>0</v>
      </c>
    </row>
    <row r="82" spans="1:17" ht="21.75" customHeight="1">
      <c r="A82" s="41" t="s">
        <v>97</v>
      </c>
      <c r="B82" s="54"/>
      <c r="C82" s="30">
        <v>1001000</v>
      </c>
      <c r="D82" s="50"/>
      <c r="E82" s="30">
        <v>0</v>
      </c>
      <c r="F82" s="50"/>
      <c r="G82" s="30">
        <v>594916876</v>
      </c>
      <c r="H82" s="50"/>
      <c r="I82" s="30">
        <f t="shared" si="8"/>
        <v>594916876</v>
      </c>
      <c r="J82" s="50"/>
      <c r="K82" s="30">
        <v>0</v>
      </c>
      <c r="L82" s="50"/>
      <c r="M82" s="30">
        <v>0</v>
      </c>
      <c r="N82" s="50"/>
      <c r="O82" s="30">
        <v>0</v>
      </c>
      <c r="P82" s="50"/>
      <c r="Q82" s="30">
        <f t="shared" si="5"/>
        <v>0</v>
      </c>
    </row>
    <row r="83" spans="1:17" ht="21.75" customHeight="1">
      <c r="A83" s="41" t="s">
        <v>99</v>
      </c>
      <c r="B83" s="54"/>
      <c r="C83" s="30">
        <v>1000000</v>
      </c>
      <c r="D83" s="50"/>
      <c r="E83" s="30">
        <v>0</v>
      </c>
      <c r="F83" s="50"/>
      <c r="G83" s="30">
        <v>516712372</v>
      </c>
      <c r="H83" s="50"/>
      <c r="I83" s="30">
        <f t="shared" si="8"/>
        <v>516712372</v>
      </c>
      <c r="J83" s="50"/>
      <c r="K83" s="30">
        <v>0</v>
      </c>
      <c r="L83" s="50"/>
      <c r="M83" s="30">
        <v>0</v>
      </c>
      <c r="N83" s="50"/>
      <c r="O83" s="30">
        <v>0</v>
      </c>
      <c r="P83" s="50"/>
      <c r="Q83" s="30">
        <f t="shared" si="5"/>
        <v>0</v>
      </c>
    </row>
    <row r="84" spans="1:17" ht="21.75" customHeight="1">
      <c r="A84" s="41" t="s">
        <v>120</v>
      </c>
      <c r="B84" s="54"/>
      <c r="C84" s="30">
        <v>7358000</v>
      </c>
      <c r="D84" s="50"/>
      <c r="E84" s="30">
        <v>120831106</v>
      </c>
      <c r="F84" s="50"/>
      <c r="G84" s="30">
        <v>1939682625</v>
      </c>
      <c r="H84" s="50"/>
      <c r="I84" s="30">
        <f t="shared" si="8"/>
        <v>1818851519</v>
      </c>
      <c r="J84" s="50"/>
      <c r="K84" s="30">
        <v>0</v>
      </c>
      <c r="L84" s="50"/>
      <c r="M84" s="30">
        <v>0</v>
      </c>
      <c r="N84" s="50"/>
      <c r="O84" s="30">
        <v>0</v>
      </c>
      <c r="P84" s="50"/>
      <c r="Q84" s="30">
        <f t="shared" si="5"/>
        <v>0</v>
      </c>
    </row>
    <row r="85" spans="1:17" ht="21.75" customHeight="1">
      <c r="A85" s="41" t="s">
        <v>119</v>
      </c>
      <c r="B85" s="54"/>
      <c r="C85" s="30">
        <v>18219000</v>
      </c>
      <c r="D85" s="50"/>
      <c r="E85" s="30">
        <v>0</v>
      </c>
      <c r="F85" s="50"/>
      <c r="G85" s="30">
        <v>5098569796</v>
      </c>
      <c r="H85" s="50"/>
      <c r="I85" s="30">
        <f t="shared" si="8"/>
        <v>5098569796</v>
      </c>
      <c r="J85" s="50"/>
      <c r="K85" s="30">
        <v>0</v>
      </c>
      <c r="L85" s="50"/>
      <c r="M85" s="30">
        <v>0</v>
      </c>
      <c r="N85" s="50"/>
      <c r="O85" s="30">
        <v>0</v>
      </c>
      <c r="P85" s="50"/>
      <c r="Q85" s="30">
        <f t="shared" si="5"/>
        <v>0</v>
      </c>
    </row>
    <row r="86" spans="1:17" ht="21.75" customHeight="1">
      <c r="A86" s="41" t="s">
        <v>113</v>
      </c>
      <c r="B86" s="54"/>
      <c r="C86" s="30">
        <v>4004000</v>
      </c>
      <c r="D86" s="50"/>
      <c r="E86" s="30">
        <v>45019572</v>
      </c>
      <c r="F86" s="50"/>
      <c r="G86" s="30">
        <v>478059186</v>
      </c>
      <c r="H86" s="50"/>
      <c r="I86" s="30">
        <f t="shared" si="8"/>
        <v>433039614</v>
      </c>
      <c r="J86" s="50"/>
      <c r="K86" s="30">
        <v>0</v>
      </c>
      <c r="L86" s="50"/>
      <c r="M86" s="30">
        <v>0</v>
      </c>
      <c r="N86" s="50"/>
      <c r="O86" s="30">
        <v>0</v>
      </c>
      <c r="P86" s="50"/>
      <c r="Q86" s="30">
        <f t="shared" si="5"/>
        <v>0</v>
      </c>
    </row>
    <row r="87" spans="1:17" ht="21.75" customHeight="1">
      <c r="A87" s="41" t="s">
        <v>91</v>
      </c>
      <c r="B87" s="54"/>
      <c r="C87" s="30">
        <v>4013000</v>
      </c>
      <c r="D87" s="50"/>
      <c r="E87" s="30">
        <v>20083153</v>
      </c>
      <c r="F87" s="50"/>
      <c r="G87" s="30">
        <v>36430351</v>
      </c>
      <c r="H87" s="50"/>
      <c r="I87" s="30">
        <f t="shared" si="8"/>
        <v>16347198</v>
      </c>
      <c r="J87" s="50"/>
      <c r="K87" s="30">
        <v>0</v>
      </c>
      <c r="L87" s="50"/>
      <c r="M87" s="30">
        <v>0</v>
      </c>
      <c r="N87" s="50"/>
      <c r="O87" s="30">
        <v>0</v>
      </c>
      <c r="P87" s="50"/>
      <c r="Q87" s="30">
        <f t="shared" si="5"/>
        <v>0</v>
      </c>
    </row>
    <row r="88" spans="1:17" ht="21.75" customHeight="1">
      <c r="A88" s="41" t="s">
        <v>108</v>
      </c>
      <c r="B88" s="54"/>
      <c r="C88" s="30">
        <v>14000000</v>
      </c>
      <c r="D88" s="50"/>
      <c r="E88" s="30">
        <v>4857250364</v>
      </c>
      <c r="F88" s="50"/>
      <c r="G88" s="30">
        <v>4816327484</v>
      </c>
      <c r="H88" s="50"/>
      <c r="I88" s="30">
        <f t="shared" si="8"/>
        <v>-40922880</v>
      </c>
      <c r="J88" s="50"/>
      <c r="K88" s="30">
        <v>0</v>
      </c>
      <c r="L88" s="50"/>
      <c r="M88" s="30">
        <v>0</v>
      </c>
      <c r="N88" s="50"/>
      <c r="O88" s="30">
        <v>0</v>
      </c>
      <c r="P88" s="50"/>
      <c r="Q88" s="30">
        <f t="shared" si="5"/>
        <v>0</v>
      </c>
    </row>
    <row r="89" spans="1:17" ht="21.75" customHeight="1">
      <c r="A89" s="41" t="s">
        <v>75</v>
      </c>
      <c r="B89" s="54"/>
      <c r="C89" s="30">
        <v>22000000</v>
      </c>
      <c r="D89" s="50"/>
      <c r="E89" s="30">
        <v>3747904776</v>
      </c>
      <c r="F89" s="50"/>
      <c r="G89" s="30">
        <v>3869247179</v>
      </c>
      <c r="H89" s="50"/>
      <c r="I89" s="30">
        <f t="shared" si="8"/>
        <v>121342403</v>
      </c>
      <c r="J89" s="50"/>
      <c r="K89" s="30">
        <v>0</v>
      </c>
      <c r="L89" s="50"/>
      <c r="M89" s="30">
        <v>0</v>
      </c>
      <c r="N89" s="50"/>
      <c r="O89" s="30">
        <v>0</v>
      </c>
      <c r="P89" s="50"/>
      <c r="Q89" s="30">
        <f t="shared" si="5"/>
        <v>0</v>
      </c>
    </row>
    <row r="90" spans="1:17" ht="21.75" customHeight="1">
      <c r="A90" s="41" t="s">
        <v>117</v>
      </c>
      <c r="B90" s="54"/>
      <c r="C90" s="30">
        <v>73928000</v>
      </c>
      <c r="D90" s="50"/>
      <c r="E90" s="30">
        <v>11042121348</v>
      </c>
      <c r="F90" s="50"/>
      <c r="G90" s="30">
        <v>11034588994</v>
      </c>
      <c r="H90" s="50"/>
      <c r="I90" s="30">
        <f t="shared" si="8"/>
        <v>-7532354</v>
      </c>
      <c r="J90" s="50"/>
      <c r="K90" s="30">
        <v>0</v>
      </c>
      <c r="L90" s="50"/>
      <c r="M90" s="30">
        <v>0</v>
      </c>
      <c r="N90" s="50"/>
      <c r="O90" s="30">
        <v>0</v>
      </c>
      <c r="P90" s="50"/>
      <c r="Q90" s="30">
        <f t="shared" si="5"/>
        <v>0</v>
      </c>
    </row>
    <row r="91" spans="1:17" ht="21.75" customHeight="1">
      <c r="A91" s="41" t="s">
        <v>90</v>
      </c>
      <c r="B91" s="54"/>
      <c r="C91" s="30">
        <v>72000000</v>
      </c>
      <c r="D91" s="50"/>
      <c r="E91" s="30">
        <v>3099897828</v>
      </c>
      <c r="F91" s="50"/>
      <c r="G91" s="30">
        <v>2222070896</v>
      </c>
      <c r="H91" s="50"/>
      <c r="I91" s="30">
        <f t="shared" si="8"/>
        <v>-877826932</v>
      </c>
      <c r="J91" s="50"/>
      <c r="K91" s="30">
        <v>0</v>
      </c>
      <c r="L91" s="50"/>
      <c r="M91" s="30">
        <v>0</v>
      </c>
      <c r="N91" s="50"/>
      <c r="O91" s="30">
        <v>0</v>
      </c>
      <c r="P91" s="50"/>
      <c r="Q91" s="30">
        <f t="shared" si="5"/>
        <v>0</v>
      </c>
    </row>
    <row r="92" spans="1:17" ht="21.75" customHeight="1">
      <c r="A92" s="41" t="s">
        <v>53</v>
      </c>
      <c r="B92" s="54"/>
      <c r="C92" s="30">
        <v>49639000</v>
      </c>
      <c r="D92" s="50"/>
      <c r="E92" s="30">
        <v>446861182</v>
      </c>
      <c r="F92" s="50"/>
      <c r="G92" s="30">
        <v>-117363624</v>
      </c>
      <c r="H92" s="50"/>
      <c r="I92" s="30">
        <f t="shared" si="8"/>
        <v>-564224806</v>
      </c>
      <c r="J92" s="50"/>
      <c r="K92" s="30">
        <v>0</v>
      </c>
      <c r="L92" s="50"/>
      <c r="M92" s="30">
        <v>0</v>
      </c>
      <c r="N92" s="50"/>
      <c r="O92" s="30">
        <v>0</v>
      </c>
      <c r="P92" s="50"/>
      <c r="Q92" s="30">
        <f t="shared" si="5"/>
        <v>0</v>
      </c>
    </row>
    <row r="93" spans="1:17" ht="21.75" customHeight="1">
      <c r="A93" s="41" t="s">
        <v>48</v>
      </c>
      <c r="B93" s="54"/>
      <c r="C93" s="30">
        <v>505726000</v>
      </c>
      <c r="D93" s="50"/>
      <c r="E93" s="30">
        <v>29641768887</v>
      </c>
      <c r="F93" s="50"/>
      <c r="G93" s="30">
        <v>26140599450</v>
      </c>
      <c r="H93" s="50"/>
      <c r="I93" s="30">
        <f t="shared" si="8"/>
        <v>-3501169437</v>
      </c>
      <c r="J93" s="50"/>
      <c r="K93" s="30">
        <v>0</v>
      </c>
      <c r="L93" s="50"/>
      <c r="M93" s="30">
        <v>0</v>
      </c>
      <c r="N93" s="50"/>
      <c r="O93" s="30">
        <v>0</v>
      </c>
      <c r="P93" s="50"/>
      <c r="Q93" s="30">
        <f t="shared" si="5"/>
        <v>0</v>
      </c>
    </row>
    <row r="94" spans="1:17" ht="21.75" customHeight="1">
      <c r="A94" s="41" t="s">
        <v>49</v>
      </c>
      <c r="B94" s="54"/>
      <c r="C94" s="30">
        <v>136088000</v>
      </c>
      <c r="D94" s="50"/>
      <c r="E94" s="30">
        <v>5942585155</v>
      </c>
      <c r="F94" s="50"/>
      <c r="G94" s="30">
        <v>5829375505</v>
      </c>
      <c r="H94" s="50"/>
      <c r="I94" s="30">
        <f t="shared" si="8"/>
        <v>-113209650</v>
      </c>
      <c r="J94" s="50"/>
      <c r="K94" s="30">
        <v>0</v>
      </c>
      <c r="L94" s="50"/>
      <c r="M94" s="30">
        <v>0</v>
      </c>
      <c r="N94" s="50"/>
      <c r="O94" s="30">
        <v>0</v>
      </c>
      <c r="P94" s="50"/>
      <c r="Q94" s="30">
        <f t="shared" si="5"/>
        <v>0</v>
      </c>
    </row>
    <row r="95" spans="1:17" ht="21.75" customHeight="1">
      <c r="A95" s="41" t="s">
        <v>81</v>
      </c>
      <c r="B95" s="54"/>
      <c r="C95" s="30">
        <v>19361000</v>
      </c>
      <c r="D95" s="50"/>
      <c r="E95" s="30">
        <v>327221142</v>
      </c>
      <c r="F95" s="50"/>
      <c r="G95" s="30">
        <v>355081549</v>
      </c>
      <c r="H95" s="50"/>
      <c r="I95" s="30">
        <f t="shared" si="8"/>
        <v>27860407</v>
      </c>
      <c r="J95" s="50"/>
      <c r="K95" s="30">
        <v>0</v>
      </c>
      <c r="L95" s="50"/>
      <c r="M95" s="30">
        <v>0</v>
      </c>
      <c r="N95" s="50"/>
      <c r="O95" s="30">
        <v>0</v>
      </c>
      <c r="P95" s="50"/>
      <c r="Q95" s="30">
        <f t="shared" si="5"/>
        <v>0</v>
      </c>
    </row>
    <row r="96" spans="1:17" ht="21.75" customHeight="1">
      <c r="A96" s="41" t="s">
        <v>109</v>
      </c>
      <c r="B96" s="54"/>
      <c r="C96" s="30">
        <v>137874000</v>
      </c>
      <c r="D96" s="50"/>
      <c r="E96" s="30">
        <v>13167080092</v>
      </c>
      <c r="F96" s="50"/>
      <c r="G96" s="30">
        <v>17335892247</v>
      </c>
      <c r="H96" s="50"/>
      <c r="I96" s="30">
        <f t="shared" si="8"/>
        <v>4168812155</v>
      </c>
      <c r="J96" s="50"/>
      <c r="K96" s="30">
        <v>0</v>
      </c>
      <c r="L96" s="50"/>
      <c r="M96" s="30">
        <v>0</v>
      </c>
      <c r="N96" s="50"/>
      <c r="O96" s="30">
        <v>0</v>
      </c>
      <c r="P96" s="50"/>
      <c r="Q96" s="30">
        <f t="shared" si="5"/>
        <v>0</v>
      </c>
    </row>
    <row r="97" spans="1:17" ht="21.75" customHeight="1" thickBot="1">
      <c r="A97" s="43"/>
      <c r="B97" s="37"/>
      <c r="C97" s="33">
        <f>SUM(C8:C96)</f>
        <v>5349583560</v>
      </c>
      <c r="D97" s="50"/>
      <c r="E97" s="33">
        <f>SUM(E8:E96)</f>
        <v>2544857734582</v>
      </c>
      <c r="F97" s="50"/>
      <c r="G97" s="33">
        <f>SUM(G8:G96)</f>
        <v>2723411058681</v>
      </c>
      <c r="H97" s="50"/>
      <c r="I97" s="33">
        <f>SUM(I8:I96)</f>
        <v>5563383037</v>
      </c>
      <c r="J97" s="50"/>
      <c r="K97" s="33">
        <f>SUM(K8:K96)</f>
        <v>3390881386</v>
      </c>
      <c r="L97" s="50"/>
      <c r="M97" s="33">
        <f>SUM(M8:M96)</f>
        <v>2428736369185</v>
      </c>
      <c r="N97" s="50"/>
      <c r="O97" s="33">
        <f>SUM(O8:O96)</f>
        <v>2254872826217</v>
      </c>
      <c r="P97" s="50"/>
      <c r="Q97" s="33">
        <f>SUM(Q8:Q96)</f>
        <v>169781509458</v>
      </c>
    </row>
    <row r="98" spans="1:17" ht="13.5" thickTop="1">
      <c r="I98" s="55"/>
      <c r="Q98" s="55">
        <f>Q97-'درآمد سرمایه گذاری در سهام'!O165-'درآمد سرمایه گذاری در اوراق به'!M16</f>
        <v>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dimension ref="A1:Q13"/>
  <sheetViews>
    <sheetView rightToLeft="1" tabSelected="1" view="pageBreakPreview" zoomScaleNormal="100" zoomScaleSheetLayoutView="100" workbookViewId="0">
      <selection activeCell="G10" sqref="G10"/>
    </sheetView>
  </sheetViews>
  <sheetFormatPr defaultRowHeight="15"/>
  <cols>
    <col min="1" max="1" width="17.42578125" style="67" customWidth="1"/>
    <col min="2" max="2" width="9.28515625" style="67" bestFit="1" customWidth="1"/>
    <col min="3" max="3" width="39.28515625" style="67" bestFit="1" customWidth="1"/>
    <col min="4" max="4" width="12.42578125" style="67" bestFit="1" customWidth="1"/>
    <col min="5" max="5" width="17.42578125" style="67" bestFit="1" customWidth="1"/>
    <col min="6" max="6" width="16.5703125" style="67" bestFit="1" customWidth="1"/>
    <col min="7" max="7" width="9.42578125" style="67" bestFit="1" customWidth="1"/>
    <col min="8" max="8" width="15" style="67" customWidth="1"/>
    <col min="9" max="11" width="9.140625" style="67"/>
    <col min="12" max="12" width="15.28515625" style="67" bestFit="1" customWidth="1"/>
    <col min="13" max="13" width="9.140625" style="67"/>
    <col min="14" max="14" width="15.28515625" style="67" bestFit="1" customWidth="1"/>
    <col min="15" max="16384" width="9.140625" style="67"/>
  </cols>
  <sheetData>
    <row r="1" spans="1:17" ht="26.25" customHeight="1">
      <c r="A1" s="99" t="str">
        <f>'[1]درآمد ناشی از تغییر قیمت اوراق'!A1:Q1</f>
        <v>صندوق حفظ ارزش دماوند</v>
      </c>
      <c r="B1" s="99"/>
      <c r="C1" s="99"/>
      <c r="D1" s="99"/>
      <c r="E1" s="99"/>
      <c r="F1" s="99"/>
      <c r="G1" s="99"/>
      <c r="H1" s="99"/>
      <c r="I1" s="80"/>
      <c r="J1" s="80"/>
      <c r="K1" s="80"/>
      <c r="L1" s="80"/>
      <c r="M1" s="80"/>
      <c r="N1" s="80"/>
      <c r="O1" s="80"/>
      <c r="P1" s="80"/>
      <c r="Q1" s="80"/>
    </row>
    <row r="2" spans="1:17" ht="26.25" customHeight="1">
      <c r="A2" s="99" t="s">
        <v>154</v>
      </c>
      <c r="B2" s="99"/>
      <c r="C2" s="99"/>
      <c r="D2" s="99"/>
      <c r="E2" s="99"/>
      <c r="F2" s="99"/>
      <c r="G2" s="99"/>
      <c r="H2" s="99"/>
      <c r="I2" s="80"/>
      <c r="J2" s="80"/>
      <c r="K2" s="80"/>
      <c r="L2" s="80"/>
      <c r="M2" s="80"/>
      <c r="N2" s="80"/>
      <c r="O2" s="80"/>
      <c r="P2" s="80"/>
      <c r="Q2" s="80"/>
    </row>
    <row r="3" spans="1:17" ht="25.5">
      <c r="A3" s="99" t="str">
        <f>سهام!A3</f>
        <v>برای ماه منتهی به 1404/08/30</v>
      </c>
      <c r="B3" s="99"/>
      <c r="C3" s="99"/>
      <c r="D3" s="99"/>
      <c r="E3" s="99"/>
      <c r="F3" s="99"/>
      <c r="G3" s="99"/>
      <c r="H3" s="99"/>
      <c r="I3" s="80"/>
      <c r="J3" s="80"/>
      <c r="K3" s="80"/>
      <c r="L3" s="80"/>
      <c r="M3" s="80"/>
      <c r="N3" s="80"/>
      <c r="O3" s="80"/>
      <c r="P3" s="80"/>
      <c r="Q3" s="80"/>
    </row>
    <row r="6" spans="1:17" ht="21">
      <c r="A6" s="100" t="s">
        <v>332</v>
      </c>
      <c r="B6" s="101"/>
      <c r="C6" s="101"/>
      <c r="D6" s="101"/>
      <c r="E6" s="101"/>
      <c r="F6" s="101"/>
      <c r="G6" s="101"/>
      <c r="H6" s="73"/>
    </row>
    <row r="7" spans="1:17" ht="15.75" thickBot="1">
      <c r="A7" s="73"/>
      <c r="B7" s="73"/>
      <c r="C7" s="73"/>
      <c r="D7" s="73"/>
      <c r="E7" s="73"/>
      <c r="F7" s="73"/>
      <c r="G7" s="73"/>
      <c r="H7" s="73"/>
    </row>
    <row r="8" spans="1:17" ht="51.75">
      <c r="A8" s="79" t="s">
        <v>190</v>
      </c>
      <c r="B8" s="78" t="s">
        <v>191</v>
      </c>
      <c r="C8" s="78" t="s">
        <v>192</v>
      </c>
      <c r="D8" s="78" t="s">
        <v>74</v>
      </c>
      <c r="E8" s="78" t="s">
        <v>193</v>
      </c>
      <c r="F8" s="77" t="s">
        <v>189</v>
      </c>
      <c r="G8" s="77" t="s">
        <v>331</v>
      </c>
      <c r="H8" s="77" t="s">
        <v>330</v>
      </c>
    </row>
    <row r="9" spans="1:17" ht="18">
      <c r="A9" s="76" t="s">
        <v>329</v>
      </c>
      <c r="B9" s="76" t="s">
        <v>194</v>
      </c>
      <c r="C9" s="76" t="s">
        <v>146</v>
      </c>
      <c r="D9" s="75">
        <v>229500</v>
      </c>
      <c r="E9" s="75">
        <v>400100202000</v>
      </c>
      <c r="F9" s="75">
        <v>3637605921</v>
      </c>
      <c r="G9" s="75">
        <v>23</v>
      </c>
      <c r="H9" s="74" t="s">
        <v>333</v>
      </c>
    </row>
    <row r="10" spans="1:17" ht="18.75" thickBot="1">
      <c r="A10" s="73"/>
      <c r="B10" s="73"/>
      <c r="C10" s="73"/>
      <c r="D10" s="72">
        <f>SUM(D9:D9)</f>
        <v>229500</v>
      </c>
      <c r="E10" s="71">
        <f>SUM(E9:E9)</f>
        <v>400100202000</v>
      </c>
      <c r="F10" s="71">
        <f>SUM(F9:F9)</f>
        <v>3637605921</v>
      </c>
      <c r="G10" s="70"/>
      <c r="H10" s="69"/>
    </row>
    <row r="11" spans="1:17" ht="15.75" thickTop="1"/>
    <row r="13" spans="1:17">
      <c r="G13" s="68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2"/>
  <sheetViews>
    <sheetView rightToLeft="1" view="pageBreakPreview" topLeftCell="A43" zoomScale="69" zoomScaleNormal="100" zoomScaleSheetLayoutView="69" workbookViewId="0">
      <selection activeCell="W58" sqref="A58:W72"/>
    </sheetView>
  </sheetViews>
  <sheetFormatPr defaultRowHeight="12.75"/>
  <cols>
    <col min="1" max="1" width="81.28515625" style="9" bestFit="1" customWidth="1"/>
    <col min="2" max="2" width="1.28515625" style="9" customWidth="1"/>
    <col min="3" max="3" width="14.28515625" style="9" bestFit="1" customWidth="1"/>
    <col min="4" max="4" width="1.28515625" style="9" customWidth="1"/>
    <col min="5" max="5" width="18.5703125" style="9" bestFit="1" customWidth="1"/>
    <col min="6" max="6" width="1.28515625" style="9" customWidth="1"/>
    <col min="7" max="7" width="18.5703125" style="9" bestFit="1" customWidth="1"/>
    <col min="8" max="8" width="1.28515625" style="9" customWidth="1"/>
    <col min="9" max="9" width="12.85546875" style="9" bestFit="1" customWidth="1"/>
    <col min="10" max="10" width="1.28515625" style="9" customWidth="1"/>
    <col min="11" max="11" width="16.85546875" style="9" bestFit="1" customWidth="1"/>
    <col min="12" max="12" width="1.28515625" style="9" customWidth="1"/>
    <col min="13" max="13" width="13.5703125" style="9" bestFit="1" customWidth="1"/>
    <col min="14" max="14" width="1.28515625" style="9" customWidth="1"/>
    <col min="15" max="15" width="15.7109375" style="9" bestFit="1" customWidth="1"/>
    <col min="16" max="16" width="1.28515625" style="9" customWidth="1"/>
    <col min="17" max="17" width="14.42578125" style="9" bestFit="1" customWidth="1"/>
    <col min="18" max="18" width="1.28515625" style="9" customWidth="1"/>
    <col min="19" max="19" width="16.28515625" style="9" bestFit="1" customWidth="1"/>
    <col min="20" max="20" width="1.28515625" style="9" customWidth="1"/>
    <col min="21" max="21" width="18.5703125" style="9" bestFit="1" customWidth="1"/>
    <col min="22" max="22" width="1.28515625" style="9" customWidth="1"/>
    <col min="23" max="23" width="18.42578125" style="9" bestFit="1" customWidth="1"/>
    <col min="24" max="24" width="1.28515625" style="9" customWidth="1"/>
    <col min="25" max="25" width="18.28515625" style="9" bestFit="1" customWidth="1"/>
    <col min="26" max="16384" width="9.140625" style="9"/>
  </cols>
  <sheetData>
    <row r="1" spans="1:26" ht="29.1" customHeight="1">
      <c r="A1" s="88" t="s">
        <v>324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6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6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6" ht="14.45" customHeight="1">
      <c r="A4" s="87" t="s">
        <v>234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6" ht="14.45" customHeight="1">
      <c r="A5" s="87" t="s">
        <v>235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6" ht="14.45" customHeight="1">
      <c r="C6" s="85" t="s">
        <v>2</v>
      </c>
      <c r="D6" s="85"/>
      <c r="E6" s="85"/>
      <c r="F6" s="85"/>
      <c r="G6" s="85"/>
      <c r="I6" s="85" t="s">
        <v>3</v>
      </c>
      <c r="J6" s="85"/>
      <c r="K6" s="85"/>
      <c r="L6" s="85"/>
      <c r="M6" s="85"/>
      <c r="N6" s="85"/>
      <c r="O6" s="85"/>
      <c r="Q6" s="85" t="s">
        <v>4</v>
      </c>
      <c r="R6" s="85"/>
      <c r="S6" s="85"/>
      <c r="T6" s="85"/>
      <c r="U6" s="85"/>
      <c r="V6" s="85"/>
      <c r="W6" s="85"/>
      <c r="X6" s="85"/>
      <c r="Y6" s="85"/>
    </row>
    <row r="7" spans="1:26" ht="14.45" customHeight="1">
      <c r="C7" s="10"/>
      <c r="D7" s="10"/>
      <c r="E7" s="10"/>
      <c r="F7" s="10"/>
      <c r="G7" s="10"/>
      <c r="I7" s="86" t="s">
        <v>5</v>
      </c>
      <c r="J7" s="86"/>
      <c r="K7" s="86"/>
      <c r="L7" s="10"/>
      <c r="M7" s="86" t="s">
        <v>6</v>
      </c>
      <c r="N7" s="86"/>
      <c r="O7" s="86"/>
      <c r="Q7" s="10"/>
      <c r="R7" s="10"/>
      <c r="S7" s="10"/>
      <c r="T7" s="10"/>
      <c r="U7" s="10"/>
      <c r="V7" s="10"/>
      <c r="W7" s="10"/>
      <c r="X7" s="10"/>
      <c r="Y7" s="10"/>
    </row>
    <row r="8" spans="1:26" ht="14.45" customHeight="1">
      <c r="A8" s="17" t="s">
        <v>7</v>
      </c>
      <c r="C8" s="21" t="s">
        <v>8</v>
      </c>
      <c r="E8" s="2" t="s">
        <v>9</v>
      </c>
      <c r="G8" s="2" t="s">
        <v>10</v>
      </c>
      <c r="I8" s="4" t="s">
        <v>8</v>
      </c>
      <c r="J8" s="10"/>
      <c r="K8" s="4" t="s">
        <v>9</v>
      </c>
      <c r="M8" s="4" t="s">
        <v>8</v>
      </c>
      <c r="N8" s="10"/>
      <c r="O8" s="4" t="s">
        <v>11</v>
      </c>
      <c r="Q8" s="2" t="s">
        <v>8</v>
      </c>
      <c r="S8" s="2" t="s">
        <v>12</v>
      </c>
      <c r="U8" s="2" t="s">
        <v>9</v>
      </c>
      <c r="W8" s="2" t="s">
        <v>10</v>
      </c>
      <c r="Y8" s="2" t="s">
        <v>13</v>
      </c>
    </row>
    <row r="9" spans="1:26" ht="21.75" customHeight="1">
      <c r="A9" s="18" t="s">
        <v>14</v>
      </c>
      <c r="C9" s="28">
        <v>6</v>
      </c>
      <c r="D9" s="29"/>
      <c r="E9" s="30">
        <v>18021574</v>
      </c>
      <c r="F9" s="29"/>
      <c r="G9" s="30">
        <v>16336372</v>
      </c>
      <c r="H9" s="29"/>
      <c r="I9" s="31">
        <v>0</v>
      </c>
      <c r="J9" s="29"/>
      <c r="K9" s="31">
        <v>0</v>
      </c>
      <c r="L9" s="29"/>
      <c r="M9" s="31">
        <v>-6</v>
      </c>
      <c r="N9" s="29"/>
      <c r="O9" s="31">
        <v>0</v>
      </c>
      <c r="P9" s="29"/>
      <c r="Q9" s="31">
        <v>0</v>
      </c>
      <c r="R9" s="29"/>
      <c r="S9" s="31">
        <v>0</v>
      </c>
      <c r="T9" s="29"/>
      <c r="U9" s="31">
        <v>0</v>
      </c>
      <c r="V9" s="29"/>
      <c r="W9" s="31">
        <v>0</v>
      </c>
      <c r="Y9" s="12">
        <f>W9/2449472273986*100</f>
        <v>0</v>
      </c>
      <c r="Z9" s="29"/>
    </row>
    <row r="10" spans="1:26" ht="21.75" customHeight="1">
      <c r="A10" s="16" t="s">
        <v>15</v>
      </c>
      <c r="C10" s="30">
        <v>1</v>
      </c>
      <c r="D10" s="29"/>
      <c r="E10" s="30">
        <v>226270</v>
      </c>
      <c r="F10" s="29"/>
      <c r="G10" s="30">
        <v>729124</v>
      </c>
      <c r="H10" s="29"/>
      <c r="I10" s="32">
        <v>18</v>
      </c>
      <c r="J10" s="29"/>
      <c r="K10" s="32">
        <v>0</v>
      </c>
      <c r="L10" s="29"/>
      <c r="M10" s="32">
        <v>-19</v>
      </c>
      <c r="N10" s="29"/>
      <c r="O10" s="32">
        <v>0</v>
      </c>
      <c r="P10" s="29"/>
      <c r="Q10" s="32">
        <v>0</v>
      </c>
      <c r="R10" s="29"/>
      <c r="S10" s="32">
        <v>0</v>
      </c>
      <c r="T10" s="29"/>
      <c r="U10" s="32">
        <v>0</v>
      </c>
      <c r="V10" s="29"/>
      <c r="W10" s="32">
        <v>0</v>
      </c>
      <c r="Y10" s="36">
        <f>W10/2449472273986*100</f>
        <v>0</v>
      </c>
      <c r="Z10" s="29"/>
    </row>
    <row r="11" spans="1:26" ht="21.75" customHeight="1">
      <c r="A11" s="16" t="s">
        <v>16</v>
      </c>
      <c r="C11" s="30">
        <v>2299</v>
      </c>
      <c r="D11" s="29"/>
      <c r="E11" s="30">
        <v>4258621950</v>
      </c>
      <c r="F11" s="29"/>
      <c r="G11" s="30">
        <v>11710830120</v>
      </c>
      <c r="H11" s="29"/>
      <c r="I11" s="32">
        <v>0</v>
      </c>
      <c r="J11" s="29"/>
      <c r="K11" s="32">
        <v>0</v>
      </c>
      <c r="L11" s="29"/>
      <c r="M11" s="32">
        <v>-2299</v>
      </c>
      <c r="N11" s="29"/>
      <c r="O11" s="32">
        <v>10907145700</v>
      </c>
      <c r="P11" s="29"/>
      <c r="Q11" s="32">
        <v>0</v>
      </c>
      <c r="R11" s="29"/>
      <c r="S11" s="32">
        <v>0</v>
      </c>
      <c r="T11" s="29"/>
      <c r="U11" s="32">
        <v>0</v>
      </c>
      <c r="V11" s="29"/>
      <c r="W11" s="32">
        <v>0</v>
      </c>
      <c r="Y11" s="36">
        <f t="shared" ref="Y11:Y54" si="0">W11/2449472273986*100</f>
        <v>0</v>
      </c>
      <c r="Z11" s="29"/>
    </row>
    <row r="12" spans="1:26" ht="21.75" customHeight="1">
      <c r="A12" s="16" t="s">
        <v>17</v>
      </c>
      <c r="C12" s="30">
        <v>919</v>
      </c>
      <c r="D12" s="29"/>
      <c r="E12" s="30">
        <v>1459780280</v>
      </c>
      <c r="F12" s="29"/>
      <c r="G12" s="30">
        <v>4222327120</v>
      </c>
      <c r="H12" s="29"/>
      <c r="I12" s="32">
        <v>0</v>
      </c>
      <c r="J12" s="29"/>
      <c r="K12" s="32">
        <v>0</v>
      </c>
      <c r="L12" s="29"/>
      <c r="M12" s="32">
        <v>-919</v>
      </c>
      <c r="N12" s="29"/>
      <c r="O12" s="32">
        <v>3992852820</v>
      </c>
      <c r="P12" s="29"/>
      <c r="Q12" s="32">
        <v>0</v>
      </c>
      <c r="R12" s="29"/>
      <c r="S12" s="32">
        <v>0</v>
      </c>
      <c r="T12" s="29"/>
      <c r="U12" s="32">
        <v>0</v>
      </c>
      <c r="V12" s="29"/>
      <c r="W12" s="32">
        <v>0</v>
      </c>
      <c r="Y12" s="36">
        <f t="shared" si="0"/>
        <v>0</v>
      </c>
      <c r="Z12" s="29"/>
    </row>
    <row r="13" spans="1:26" ht="21.75" customHeight="1">
      <c r="A13" s="16" t="s">
        <v>18</v>
      </c>
      <c r="C13" s="30">
        <v>1424</v>
      </c>
      <c r="D13" s="29"/>
      <c r="E13" s="30">
        <v>3978026830</v>
      </c>
      <c r="F13" s="29"/>
      <c r="G13" s="30">
        <v>8960434560</v>
      </c>
      <c r="H13" s="29"/>
      <c r="I13" s="32">
        <v>0</v>
      </c>
      <c r="J13" s="29"/>
      <c r="K13" s="32">
        <v>0</v>
      </c>
      <c r="L13" s="29"/>
      <c r="M13" s="32">
        <v>-1424</v>
      </c>
      <c r="N13" s="29"/>
      <c r="O13" s="32">
        <v>8462632640</v>
      </c>
      <c r="P13" s="29"/>
      <c r="Q13" s="32">
        <v>0</v>
      </c>
      <c r="R13" s="29"/>
      <c r="S13" s="32">
        <v>0</v>
      </c>
      <c r="T13" s="29"/>
      <c r="U13" s="32">
        <v>0</v>
      </c>
      <c r="V13" s="29"/>
      <c r="W13" s="32">
        <v>0</v>
      </c>
      <c r="Y13" s="36">
        <f t="shared" si="0"/>
        <v>0</v>
      </c>
      <c r="Z13" s="29"/>
    </row>
    <row r="14" spans="1:26" ht="21.75" customHeight="1">
      <c r="A14" s="16" t="s">
        <v>19</v>
      </c>
      <c r="C14" s="30">
        <v>2000000</v>
      </c>
      <c r="D14" s="29"/>
      <c r="E14" s="30">
        <v>700180250</v>
      </c>
      <c r="F14" s="29"/>
      <c r="G14" s="30">
        <v>799794000</v>
      </c>
      <c r="H14" s="29"/>
      <c r="I14" s="32">
        <v>0</v>
      </c>
      <c r="J14" s="29"/>
      <c r="K14" s="32">
        <v>0</v>
      </c>
      <c r="L14" s="29"/>
      <c r="M14" s="32">
        <v>-2000000</v>
      </c>
      <c r="N14" s="29"/>
      <c r="O14" s="32">
        <v>199948500</v>
      </c>
      <c r="P14" s="29"/>
      <c r="Q14" s="32">
        <v>0</v>
      </c>
      <c r="R14" s="29"/>
      <c r="S14" s="32">
        <v>0</v>
      </c>
      <c r="T14" s="29"/>
      <c r="U14" s="32">
        <v>0</v>
      </c>
      <c r="V14" s="29"/>
      <c r="W14" s="32">
        <v>0</v>
      </c>
      <c r="Y14" s="36">
        <f t="shared" si="0"/>
        <v>0</v>
      </c>
      <c r="Z14" s="29"/>
    </row>
    <row r="15" spans="1:26" ht="21.75" customHeight="1">
      <c r="A15" s="16" t="s">
        <v>20</v>
      </c>
      <c r="C15" s="30">
        <v>3228000</v>
      </c>
      <c r="D15" s="29"/>
      <c r="E15" s="30">
        <v>137613731</v>
      </c>
      <c r="F15" s="29"/>
      <c r="G15" s="30">
        <v>455030799.38999999</v>
      </c>
      <c r="H15" s="29"/>
      <c r="I15" s="32">
        <v>0</v>
      </c>
      <c r="J15" s="29"/>
      <c r="K15" s="32">
        <v>0</v>
      </c>
      <c r="L15" s="29"/>
      <c r="M15" s="32">
        <v>0</v>
      </c>
      <c r="N15" s="29"/>
      <c r="O15" s="32">
        <v>0</v>
      </c>
      <c r="P15" s="29"/>
      <c r="Q15" s="32">
        <v>3228000</v>
      </c>
      <c r="R15" s="29"/>
      <c r="S15" s="32">
        <v>129</v>
      </c>
      <c r="T15" s="29"/>
      <c r="U15" s="32">
        <v>137613731</v>
      </c>
      <c r="V15" s="29"/>
      <c r="W15" s="32">
        <v>416096567</v>
      </c>
      <c r="Y15" s="36">
        <f t="shared" si="0"/>
        <v>1.6987192360536113E-2</v>
      </c>
      <c r="Z15" s="29"/>
    </row>
    <row r="16" spans="1:26" ht="21.75" customHeight="1">
      <c r="A16" s="16" t="s">
        <v>21</v>
      </c>
      <c r="C16" s="30">
        <v>4419000</v>
      </c>
      <c r="D16" s="29"/>
      <c r="E16" s="30">
        <v>221006780</v>
      </c>
      <c r="F16" s="29"/>
      <c r="G16" s="30">
        <v>640590005</v>
      </c>
      <c r="H16" s="29"/>
      <c r="I16" s="32">
        <v>0</v>
      </c>
      <c r="J16" s="29"/>
      <c r="K16" s="32">
        <v>0</v>
      </c>
      <c r="L16" s="29"/>
      <c r="M16" s="32">
        <v>0</v>
      </c>
      <c r="N16" s="29"/>
      <c r="O16" s="32">
        <v>0</v>
      </c>
      <c r="P16" s="29"/>
      <c r="Q16" s="32">
        <v>4419000</v>
      </c>
      <c r="R16" s="29"/>
      <c r="S16" s="32">
        <v>141</v>
      </c>
      <c r="T16" s="29"/>
      <c r="U16" s="32">
        <v>221006780</v>
      </c>
      <c r="V16" s="29"/>
      <c r="W16" s="32">
        <v>622607017</v>
      </c>
      <c r="Y16" s="36">
        <f t="shared" si="0"/>
        <v>2.5418006303326645E-2</v>
      </c>
      <c r="Z16" s="29"/>
    </row>
    <row r="17" spans="1:26" ht="21.75" customHeight="1">
      <c r="A17" s="16" t="s">
        <v>22</v>
      </c>
      <c r="C17" s="30">
        <v>70244000</v>
      </c>
      <c r="D17" s="29"/>
      <c r="E17" s="30">
        <v>1469170244</v>
      </c>
      <c r="F17" s="29"/>
      <c r="G17" s="30">
        <v>7865302163.04</v>
      </c>
      <c r="H17" s="29"/>
      <c r="I17" s="32">
        <v>0</v>
      </c>
      <c r="J17" s="29"/>
      <c r="K17" s="32">
        <v>0</v>
      </c>
      <c r="L17" s="29"/>
      <c r="M17" s="32">
        <v>0</v>
      </c>
      <c r="N17" s="29"/>
      <c r="O17" s="32">
        <v>0</v>
      </c>
      <c r="P17" s="29"/>
      <c r="Q17" s="32">
        <v>70244000</v>
      </c>
      <c r="R17" s="29"/>
      <c r="S17" s="32">
        <v>95</v>
      </c>
      <c r="T17" s="29"/>
      <c r="U17" s="32">
        <v>1469170244</v>
      </c>
      <c r="V17" s="29"/>
      <c r="W17" s="32">
        <v>6668125066</v>
      </c>
      <c r="Y17" s="36">
        <f t="shared" si="0"/>
        <v>0.27222700729529109</v>
      </c>
      <c r="Z17" s="29"/>
    </row>
    <row r="18" spans="1:26" ht="21.75" customHeight="1">
      <c r="A18" s="16" t="s">
        <v>23</v>
      </c>
      <c r="C18" s="30">
        <v>33795000</v>
      </c>
      <c r="D18" s="29"/>
      <c r="E18" s="30">
        <v>2261543168</v>
      </c>
      <c r="F18" s="29"/>
      <c r="G18" s="30">
        <v>3412416076</v>
      </c>
      <c r="H18" s="29"/>
      <c r="I18" s="32">
        <v>0</v>
      </c>
      <c r="J18" s="29"/>
      <c r="K18" s="32">
        <v>0</v>
      </c>
      <c r="L18" s="29"/>
      <c r="M18" s="32">
        <v>0</v>
      </c>
      <c r="N18" s="29"/>
      <c r="O18" s="32">
        <v>0</v>
      </c>
      <c r="P18" s="29"/>
      <c r="Q18" s="32">
        <v>33795000</v>
      </c>
      <c r="R18" s="29"/>
      <c r="S18" s="32">
        <v>90</v>
      </c>
      <c r="T18" s="29"/>
      <c r="U18" s="32">
        <v>2261543168</v>
      </c>
      <c r="V18" s="29"/>
      <c r="W18" s="32">
        <v>3039246025</v>
      </c>
      <c r="Y18" s="36">
        <f t="shared" si="0"/>
        <v>0.1240775842730511</v>
      </c>
      <c r="Z18" s="29"/>
    </row>
    <row r="19" spans="1:26" ht="21.75" customHeight="1">
      <c r="A19" s="16" t="s">
        <v>24</v>
      </c>
      <c r="C19" s="30">
        <v>27457000</v>
      </c>
      <c r="D19" s="29"/>
      <c r="E19" s="30">
        <v>1368992403</v>
      </c>
      <c r="F19" s="29"/>
      <c r="G19" s="30">
        <v>2744992982.25</v>
      </c>
      <c r="H19" s="29"/>
      <c r="I19" s="32">
        <v>0</v>
      </c>
      <c r="J19" s="29"/>
      <c r="K19" s="32">
        <v>0</v>
      </c>
      <c r="L19" s="29"/>
      <c r="M19" s="32">
        <v>0</v>
      </c>
      <c r="N19" s="29"/>
      <c r="O19" s="32">
        <v>0</v>
      </c>
      <c r="P19" s="29"/>
      <c r="Q19" s="32">
        <v>27457000</v>
      </c>
      <c r="R19" s="29"/>
      <c r="S19" s="32">
        <v>69</v>
      </c>
      <c r="T19" s="29"/>
      <c r="U19" s="32">
        <v>1368992403</v>
      </c>
      <c r="V19" s="29"/>
      <c r="W19" s="32">
        <v>1893097891</v>
      </c>
      <c r="Y19" s="36">
        <f t="shared" si="0"/>
        <v>7.7285948941131805E-2</v>
      </c>
      <c r="Z19" s="29"/>
    </row>
    <row r="20" spans="1:26" ht="21.75" customHeight="1">
      <c r="A20" s="16" t="s">
        <v>25</v>
      </c>
      <c r="C20" s="30">
        <v>598000</v>
      </c>
      <c r="D20" s="29"/>
      <c r="E20" s="30">
        <v>13595153</v>
      </c>
      <c r="F20" s="29"/>
      <c r="G20" s="30">
        <v>41849221.049999997</v>
      </c>
      <c r="H20" s="29"/>
      <c r="I20" s="32">
        <v>0</v>
      </c>
      <c r="J20" s="29"/>
      <c r="K20" s="32">
        <v>0</v>
      </c>
      <c r="L20" s="29"/>
      <c r="M20" s="32">
        <v>0</v>
      </c>
      <c r="N20" s="29"/>
      <c r="O20" s="32">
        <v>0</v>
      </c>
      <c r="P20" s="29"/>
      <c r="Q20" s="32">
        <v>598000</v>
      </c>
      <c r="R20" s="29"/>
      <c r="S20" s="32">
        <v>33</v>
      </c>
      <c r="T20" s="29"/>
      <c r="U20" s="32">
        <v>13595153</v>
      </c>
      <c r="V20" s="29"/>
      <c r="W20" s="32">
        <v>19719051</v>
      </c>
      <c r="Y20" s="36">
        <f t="shared" si="0"/>
        <v>8.0503262720795768E-4</v>
      </c>
      <c r="Z20" s="29"/>
    </row>
    <row r="21" spans="1:26" ht="21.75" customHeight="1">
      <c r="A21" s="16" t="s">
        <v>26</v>
      </c>
      <c r="C21" s="30">
        <v>23001000</v>
      </c>
      <c r="D21" s="29"/>
      <c r="E21" s="30">
        <v>3335991787</v>
      </c>
      <c r="F21" s="29"/>
      <c r="G21" s="30">
        <v>4369064676.0749998</v>
      </c>
      <c r="H21" s="29"/>
      <c r="I21" s="32">
        <v>0</v>
      </c>
      <c r="J21" s="29"/>
      <c r="K21" s="32">
        <v>0</v>
      </c>
      <c r="L21" s="29"/>
      <c r="M21" s="32">
        <v>0</v>
      </c>
      <c r="N21" s="29"/>
      <c r="O21" s="32">
        <v>0</v>
      </c>
      <c r="P21" s="29"/>
      <c r="Q21" s="32">
        <v>23001000</v>
      </c>
      <c r="R21" s="29"/>
      <c r="S21" s="32">
        <v>173</v>
      </c>
      <c r="T21" s="29"/>
      <c r="U21" s="32">
        <v>3335991787</v>
      </c>
      <c r="V21" s="29"/>
      <c r="W21" s="32">
        <v>3976158776</v>
      </c>
      <c r="Y21" s="36">
        <f t="shared" si="0"/>
        <v>0.1623271599449313</v>
      </c>
      <c r="Z21" s="29"/>
    </row>
    <row r="22" spans="1:26" ht="21.75" customHeight="1">
      <c r="A22" s="16" t="s">
        <v>27</v>
      </c>
      <c r="C22" s="30">
        <v>10003000</v>
      </c>
      <c r="D22" s="29"/>
      <c r="E22" s="30">
        <v>1000479370</v>
      </c>
      <c r="F22" s="29"/>
      <c r="G22" s="30">
        <v>1460061937.2149999</v>
      </c>
      <c r="H22" s="29"/>
      <c r="I22" s="32">
        <v>0</v>
      </c>
      <c r="J22" s="29"/>
      <c r="K22" s="32">
        <v>0</v>
      </c>
      <c r="L22" s="29"/>
      <c r="M22" s="32">
        <v>0</v>
      </c>
      <c r="N22" s="29"/>
      <c r="O22" s="32">
        <v>0</v>
      </c>
      <c r="P22" s="29"/>
      <c r="Q22" s="32">
        <v>10003000</v>
      </c>
      <c r="R22" s="29"/>
      <c r="S22" s="32">
        <v>113</v>
      </c>
      <c r="T22" s="29"/>
      <c r="U22" s="32">
        <v>1000479370</v>
      </c>
      <c r="V22" s="29"/>
      <c r="W22" s="32">
        <v>1129482768</v>
      </c>
      <c r="Y22" s="36">
        <f t="shared" si="0"/>
        <v>4.6111269761874255E-2</v>
      </c>
      <c r="Z22" s="29"/>
    </row>
    <row r="23" spans="1:26" ht="21.75" customHeight="1">
      <c r="A23" s="16" t="s">
        <v>28</v>
      </c>
      <c r="C23" s="30">
        <v>15545000</v>
      </c>
      <c r="D23" s="29"/>
      <c r="E23" s="30">
        <v>3729527225</v>
      </c>
      <c r="F23" s="29"/>
      <c r="G23" s="30">
        <v>4133905247</v>
      </c>
      <c r="H23" s="29"/>
      <c r="I23" s="32">
        <v>0</v>
      </c>
      <c r="J23" s="29"/>
      <c r="K23" s="32">
        <v>0</v>
      </c>
      <c r="L23" s="29"/>
      <c r="M23" s="32">
        <v>-3000000</v>
      </c>
      <c r="N23" s="29"/>
      <c r="O23" s="32">
        <v>895769299</v>
      </c>
      <c r="P23" s="29"/>
      <c r="Q23" s="32">
        <v>12545000</v>
      </c>
      <c r="R23" s="29"/>
      <c r="S23" s="32">
        <v>193</v>
      </c>
      <c r="T23" s="29"/>
      <c r="U23" s="32">
        <v>3009772855</v>
      </c>
      <c r="V23" s="29"/>
      <c r="W23" s="32">
        <v>2419350952</v>
      </c>
      <c r="Y23" s="36">
        <f t="shared" si="0"/>
        <v>9.8770293409486773E-2</v>
      </c>
      <c r="Z23" s="29"/>
    </row>
    <row r="24" spans="1:26" ht="21.75" customHeight="1">
      <c r="A24" s="16" t="s">
        <v>29</v>
      </c>
      <c r="C24" s="30">
        <v>6765000</v>
      </c>
      <c r="D24" s="29"/>
      <c r="E24" s="30">
        <v>252143800</v>
      </c>
      <c r="F24" s="29"/>
      <c r="G24" s="30">
        <v>520770866</v>
      </c>
      <c r="H24" s="29"/>
      <c r="I24" s="32">
        <v>0</v>
      </c>
      <c r="J24" s="29"/>
      <c r="K24" s="32">
        <v>0</v>
      </c>
      <c r="L24" s="29"/>
      <c r="M24" s="32">
        <v>0</v>
      </c>
      <c r="N24" s="29"/>
      <c r="O24" s="32">
        <v>0</v>
      </c>
      <c r="P24" s="29"/>
      <c r="Q24" s="32">
        <v>6765000</v>
      </c>
      <c r="R24" s="29"/>
      <c r="S24" s="32">
        <v>52</v>
      </c>
      <c r="T24" s="29"/>
      <c r="U24" s="32">
        <v>252143800</v>
      </c>
      <c r="V24" s="29"/>
      <c r="W24" s="32">
        <v>351513526</v>
      </c>
      <c r="Y24" s="36">
        <f t="shared" si="0"/>
        <v>1.4350581949147186E-2</v>
      </c>
      <c r="Z24" s="29"/>
    </row>
    <row r="25" spans="1:26" ht="21.75" customHeight="1">
      <c r="A25" s="16" t="s">
        <v>30</v>
      </c>
      <c r="C25" s="30">
        <v>1386000</v>
      </c>
      <c r="D25" s="29"/>
      <c r="E25" s="30">
        <v>656799071</v>
      </c>
      <c r="F25" s="29"/>
      <c r="G25" s="30">
        <v>687278980.08000004</v>
      </c>
      <c r="H25" s="29"/>
      <c r="I25" s="32">
        <v>0</v>
      </c>
      <c r="J25" s="29"/>
      <c r="K25" s="32">
        <v>0</v>
      </c>
      <c r="L25" s="29"/>
      <c r="M25" s="32">
        <v>0</v>
      </c>
      <c r="N25" s="29"/>
      <c r="O25" s="32">
        <v>0</v>
      </c>
      <c r="P25" s="29"/>
      <c r="Q25" s="32">
        <v>1386000</v>
      </c>
      <c r="R25" s="29"/>
      <c r="S25" s="32">
        <v>514</v>
      </c>
      <c r="T25" s="29"/>
      <c r="U25" s="32">
        <v>656799071</v>
      </c>
      <c r="V25" s="29"/>
      <c r="W25" s="32">
        <v>711864353</v>
      </c>
      <c r="Y25" s="36">
        <f t="shared" si="0"/>
        <v>2.9061947773819492E-2</v>
      </c>
      <c r="Z25" s="29"/>
    </row>
    <row r="26" spans="1:26" ht="21.75" customHeight="1">
      <c r="A26" s="16" t="s">
        <v>31</v>
      </c>
      <c r="C26" s="30">
        <v>719878125</v>
      </c>
      <c r="D26" s="29"/>
      <c r="E26" s="30">
        <v>341442678797</v>
      </c>
      <c r="F26" s="29"/>
      <c r="G26" s="30">
        <v>376402891182.18799</v>
      </c>
      <c r="H26" s="29"/>
      <c r="I26" s="32">
        <v>0</v>
      </c>
      <c r="J26" s="29"/>
      <c r="K26" s="32">
        <v>0</v>
      </c>
      <c r="L26" s="29"/>
      <c r="M26" s="32">
        <v>0</v>
      </c>
      <c r="N26" s="29"/>
      <c r="O26" s="32">
        <v>0</v>
      </c>
      <c r="P26" s="29"/>
      <c r="Q26" s="32">
        <v>719878125</v>
      </c>
      <c r="R26" s="29"/>
      <c r="S26" s="32">
        <v>532</v>
      </c>
      <c r="T26" s="29"/>
      <c r="U26" s="32">
        <v>341442678797</v>
      </c>
      <c r="V26" s="29"/>
      <c r="W26" s="32">
        <v>380014764493</v>
      </c>
      <c r="Y26" s="36">
        <f t="shared" si="0"/>
        <v>15.514148436332617</v>
      </c>
      <c r="Z26" s="29"/>
    </row>
    <row r="27" spans="1:26" ht="21.75" customHeight="1">
      <c r="A27" s="16" t="s">
        <v>32</v>
      </c>
      <c r="C27" s="30">
        <v>177527902</v>
      </c>
      <c r="D27" s="29"/>
      <c r="E27" s="30">
        <v>72865941936</v>
      </c>
      <c r="F27" s="29"/>
      <c r="G27" s="30">
        <v>82235770718.124603</v>
      </c>
      <c r="H27" s="29"/>
      <c r="I27" s="32">
        <v>50000000</v>
      </c>
      <c r="J27" s="29"/>
      <c r="K27" s="32">
        <v>23972224958</v>
      </c>
      <c r="L27" s="29"/>
      <c r="M27" s="32">
        <v>0</v>
      </c>
      <c r="N27" s="29"/>
      <c r="O27" s="32">
        <v>0</v>
      </c>
      <c r="P27" s="29"/>
      <c r="Q27" s="32">
        <v>227527902</v>
      </c>
      <c r="R27" s="29"/>
      <c r="S27" s="32">
        <v>469</v>
      </c>
      <c r="T27" s="29"/>
      <c r="U27" s="32">
        <v>96838166894</v>
      </c>
      <c r="V27" s="29"/>
      <c r="W27" s="32">
        <v>105885713207</v>
      </c>
      <c r="Y27" s="36">
        <f t="shared" si="0"/>
        <v>4.3227969686177881</v>
      </c>
      <c r="Z27" s="29"/>
    </row>
    <row r="28" spans="1:26" ht="21.75" customHeight="1">
      <c r="A28" s="16" t="s">
        <v>33</v>
      </c>
      <c r="C28" s="30">
        <v>12653025</v>
      </c>
      <c r="D28" s="29"/>
      <c r="E28" s="30">
        <v>7475253344</v>
      </c>
      <c r="F28" s="29"/>
      <c r="G28" s="30">
        <v>7144156036</v>
      </c>
      <c r="H28" s="29"/>
      <c r="I28" s="32">
        <v>0</v>
      </c>
      <c r="J28" s="29"/>
      <c r="K28" s="32">
        <v>0</v>
      </c>
      <c r="L28" s="29"/>
      <c r="M28" s="32">
        <v>0</v>
      </c>
      <c r="N28" s="29"/>
      <c r="O28" s="32">
        <v>0</v>
      </c>
      <c r="P28" s="29"/>
      <c r="Q28" s="32">
        <v>12653025</v>
      </c>
      <c r="R28" s="29"/>
      <c r="S28" s="32">
        <v>555</v>
      </c>
      <c r="T28" s="29"/>
      <c r="U28" s="32">
        <v>7475253344</v>
      </c>
      <c r="V28" s="29"/>
      <c r="W28" s="32">
        <v>6968145499</v>
      </c>
      <c r="Y28" s="36">
        <f t="shared" si="0"/>
        <v>0.28447537753349672</v>
      </c>
      <c r="Z28" s="29"/>
    </row>
    <row r="29" spans="1:26" ht="21.75" customHeight="1">
      <c r="A29" s="16" t="s">
        <v>34</v>
      </c>
      <c r="C29" s="30">
        <v>277516702</v>
      </c>
      <c r="D29" s="29"/>
      <c r="E29" s="30">
        <v>325781162559</v>
      </c>
      <c r="F29" s="29"/>
      <c r="G29" s="30">
        <v>335728286267.31299</v>
      </c>
      <c r="H29" s="29"/>
      <c r="I29" s="32">
        <v>145530460</v>
      </c>
      <c r="J29" s="29"/>
      <c r="K29" s="32">
        <v>165080724574</v>
      </c>
      <c r="L29" s="29"/>
      <c r="M29" s="32">
        <v>0</v>
      </c>
      <c r="N29" s="29"/>
      <c r="O29" s="32">
        <v>0</v>
      </c>
      <c r="P29" s="29"/>
      <c r="Q29" s="32">
        <v>423047162</v>
      </c>
      <c r="R29" s="29"/>
      <c r="S29" s="32">
        <v>1189</v>
      </c>
      <c r="T29" s="29"/>
      <c r="U29" s="32">
        <v>504949095283</v>
      </c>
      <c r="V29" s="29"/>
      <c r="W29" s="32">
        <v>499114861843</v>
      </c>
      <c r="Y29" s="36">
        <f t="shared" si="0"/>
        <v>20.376424225892372</v>
      </c>
      <c r="Z29" s="29"/>
    </row>
    <row r="30" spans="1:26" ht="21.75" customHeight="1">
      <c r="A30" s="16" t="s">
        <v>35</v>
      </c>
      <c r="C30" s="30">
        <v>61602962</v>
      </c>
      <c r="D30" s="29"/>
      <c r="E30" s="30">
        <v>225017468411</v>
      </c>
      <c r="F30" s="29"/>
      <c r="G30" s="30">
        <v>297915204589</v>
      </c>
      <c r="H30" s="29"/>
      <c r="I30" s="32">
        <v>2400000</v>
      </c>
      <c r="J30" s="29"/>
      <c r="K30" s="32">
        <v>11963614187</v>
      </c>
      <c r="L30" s="29"/>
      <c r="M30" s="32">
        <v>-27390000</v>
      </c>
      <c r="N30" s="29"/>
      <c r="O30" s="32">
        <v>0</v>
      </c>
      <c r="P30" s="29"/>
      <c r="Q30" s="32">
        <v>36612962</v>
      </c>
      <c r="R30" s="29"/>
      <c r="S30" s="32">
        <v>5220</v>
      </c>
      <c r="T30" s="29"/>
      <c r="U30" s="32">
        <v>136933483270</v>
      </c>
      <c r="V30" s="29"/>
      <c r="W30" s="32">
        <v>189642306655</v>
      </c>
      <c r="Y30" s="36">
        <f t="shared" si="0"/>
        <v>7.7421699632630308</v>
      </c>
      <c r="Z30" s="29"/>
    </row>
    <row r="31" spans="1:26" ht="21.75" customHeight="1">
      <c r="A31" s="16" t="s">
        <v>36</v>
      </c>
      <c r="C31" s="30">
        <v>100000</v>
      </c>
      <c r="D31" s="29"/>
      <c r="E31" s="30">
        <v>2529094334</v>
      </c>
      <c r="F31" s="29"/>
      <c r="G31" s="30">
        <v>2962269000</v>
      </c>
      <c r="H31" s="29"/>
      <c r="I31" s="32">
        <v>0</v>
      </c>
      <c r="J31" s="29"/>
      <c r="K31" s="32">
        <v>0</v>
      </c>
      <c r="L31" s="29"/>
      <c r="M31" s="32">
        <v>0</v>
      </c>
      <c r="N31" s="29"/>
      <c r="O31" s="32">
        <v>0</v>
      </c>
      <c r="P31" s="29"/>
      <c r="Q31" s="32">
        <v>100000</v>
      </c>
      <c r="R31" s="29"/>
      <c r="S31" s="32">
        <v>33950</v>
      </c>
      <c r="T31" s="29"/>
      <c r="U31" s="32">
        <v>2529094334</v>
      </c>
      <c r="V31" s="29"/>
      <c r="W31" s="32">
        <v>3368756650</v>
      </c>
      <c r="Y31" s="36">
        <f t="shared" si="0"/>
        <v>0.13752989514423278</v>
      </c>
      <c r="Z31" s="29"/>
    </row>
    <row r="32" spans="1:26" ht="21.75" customHeight="1">
      <c r="A32" s="16" t="s">
        <v>37</v>
      </c>
      <c r="C32" s="30">
        <v>1000</v>
      </c>
      <c r="D32" s="29"/>
      <c r="E32" s="30">
        <v>70704648</v>
      </c>
      <c r="F32" s="29"/>
      <c r="G32" s="30">
        <v>77187982</v>
      </c>
      <c r="H32" s="29"/>
      <c r="I32" s="32">
        <v>0</v>
      </c>
      <c r="J32" s="29"/>
      <c r="K32" s="32">
        <v>0</v>
      </c>
      <c r="L32" s="29"/>
      <c r="M32" s="32">
        <v>0</v>
      </c>
      <c r="N32" s="29"/>
      <c r="O32" s="32">
        <v>0</v>
      </c>
      <c r="P32" s="29"/>
      <c r="Q32" s="32">
        <v>1000</v>
      </c>
      <c r="R32" s="29"/>
      <c r="S32" s="32">
        <v>93100</v>
      </c>
      <c r="T32" s="29"/>
      <c r="U32" s="32">
        <v>70704648</v>
      </c>
      <c r="V32" s="29"/>
      <c r="W32" s="32">
        <v>92380337</v>
      </c>
      <c r="Y32" s="36">
        <f t="shared" si="0"/>
        <v>3.7714383616872077E-3</v>
      </c>
      <c r="Z32" s="29"/>
    </row>
    <row r="33" spans="1:26" ht="21.75" customHeight="1">
      <c r="A33" s="16" t="s">
        <v>38</v>
      </c>
      <c r="C33" s="30">
        <v>10694914</v>
      </c>
      <c r="D33" s="29"/>
      <c r="E33" s="30">
        <v>25748487446</v>
      </c>
      <c r="F33" s="29"/>
      <c r="G33" s="30">
        <v>25632014299</v>
      </c>
      <c r="H33" s="29"/>
      <c r="I33" s="32">
        <v>0</v>
      </c>
      <c r="J33" s="29"/>
      <c r="K33" s="32">
        <v>0</v>
      </c>
      <c r="L33" s="29"/>
      <c r="M33" s="32">
        <v>0</v>
      </c>
      <c r="N33" s="29"/>
      <c r="O33" s="32">
        <v>0</v>
      </c>
      <c r="P33" s="29"/>
      <c r="Q33" s="32">
        <v>10694914</v>
      </c>
      <c r="R33" s="29"/>
      <c r="S33" s="32">
        <v>2579</v>
      </c>
      <c r="T33" s="29"/>
      <c r="U33" s="32">
        <v>25748487446</v>
      </c>
      <c r="V33" s="29"/>
      <c r="W33" s="32">
        <v>27368972929</v>
      </c>
      <c r="Y33" s="36">
        <f t="shared" si="0"/>
        <v>1.1173416094423785</v>
      </c>
      <c r="Z33" s="29"/>
    </row>
    <row r="34" spans="1:26" ht="21.75" customHeight="1">
      <c r="A34" s="16" t="s">
        <v>39</v>
      </c>
      <c r="C34" s="30">
        <v>32211842</v>
      </c>
      <c r="D34" s="29"/>
      <c r="E34" s="30">
        <v>15877250981</v>
      </c>
      <c r="F34" s="29"/>
      <c r="G34" s="30">
        <v>11783426806</v>
      </c>
      <c r="H34" s="29"/>
      <c r="I34" s="32">
        <v>0</v>
      </c>
      <c r="J34" s="29"/>
      <c r="K34" s="32">
        <v>0</v>
      </c>
      <c r="L34" s="29"/>
      <c r="M34" s="32">
        <v>0</v>
      </c>
      <c r="N34" s="29"/>
      <c r="O34" s="32">
        <v>0</v>
      </c>
      <c r="P34" s="29"/>
      <c r="Q34" s="32">
        <v>32211842</v>
      </c>
      <c r="R34" s="29"/>
      <c r="S34" s="32">
        <v>347</v>
      </c>
      <c r="T34" s="29"/>
      <c r="U34" s="32">
        <v>15877250981</v>
      </c>
      <c r="V34" s="29"/>
      <c r="W34" s="32">
        <v>11091107028</v>
      </c>
      <c r="Y34" s="36">
        <f t="shared" si="0"/>
        <v>0.45279577751462197</v>
      </c>
      <c r="Z34" s="29"/>
    </row>
    <row r="35" spans="1:26" ht="21.75" customHeight="1">
      <c r="A35" s="16" t="s">
        <v>40</v>
      </c>
      <c r="C35" s="30">
        <v>350400325</v>
      </c>
      <c r="D35" s="29"/>
      <c r="E35" s="30">
        <v>153563063902</v>
      </c>
      <c r="F35" s="29"/>
      <c r="G35" s="30">
        <v>168584674444.065</v>
      </c>
      <c r="H35" s="29"/>
      <c r="I35" s="32">
        <v>200000000</v>
      </c>
      <c r="J35" s="29"/>
      <c r="K35" s="32">
        <v>100114139352</v>
      </c>
      <c r="L35" s="29"/>
      <c r="M35" s="32">
        <v>0</v>
      </c>
      <c r="N35" s="29"/>
      <c r="O35" s="32">
        <v>0</v>
      </c>
      <c r="P35" s="29"/>
      <c r="Q35" s="32">
        <v>550400325</v>
      </c>
      <c r="R35" s="29"/>
      <c r="S35" s="32">
        <v>483</v>
      </c>
      <c r="T35" s="29"/>
      <c r="U35" s="32">
        <v>253677203254</v>
      </c>
      <c r="V35" s="29"/>
      <c r="W35" s="32">
        <v>263788387825</v>
      </c>
      <c r="Y35" s="36">
        <f t="shared" si="0"/>
        <v>10.769192639022608</v>
      </c>
      <c r="Z35" s="29"/>
    </row>
    <row r="36" spans="1:26" ht="21.75" customHeight="1">
      <c r="A36" s="16" t="s">
        <v>41</v>
      </c>
      <c r="C36" s="30">
        <v>3250000</v>
      </c>
      <c r="D36" s="29"/>
      <c r="E36" s="30">
        <v>3848241032</v>
      </c>
      <c r="F36" s="29"/>
      <c r="G36" s="30">
        <v>3728184525</v>
      </c>
      <c r="H36" s="29"/>
      <c r="I36" s="32">
        <v>0</v>
      </c>
      <c r="J36" s="29"/>
      <c r="K36" s="32">
        <v>0</v>
      </c>
      <c r="L36" s="29"/>
      <c r="M36" s="32">
        <v>0</v>
      </c>
      <c r="N36" s="29"/>
      <c r="O36" s="32">
        <v>0</v>
      </c>
      <c r="P36" s="29"/>
      <c r="Q36" s="32">
        <v>3250000</v>
      </c>
      <c r="R36" s="29"/>
      <c r="S36" s="32">
        <v>1073</v>
      </c>
      <c r="T36" s="29"/>
      <c r="U36" s="32">
        <v>3848241032</v>
      </c>
      <c r="V36" s="29"/>
      <c r="W36" s="32">
        <v>3460293557</v>
      </c>
      <c r="Y36" s="36">
        <f t="shared" si="0"/>
        <v>0.14126690037479384</v>
      </c>
      <c r="Z36" s="29"/>
    </row>
    <row r="37" spans="1:26" ht="21.75" customHeight="1">
      <c r="A37" s="16" t="s">
        <v>42</v>
      </c>
      <c r="C37" s="30">
        <v>236119178</v>
      </c>
      <c r="D37" s="29"/>
      <c r="E37" s="30">
        <v>293222490578</v>
      </c>
      <c r="F37" s="29"/>
      <c r="G37" s="30">
        <v>292688693306</v>
      </c>
      <c r="H37" s="29"/>
      <c r="I37" s="32">
        <v>20000000</v>
      </c>
      <c r="J37" s="29"/>
      <c r="K37" s="32">
        <v>25105493600</v>
      </c>
      <c r="L37" s="29"/>
      <c r="M37" s="32">
        <v>-3995000</v>
      </c>
      <c r="N37" s="29"/>
      <c r="O37" s="32">
        <v>0</v>
      </c>
      <c r="P37" s="29"/>
      <c r="Q37" s="32">
        <v>252124178</v>
      </c>
      <c r="R37" s="29"/>
      <c r="S37" s="32">
        <v>1310</v>
      </c>
      <c r="T37" s="29"/>
      <c r="U37" s="32">
        <v>313362638332</v>
      </c>
      <c r="V37" s="29"/>
      <c r="W37" s="32">
        <v>327729588116</v>
      </c>
      <c r="Y37" s="36">
        <f t="shared" si="0"/>
        <v>13.379599826320515</v>
      </c>
      <c r="Z37" s="29"/>
    </row>
    <row r="38" spans="1:26" ht="21.75" customHeight="1">
      <c r="A38" s="16" t="s">
        <v>44</v>
      </c>
      <c r="C38" s="30">
        <v>2119000</v>
      </c>
      <c r="D38" s="29"/>
      <c r="E38" s="30">
        <v>1507655587</v>
      </c>
      <c r="F38" s="29"/>
      <c r="G38" s="30">
        <v>990004216</v>
      </c>
      <c r="H38" s="29"/>
      <c r="I38" s="32">
        <v>0</v>
      </c>
      <c r="J38" s="29"/>
      <c r="K38" s="32">
        <v>0</v>
      </c>
      <c r="L38" s="29"/>
      <c r="M38" s="32">
        <v>0</v>
      </c>
      <c r="N38" s="29"/>
      <c r="O38" s="32">
        <v>0</v>
      </c>
      <c r="P38" s="29"/>
      <c r="Q38" s="32">
        <v>2119000</v>
      </c>
      <c r="R38" s="29"/>
      <c r="S38" s="32">
        <v>470</v>
      </c>
      <c r="T38" s="29"/>
      <c r="U38" s="32">
        <v>1507655587</v>
      </c>
      <c r="V38" s="29"/>
      <c r="W38" s="32">
        <v>988231461</v>
      </c>
      <c r="Y38" s="36">
        <f t="shared" si="0"/>
        <v>4.0344668175886778E-2</v>
      </c>
      <c r="Z38" s="29"/>
    </row>
    <row r="39" spans="1:26" ht="21.75" customHeight="1">
      <c r="A39" s="16" t="s">
        <v>45</v>
      </c>
      <c r="C39" s="30">
        <v>200000</v>
      </c>
      <c r="D39" s="29"/>
      <c r="E39" s="30">
        <v>1409084192</v>
      </c>
      <c r="F39" s="29"/>
      <c r="G39" s="30">
        <v>1564634700</v>
      </c>
      <c r="H39" s="29"/>
      <c r="I39" s="32">
        <v>0</v>
      </c>
      <c r="J39" s="29"/>
      <c r="K39" s="32">
        <v>0</v>
      </c>
      <c r="L39" s="29"/>
      <c r="M39" s="32">
        <v>0</v>
      </c>
      <c r="N39" s="29"/>
      <c r="O39" s="32">
        <v>0</v>
      </c>
      <c r="P39" s="29"/>
      <c r="Q39" s="32">
        <v>200000</v>
      </c>
      <c r="R39" s="29"/>
      <c r="S39" s="32">
        <v>8650</v>
      </c>
      <c r="T39" s="29"/>
      <c r="U39" s="32">
        <v>1409084192</v>
      </c>
      <c r="V39" s="29"/>
      <c r="W39" s="32">
        <v>1716627100</v>
      </c>
      <c r="Y39" s="36">
        <f t="shared" si="0"/>
        <v>7.0081507687635561E-2</v>
      </c>
      <c r="Z39" s="29"/>
    </row>
    <row r="40" spans="1:26" ht="21.75" customHeight="1">
      <c r="A40" s="16" t="s">
        <v>54</v>
      </c>
      <c r="C40" s="30">
        <v>0</v>
      </c>
      <c r="D40" s="29"/>
      <c r="E40" s="30">
        <v>0</v>
      </c>
      <c r="F40" s="29"/>
      <c r="G40" s="30">
        <v>0</v>
      </c>
      <c r="H40" s="29"/>
      <c r="I40" s="32">
        <v>1125000</v>
      </c>
      <c r="J40" s="29"/>
      <c r="K40" s="32">
        <v>10134193500</v>
      </c>
      <c r="L40" s="29"/>
      <c r="M40" s="32">
        <v>-562500</v>
      </c>
      <c r="N40" s="29"/>
      <c r="O40" s="32">
        <v>5927023246</v>
      </c>
      <c r="P40" s="29"/>
      <c r="Q40" s="32">
        <v>562500</v>
      </c>
      <c r="R40" s="29"/>
      <c r="S40" s="32">
        <v>10190</v>
      </c>
      <c r="T40" s="29"/>
      <c r="U40" s="32">
        <v>5067096751</v>
      </c>
      <c r="V40" s="29"/>
      <c r="W40" s="32">
        <v>5687567606</v>
      </c>
      <c r="Y40" s="36">
        <f>W40/2449472273986*100</f>
        <v>0.23219563113260647</v>
      </c>
      <c r="Z40" s="29"/>
    </row>
    <row r="41" spans="1:26" ht="21.75" customHeight="1">
      <c r="A41" s="16" t="s">
        <v>43</v>
      </c>
      <c r="C41" s="30">
        <v>25979</v>
      </c>
      <c r="D41" s="29"/>
      <c r="E41" s="30">
        <v>277001541969</v>
      </c>
      <c r="F41" s="29"/>
      <c r="G41" s="30">
        <v>364360270141.46997</v>
      </c>
      <c r="H41" s="29"/>
      <c r="I41" s="32">
        <v>6</v>
      </c>
      <c r="J41" s="29"/>
      <c r="K41" s="32">
        <v>0</v>
      </c>
      <c r="L41" s="29"/>
      <c r="M41" s="32">
        <v>-20506</v>
      </c>
      <c r="N41" s="29"/>
      <c r="O41" s="32">
        <v>0</v>
      </c>
      <c r="P41" s="29"/>
      <c r="Q41" s="32">
        <v>5479</v>
      </c>
      <c r="R41" s="29"/>
      <c r="S41" s="32">
        <v>15054154</v>
      </c>
      <c r="T41" s="29"/>
      <c r="U41" s="32">
        <v>58439921105</v>
      </c>
      <c r="V41" s="29"/>
      <c r="W41" s="32">
        <v>82283753662</v>
      </c>
      <c r="Y41" s="36">
        <f>W41/2449472273986*100</f>
        <v>3.3592441333536929</v>
      </c>
      <c r="Z41" s="29"/>
    </row>
    <row r="42" spans="1:26" ht="21.75" customHeight="1">
      <c r="A42" s="16" t="s">
        <v>46</v>
      </c>
      <c r="C42" s="30">
        <v>0</v>
      </c>
      <c r="D42" s="29"/>
      <c r="E42" s="30">
        <v>0</v>
      </c>
      <c r="F42" s="29"/>
      <c r="G42" s="30">
        <v>0</v>
      </c>
      <c r="H42" s="29"/>
      <c r="I42" s="32">
        <v>75037000</v>
      </c>
      <c r="J42" s="29"/>
      <c r="K42" s="32">
        <v>683647667</v>
      </c>
      <c r="L42" s="29"/>
      <c r="M42" s="32">
        <v>-75037000</v>
      </c>
      <c r="N42" s="29"/>
      <c r="O42" s="32">
        <v>0</v>
      </c>
      <c r="P42" s="29"/>
      <c r="Q42" s="32">
        <v>0</v>
      </c>
      <c r="R42" s="29"/>
      <c r="S42" s="32">
        <v>0</v>
      </c>
      <c r="T42" s="29"/>
      <c r="U42" s="32">
        <v>0</v>
      </c>
      <c r="V42" s="29"/>
      <c r="W42" s="32">
        <v>0</v>
      </c>
      <c r="Y42" s="36">
        <f t="shared" si="0"/>
        <v>0</v>
      </c>
      <c r="Z42" s="29"/>
    </row>
    <row r="43" spans="1:26" ht="21.75" customHeight="1">
      <c r="A43" s="16" t="s">
        <v>47</v>
      </c>
      <c r="C43" s="30">
        <v>0</v>
      </c>
      <c r="D43" s="29"/>
      <c r="E43" s="30">
        <v>0</v>
      </c>
      <c r="F43" s="29"/>
      <c r="G43" s="30">
        <v>0</v>
      </c>
      <c r="H43" s="29"/>
      <c r="I43" s="32">
        <v>128477000</v>
      </c>
      <c r="J43" s="29"/>
      <c r="K43" s="32">
        <v>2567164395</v>
      </c>
      <c r="L43" s="29"/>
      <c r="M43" s="32">
        <v>0</v>
      </c>
      <c r="N43" s="29"/>
      <c r="O43" s="32">
        <v>0</v>
      </c>
      <c r="P43" s="29"/>
      <c r="Q43" s="32">
        <v>128477000</v>
      </c>
      <c r="R43" s="29"/>
      <c r="S43" s="32">
        <v>5</v>
      </c>
      <c r="T43" s="29"/>
      <c r="U43" s="32">
        <v>2567164395</v>
      </c>
      <c r="V43" s="29"/>
      <c r="W43" s="32">
        <v>641898393.36249995</v>
      </c>
      <c r="Y43" s="36">
        <f t="shared" si="0"/>
        <v>2.6205579062054275E-2</v>
      </c>
      <c r="Z43" s="29"/>
    </row>
    <row r="44" spans="1:26" ht="21.75" customHeight="1">
      <c r="A44" s="16" t="s">
        <v>48</v>
      </c>
      <c r="C44" s="30">
        <v>0</v>
      </c>
      <c r="D44" s="29"/>
      <c r="E44" s="30">
        <v>0</v>
      </c>
      <c r="F44" s="29"/>
      <c r="G44" s="30">
        <v>0</v>
      </c>
      <c r="H44" s="29"/>
      <c r="I44" s="32">
        <v>52993000</v>
      </c>
      <c r="J44" s="29"/>
      <c r="K44" s="32">
        <v>1929936702</v>
      </c>
      <c r="L44" s="29"/>
      <c r="M44" s="32">
        <v>-52993000</v>
      </c>
      <c r="N44" s="29"/>
      <c r="O44" s="32">
        <v>1980789875</v>
      </c>
      <c r="P44" s="29"/>
      <c r="Q44" s="32">
        <v>0</v>
      </c>
      <c r="R44" s="29"/>
      <c r="S44" s="32">
        <v>0</v>
      </c>
      <c r="T44" s="29"/>
      <c r="U44" s="32">
        <v>0</v>
      </c>
      <c r="V44" s="29"/>
      <c r="W44" s="32">
        <v>0</v>
      </c>
      <c r="Y44" s="36">
        <f t="shared" si="0"/>
        <v>0</v>
      </c>
      <c r="Z44" s="29"/>
    </row>
    <row r="45" spans="1:26" ht="21.75" customHeight="1">
      <c r="A45" s="16" t="s">
        <v>49</v>
      </c>
      <c r="C45" s="30">
        <v>0</v>
      </c>
      <c r="D45" s="29"/>
      <c r="E45" s="30">
        <v>0</v>
      </c>
      <c r="F45" s="29"/>
      <c r="G45" s="30">
        <v>0</v>
      </c>
      <c r="H45" s="29"/>
      <c r="I45" s="32">
        <v>6374000</v>
      </c>
      <c r="J45" s="29"/>
      <c r="K45" s="32">
        <v>51005115</v>
      </c>
      <c r="L45" s="29"/>
      <c r="M45" s="32">
        <v>-6374000</v>
      </c>
      <c r="N45" s="29"/>
      <c r="O45" s="32">
        <v>57351239</v>
      </c>
      <c r="P45" s="29"/>
      <c r="Q45" s="32">
        <v>0</v>
      </c>
      <c r="R45" s="29"/>
      <c r="S45" s="32">
        <v>0</v>
      </c>
      <c r="T45" s="29"/>
      <c r="U45" s="32">
        <v>0</v>
      </c>
      <c r="V45" s="29"/>
      <c r="W45" s="32">
        <v>0</v>
      </c>
      <c r="Y45" s="36">
        <f t="shared" si="0"/>
        <v>0</v>
      </c>
      <c r="Z45" s="29"/>
    </row>
    <row r="46" spans="1:26" ht="21.75" customHeight="1">
      <c r="A46" s="16" t="s">
        <v>50</v>
      </c>
      <c r="C46" s="30">
        <v>0</v>
      </c>
      <c r="D46" s="29"/>
      <c r="E46" s="30">
        <v>0</v>
      </c>
      <c r="F46" s="29"/>
      <c r="G46" s="30">
        <v>0</v>
      </c>
      <c r="H46" s="29"/>
      <c r="I46" s="32">
        <v>1100</v>
      </c>
      <c r="J46" s="29"/>
      <c r="K46" s="32">
        <v>1321584000</v>
      </c>
      <c r="L46" s="29"/>
      <c r="M46" s="32">
        <v>0</v>
      </c>
      <c r="N46" s="29"/>
      <c r="O46" s="32">
        <v>0</v>
      </c>
      <c r="P46" s="29"/>
      <c r="Q46" s="32">
        <v>1100</v>
      </c>
      <c r="R46" s="29"/>
      <c r="S46" s="32">
        <v>1714244</v>
      </c>
      <c r="T46" s="29"/>
      <c r="U46" s="32">
        <v>1321584000</v>
      </c>
      <c r="V46" s="29"/>
      <c r="W46" s="32">
        <v>1883971298</v>
      </c>
      <c r="Y46" s="36">
        <f t="shared" si="0"/>
        <v>7.6913354684935195E-2</v>
      </c>
      <c r="Z46" s="29"/>
    </row>
    <row r="47" spans="1:26" ht="21.75" customHeight="1">
      <c r="A47" s="16" t="s">
        <v>51</v>
      </c>
      <c r="C47" s="30">
        <v>0</v>
      </c>
      <c r="D47" s="29"/>
      <c r="E47" s="30">
        <v>0</v>
      </c>
      <c r="F47" s="29"/>
      <c r="G47" s="30">
        <v>0</v>
      </c>
      <c r="H47" s="29"/>
      <c r="I47" s="32">
        <v>1001</v>
      </c>
      <c r="J47" s="29"/>
      <c r="K47" s="32">
        <v>2555512940</v>
      </c>
      <c r="L47" s="29"/>
      <c r="M47" s="32">
        <v>0</v>
      </c>
      <c r="N47" s="29"/>
      <c r="O47" s="32">
        <v>0</v>
      </c>
      <c r="P47" s="29"/>
      <c r="Q47" s="32">
        <v>1001</v>
      </c>
      <c r="R47" s="29"/>
      <c r="S47" s="32">
        <v>3458333</v>
      </c>
      <c r="T47" s="29"/>
      <c r="U47" s="32">
        <v>2555512940</v>
      </c>
      <c r="V47" s="29"/>
      <c r="W47" s="32">
        <v>3458675720</v>
      </c>
      <c r="Y47" s="36">
        <f t="shared" si="0"/>
        <v>0.1412008519848128</v>
      </c>
      <c r="Z47" s="29"/>
    </row>
    <row r="48" spans="1:26" ht="21.75" customHeight="1">
      <c r="A48" s="16" t="s">
        <v>52</v>
      </c>
      <c r="C48" s="30">
        <v>0</v>
      </c>
      <c r="D48" s="29"/>
      <c r="E48" s="30">
        <v>0</v>
      </c>
      <c r="F48" s="29"/>
      <c r="G48" s="30">
        <v>0</v>
      </c>
      <c r="H48" s="29"/>
      <c r="I48" s="32">
        <v>847</v>
      </c>
      <c r="J48" s="29"/>
      <c r="K48" s="32">
        <v>1441627880</v>
      </c>
      <c r="L48" s="29"/>
      <c r="M48" s="32">
        <v>0</v>
      </c>
      <c r="N48" s="29"/>
      <c r="O48" s="32">
        <v>0</v>
      </c>
      <c r="P48" s="29"/>
      <c r="Q48" s="32">
        <v>847</v>
      </c>
      <c r="R48" s="29"/>
      <c r="S48" s="32">
        <v>2526812</v>
      </c>
      <c r="T48" s="29"/>
      <c r="U48" s="32">
        <v>1441627880</v>
      </c>
      <c r="V48" s="29"/>
      <c r="W48" s="32">
        <v>2138283575</v>
      </c>
      <c r="Y48" s="36">
        <f t="shared" si="0"/>
        <v>8.7295683960545267E-2</v>
      </c>
      <c r="Z48" s="29"/>
    </row>
    <row r="49" spans="1:26" ht="21.75" customHeight="1">
      <c r="A49" s="16" t="s">
        <v>53</v>
      </c>
      <c r="C49" s="30">
        <v>0</v>
      </c>
      <c r="D49" s="29"/>
      <c r="E49" s="30">
        <v>0</v>
      </c>
      <c r="F49" s="29"/>
      <c r="G49" s="30">
        <v>0</v>
      </c>
      <c r="H49" s="29"/>
      <c r="I49" s="32">
        <v>1000000</v>
      </c>
      <c r="J49" s="29"/>
      <c r="K49" s="32">
        <v>9002313</v>
      </c>
      <c r="L49" s="29"/>
      <c r="M49" s="32">
        <v>-1000000</v>
      </c>
      <c r="N49" s="29"/>
      <c r="O49" s="32">
        <v>8997687</v>
      </c>
      <c r="P49" s="29"/>
      <c r="Q49" s="32">
        <v>0</v>
      </c>
      <c r="R49" s="29"/>
      <c r="S49" s="32">
        <v>0</v>
      </c>
      <c r="T49" s="29"/>
      <c r="U49" s="32">
        <v>0</v>
      </c>
      <c r="V49" s="29"/>
      <c r="W49" s="32">
        <v>0</v>
      </c>
      <c r="Y49" s="36">
        <f t="shared" si="0"/>
        <v>0</v>
      </c>
      <c r="Z49" s="29"/>
    </row>
    <row r="50" spans="1:26" ht="21.75" customHeight="1">
      <c r="A50" s="16" t="s">
        <v>55</v>
      </c>
      <c r="C50" s="30">
        <v>0</v>
      </c>
      <c r="D50" s="29"/>
      <c r="E50" s="30">
        <v>0</v>
      </c>
      <c r="F50" s="29"/>
      <c r="G50" s="30">
        <v>0</v>
      </c>
      <c r="H50" s="29"/>
      <c r="I50" s="32">
        <v>12000000</v>
      </c>
      <c r="J50" s="29"/>
      <c r="K50" s="32">
        <v>2556658137</v>
      </c>
      <c r="L50" s="29"/>
      <c r="M50" s="32">
        <v>-12000000</v>
      </c>
      <c r="N50" s="29"/>
      <c r="O50" s="32">
        <v>4157150</v>
      </c>
      <c r="P50" s="29"/>
      <c r="Q50" s="32">
        <v>0</v>
      </c>
      <c r="R50" s="29"/>
      <c r="S50" s="32">
        <v>0</v>
      </c>
      <c r="T50" s="29"/>
      <c r="U50" s="32">
        <v>0</v>
      </c>
      <c r="V50" s="29"/>
      <c r="W50" s="32">
        <v>0</v>
      </c>
      <c r="Y50" s="36">
        <f t="shared" si="0"/>
        <v>0</v>
      </c>
      <c r="Z50" s="29"/>
    </row>
    <row r="51" spans="1:26" ht="21.75" customHeight="1">
      <c r="A51" s="16" t="s">
        <v>56</v>
      </c>
      <c r="C51" s="30">
        <v>0</v>
      </c>
      <c r="D51" s="29"/>
      <c r="E51" s="30">
        <v>0</v>
      </c>
      <c r="F51" s="29"/>
      <c r="G51" s="30">
        <v>0</v>
      </c>
      <c r="H51" s="29"/>
      <c r="I51" s="32">
        <v>1702000</v>
      </c>
      <c r="J51" s="29"/>
      <c r="K51" s="32">
        <v>47668270</v>
      </c>
      <c r="L51" s="29"/>
      <c r="M51" s="32">
        <v>-1702000</v>
      </c>
      <c r="N51" s="29"/>
      <c r="O51" s="32">
        <v>68062472</v>
      </c>
      <c r="P51" s="29"/>
      <c r="Q51" s="32">
        <v>0</v>
      </c>
      <c r="R51" s="29"/>
      <c r="S51" s="32">
        <v>0</v>
      </c>
      <c r="T51" s="29"/>
      <c r="U51" s="32">
        <v>0</v>
      </c>
      <c r="V51" s="29"/>
      <c r="W51" s="32">
        <v>0</v>
      </c>
      <c r="Y51" s="36">
        <f t="shared" si="0"/>
        <v>0</v>
      </c>
      <c r="Z51" s="29"/>
    </row>
    <row r="52" spans="1:26" ht="21.75" customHeight="1">
      <c r="A52" s="16" t="s">
        <v>86</v>
      </c>
      <c r="C52" s="30">
        <v>0</v>
      </c>
      <c r="D52" s="29"/>
      <c r="E52" s="30">
        <v>26</v>
      </c>
      <c r="F52" s="29"/>
      <c r="G52" s="30">
        <v>0</v>
      </c>
      <c r="H52" s="29"/>
      <c r="I52" s="32">
        <v>0</v>
      </c>
      <c r="J52" s="29"/>
      <c r="K52" s="32">
        <v>0</v>
      </c>
      <c r="L52" s="29"/>
      <c r="M52" s="32">
        <v>0</v>
      </c>
      <c r="N52" s="29"/>
      <c r="O52" s="32">
        <v>0</v>
      </c>
      <c r="P52" s="29"/>
      <c r="Q52" s="32">
        <v>0</v>
      </c>
      <c r="R52" s="29"/>
      <c r="S52" s="32">
        <v>0</v>
      </c>
      <c r="T52" s="29"/>
      <c r="U52" s="32">
        <v>0</v>
      </c>
      <c r="V52" s="29"/>
      <c r="W52" s="32">
        <v>0</v>
      </c>
      <c r="Y52" s="36">
        <f t="shared" si="0"/>
        <v>0</v>
      </c>
      <c r="Z52" s="29"/>
    </row>
    <row r="53" spans="1:26" ht="21.75" customHeight="1">
      <c r="A53" s="16" t="s">
        <v>109</v>
      </c>
      <c r="C53" s="30">
        <v>0</v>
      </c>
      <c r="D53" s="29"/>
      <c r="E53" s="30">
        <v>-48</v>
      </c>
      <c r="F53" s="29"/>
      <c r="G53" s="30">
        <v>-19</v>
      </c>
      <c r="H53" s="29"/>
      <c r="I53" s="32">
        <v>0</v>
      </c>
      <c r="J53" s="29"/>
      <c r="K53" s="32">
        <v>0</v>
      </c>
      <c r="L53" s="29"/>
      <c r="M53" s="32">
        <v>0</v>
      </c>
      <c r="N53" s="29"/>
      <c r="O53" s="32">
        <v>0</v>
      </c>
      <c r="P53" s="29"/>
      <c r="Q53" s="32">
        <v>0</v>
      </c>
      <c r="R53" s="29"/>
      <c r="S53" s="32">
        <v>0</v>
      </c>
      <c r="T53" s="29"/>
      <c r="U53" s="32">
        <v>0</v>
      </c>
      <c r="V53" s="29"/>
      <c r="W53" s="32">
        <v>0</v>
      </c>
      <c r="Y53" s="36">
        <f t="shared" si="0"/>
        <v>0</v>
      </c>
      <c r="Z53" s="29"/>
    </row>
    <row r="54" spans="1:26" ht="21.75" customHeight="1">
      <c r="A54" s="16" t="s">
        <v>102</v>
      </c>
      <c r="C54" s="30">
        <v>0</v>
      </c>
      <c r="D54" s="29"/>
      <c r="E54" s="30">
        <v>1</v>
      </c>
      <c r="F54" s="29"/>
      <c r="G54" s="30">
        <v>2</v>
      </c>
      <c r="H54" s="29"/>
      <c r="I54" s="32">
        <v>0</v>
      </c>
      <c r="J54" s="29"/>
      <c r="K54" s="32">
        <v>0</v>
      </c>
      <c r="L54" s="29"/>
      <c r="M54" s="32">
        <v>0</v>
      </c>
      <c r="N54" s="29"/>
      <c r="O54" s="32">
        <v>0</v>
      </c>
      <c r="P54" s="29"/>
      <c r="Q54" s="32">
        <v>0</v>
      </c>
      <c r="R54" s="29"/>
      <c r="S54" s="32">
        <v>0</v>
      </c>
      <c r="T54" s="29"/>
      <c r="U54" s="32">
        <v>0</v>
      </c>
      <c r="V54" s="29"/>
      <c r="W54" s="32">
        <v>0</v>
      </c>
      <c r="Y54" s="36">
        <f t="shared" si="0"/>
        <v>0</v>
      </c>
      <c r="Z54" s="29"/>
    </row>
    <row r="55" spans="1:26" ht="21.75" customHeight="1" thickBot="1">
      <c r="A55" s="19"/>
      <c r="B55" s="19"/>
      <c r="C55" s="33">
        <f>SUM(C9:C54)</f>
        <v>2082746603</v>
      </c>
      <c r="D55" s="29"/>
      <c r="E55" s="34">
        <f>SUM(E9:E54)</f>
        <v>1772221839581</v>
      </c>
      <c r="F55" s="29"/>
      <c r="G55" s="35">
        <f>SUM(G9:G54)</f>
        <v>2023839382444.2605</v>
      </c>
      <c r="H55" s="29"/>
      <c r="I55" s="35">
        <f>SUM(I9:I54)</f>
        <v>696641432</v>
      </c>
      <c r="J55" s="29"/>
      <c r="K55" s="35">
        <f>SUM(K9:K54)</f>
        <v>349534197590</v>
      </c>
      <c r="L55" s="29"/>
      <c r="M55" s="35">
        <f>SUM(M9:M54)</f>
        <v>-186078673</v>
      </c>
      <c r="N55" s="29"/>
      <c r="O55" s="35">
        <f>SUM(O9:O54)</f>
        <v>32504730628</v>
      </c>
      <c r="P55" s="29"/>
      <c r="Q55" s="35">
        <f>SUM(Q9:Q54)</f>
        <v>2593309362</v>
      </c>
      <c r="R55" s="29"/>
      <c r="S55" s="35">
        <f>SUM(S9:S54)</f>
        <v>22915267</v>
      </c>
      <c r="T55" s="29"/>
      <c r="U55" s="35">
        <f>SUM(U9:U54)</f>
        <v>1790789052827</v>
      </c>
      <c r="V55" s="29"/>
      <c r="W55" s="35">
        <f>SUM(W9:W54)</f>
        <v>1938571548946.3625</v>
      </c>
      <c r="Y55" s="26">
        <f>SUM(Y9:Y54)</f>
        <v>79.142416492502107</v>
      </c>
    </row>
    <row r="56" spans="1:26" ht="13.5" thickTop="1"/>
    <row r="58" spans="1:26">
      <c r="U58" s="27"/>
      <c r="W58" s="27"/>
    </row>
    <row r="59" spans="1:26">
      <c r="E59" s="27"/>
      <c r="G59" s="27"/>
      <c r="U59" s="27"/>
      <c r="W59" s="27"/>
    </row>
    <row r="60" spans="1:26">
      <c r="U60" s="27"/>
      <c r="W60" s="27"/>
    </row>
    <row r="61" spans="1:26">
      <c r="U61" s="27"/>
      <c r="W61" s="27"/>
    </row>
    <row r="62" spans="1:26">
      <c r="U62" s="29"/>
      <c r="W62" s="29"/>
    </row>
  </sheetData>
  <mergeCells count="10">
    <mergeCell ref="A5:Y5"/>
    <mergeCell ref="A1:Y1"/>
    <mergeCell ref="A2:Y2"/>
    <mergeCell ref="A3:Y3"/>
    <mergeCell ref="A4:Y4"/>
    <mergeCell ref="C6:G6"/>
    <mergeCell ref="I6:O6"/>
    <mergeCell ref="Q6:Y6"/>
    <mergeCell ref="I7:K7"/>
    <mergeCell ref="M7:O7"/>
  </mergeCells>
  <pageMargins left="0.39" right="0.39" top="0.39" bottom="0.39" header="0" footer="0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27"/>
  <sheetViews>
    <sheetView rightToLeft="1" view="pageBreakPreview" topLeftCell="A70" zoomScale="60" zoomScaleNormal="100" workbookViewId="0">
      <selection activeCell="A103" sqref="A103:A105"/>
    </sheetView>
  </sheetViews>
  <sheetFormatPr defaultRowHeight="12.75"/>
  <cols>
    <col min="1" max="1" width="81.28515625" bestFit="1" customWidth="1"/>
    <col min="2" max="2" width="1.28515625" customWidth="1"/>
    <col min="3" max="3" width="9.8554687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6.85546875" customWidth="1"/>
    <col min="10" max="10" width="1.28515625" customWidth="1"/>
    <col min="11" max="11" width="9.140625" customWidth="1"/>
    <col min="12" max="12" width="1.28515625" customWidth="1"/>
    <col min="13" max="13" width="4.855468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6.42578125" customWidth="1"/>
    <col min="40" max="40" width="1.28515625" customWidth="1"/>
    <col min="41" max="41" width="9.140625" customWidth="1"/>
    <col min="42" max="42" width="1.28515625" customWidth="1"/>
    <col min="43" max="43" width="6.285156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</cols>
  <sheetData>
    <row r="1" spans="1:49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49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</row>
    <row r="3" spans="1:49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</row>
    <row r="4" spans="1:49" ht="14.45" customHeight="1"/>
    <row r="5" spans="1:49" ht="14.45" customHeight="1">
      <c r="A5" s="94" t="s">
        <v>58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</row>
    <row r="6" spans="1:49" s="37" customFormat="1" ht="14.45" customHeight="1">
      <c r="I6" s="85" t="s">
        <v>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C6" s="85" t="s">
        <v>4</v>
      </c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9" s="37" customFormat="1" ht="14.45" customHeight="1"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9" s="37" customFormat="1" ht="14.45" customHeight="1">
      <c r="A8" s="85" t="s">
        <v>59</v>
      </c>
      <c r="B8" s="85"/>
      <c r="C8" s="85"/>
      <c r="D8" s="85"/>
      <c r="E8" s="85"/>
      <c r="F8" s="85"/>
      <c r="G8" s="85"/>
      <c r="I8" s="85" t="s">
        <v>60</v>
      </c>
      <c r="J8" s="85"/>
      <c r="K8" s="85"/>
      <c r="M8" s="85" t="s">
        <v>61</v>
      </c>
      <c r="N8" s="85"/>
      <c r="O8" s="85"/>
      <c r="Q8" s="85" t="s">
        <v>62</v>
      </c>
      <c r="R8" s="85"/>
      <c r="S8" s="85"/>
      <c r="T8" s="85"/>
      <c r="U8" s="85"/>
      <c r="W8" s="85" t="s">
        <v>63</v>
      </c>
      <c r="X8" s="85"/>
      <c r="Y8" s="85"/>
      <c r="Z8" s="85"/>
      <c r="AA8" s="85"/>
      <c r="AC8" s="85" t="s">
        <v>60</v>
      </c>
      <c r="AD8" s="85"/>
      <c r="AE8" s="85"/>
      <c r="AF8" s="85"/>
      <c r="AG8" s="85"/>
      <c r="AI8" s="85" t="s">
        <v>61</v>
      </c>
      <c r="AJ8" s="85"/>
      <c r="AK8" s="85"/>
      <c r="AM8" s="85" t="s">
        <v>62</v>
      </c>
      <c r="AN8" s="85"/>
      <c r="AO8" s="85"/>
      <c r="AQ8" s="85" t="s">
        <v>63</v>
      </c>
      <c r="AR8" s="85"/>
      <c r="AS8" s="85"/>
    </row>
    <row r="9" spans="1:49" s="37" customFormat="1" ht="21.75" customHeight="1">
      <c r="A9" s="92" t="s">
        <v>64</v>
      </c>
      <c r="B9" s="92"/>
      <c r="C9" s="92"/>
      <c r="D9" s="92"/>
      <c r="E9" s="92"/>
      <c r="F9" s="92"/>
      <c r="G9" s="92"/>
      <c r="I9" s="93">
        <v>132000000</v>
      </c>
      <c r="J9" s="93"/>
      <c r="K9" s="93"/>
      <c r="M9" s="93">
        <v>1383</v>
      </c>
      <c r="N9" s="93"/>
      <c r="O9" s="93"/>
      <c r="Q9" s="92" t="s">
        <v>65</v>
      </c>
      <c r="R9" s="92"/>
      <c r="S9" s="92"/>
      <c r="T9" s="92"/>
      <c r="U9" s="92"/>
      <c r="W9" s="96">
        <v>0.198525972309885</v>
      </c>
      <c r="X9" s="96"/>
      <c r="Y9" s="96"/>
      <c r="Z9" s="96"/>
      <c r="AA9" s="96"/>
      <c r="AC9" s="93">
        <v>132000000</v>
      </c>
      <c r="AD9" s="93"/>
      <c r="AE9" s="93"/>
      <c r="AF9" s="93"/>
      <c r="AG9" s="93"/>
      <c r="AI9" s="93">
        <v>1383</v>
      </c>
      <c r="AJ9" s="93"/>
      <c r="AK9" s="93"/>
      <c r="AM9" s="92" t="s">
        <v>65</v>
      </c>
      <c r="AN9" s="92"/>
      <c r="AO9" s="92"/>
      <c r="AQ9" s="96">
        <v>0.198525972309885</v>
      </c>
      <c r="AR9" s="96"/>
      <c r="AS9" s="96"/>
    </row>
    <row r="10" spans="1:49" s="37" customFormat="1" ht="21.75" customHeight="1">
      <c r="A10" s="90" t="s">
        <v>66</v>
      </c>
      <c r="B10" s="90"/>
      <c r="C10" s="90"/>
      <c r="D10" s="90"/>
      <c r="E10" s="90"/>
      <c r="F10" s="90"/>
      <c r="G10" s="90"/>
      <c r="I10" s="91">
        <v>464000000</v>
      </c>
      <c r="J10" s="91"/>
      <c r="K10" s="91"/>
      <c r="M10" s="91">
        <v>535</v>
      </c>
      <c r="N10" s="91"/>
      <c r="O10" s="91"/>
      <c r="Q10" s="90" t="s">
        <v>67</v>
      </c>
      <c r="R10" s="90"/>
      <c r="S10" s="90"/>
      <c r="T10" s="90"/>
      <c r="U10" s="90"/>
      <c r="W10" s="95">
        <v>0.19888526561935199</v>
      </c>
      <c r="X10" s="95"/>
      <c r="Y10" s="95"/>
      <c r="Z10" s="95"/>
      <c r="AA10" s="95"/>
      <c r="AC10" s="91">
        <v>464000000</v>
      </c>
      <c r="AD10" s="91"/>
      <c r="AE10" s="91"/>
      <c r="AF10" s="91"/>
      <c r="AG10" s="91"/>
      <c r="AI10" s="91">
        <v>535</v>
      </c>
      <c r="AJ10" s="91"/>
      <c r="AK10" s="91"/>
      <c r="AM10" s="90" t="s">
        <v>67</v>
      </c>
      <c r="AN10" s="90"/>
      <c r="AO10" s="90"/>
      <c r="AQ10" s="95">
        <v>0.19888526561935199</v>
      </c>
      <c r="AR10" s="95"/>
      <c r="AS10" s="95"/>
    </row>
    <row r="11" spans="1:49" s="37" customFormat="1" ht="21.75" customHeight="1">
      <c r="A11" s="90" t="s">
        <v>68</v>
      </c>
      <c r="B11" s="90"/>
      <c r="C11" s="90"/>
      <c r="D11" s="90"/>
      <c r="E11" s="90"/>
      <c r="F11" s="90"/>
      <c r="G11" s="90"/>
      <c r="I11" s="91">
        <v>350000000</v>
      </c>
      <c r="J11" s="91"/>
      <c r="K11" s="91"/>
      <c r="M11" s="91">
        <v>542</v>
      </c>
      <c r="N11" s="91"/>
      <c r="O11" s="91"/>
      <c r="Q11" s="90" t="s">
        <v>69</v>
      </c>
      <c r="R11" s="90"/>
      <c r="S11" s="90"/>
      <c r="T11" s="90"/>
      <c r="U11" s="90"/>
      <c r="W11" s="95">
        <v>0.199239199958573</v>
      </c>
      <c r="X11" s="95"/>
      <c r="Y11" s="95"/>
      <c r="Z11" s="95"/>
      <c r="AA11" s="95"/>
      <c r="AC11" s="91">
        <v>350000000</v>
      </c>
      <c r="AD11" s="91"/>
      <c r="AE11" s="91"/>
      <c r="AF11" s="91"/>
      <c r="AG11" s="91"/>
      <c r="AI11" s="91">
        <v>542</v>
      </c>
      <c r="AJ11" s="91"/>
      <c r="AK11" s="91"/>
      <c r="AM11" s="90" t="s">
        <v>69</v>
      </c>
      <c r="AN11" s="90"/>
      <c r="AO11" s="90"/>
      <c r="AQ11" s="95">
        <v>0.199239199958573</v>
      </c>
      <c r="AR11" s="95"/>
      <c r="AS11" s="95"/>
    </row>
    <row r="12" spans="1:49" ht="14.45" customHeight="1">
      <c r="A12" s="94" t="s">
        <v>70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</row>
    <row r="13" spans="1:49" ht="14.45" customHeight="1">
      <c r="C13" s="85" t="s">
        <v>2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Y13" s="85" t="s">
        <v>4</v>
      </c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</row>
    <row r="14" spans="1:49" ht="14.45" customHeight="1">
      <c r="A14" s="2" t="s">
        <v>59</v>
      </c>
      <c r="C14" s="4" t="s">
        <v>71</v>
      </c>
      <c r="D14" s="3"/>
      <c r="E14" s="4" t="s">
        <v>72</v>
      </c>
      <c r="F14" s="3"/>
      <c r="G14" s="86" t="s">
        <v>73</v>
      </c>
      <c r="H14" s="86"/>
      <c r="I14" s="86"/>
      <c r="J14" s="3"/>
      <c r="K14" s="86" t="s">
        <v>74</v>
      </c>
      <c r="L14" s="86"/>
      <c r="M14" s="86"/>
      <c r="N14" s="3"/>
      <c r="O14" s="86" t="s">
        <v>61</v>
      </c>
      <c r="P14" s="86"/>
      <c r="Q14" s="86"/>
      <c r="R14" s="3"/>
      <c r="S14" s="86" t="s">
        <v>62</v>
      </c>
      <c r="T14" s="86"/>
      <c r="U14" s="86"/>
      <c r="V14" s="86"/>
      <c r="W14" s="86"/>
      <c r="Y14" s="86" t="s">
        <v>71</v>
      </c>
      <c r="Z14" s="86"/>
      <c r="AA14" s="86"/>
      <c r="AB14" s="86"/>
      <c r="AC14" s="86"/>
      <c r="AD14" s="3"/>
      <c r="AE14" s="86" t="s">
        <v>72</v>
      </c>
      <c r="AF14" s="86"/>
      <c r="AG14" s="86"/>
      <c r="AH14" s="86"/>
      <c r="AI14" s="86"/>
      <c r="AJ14" s="3"/>
      <c r="AK14" s="86" t="s">
        <v>73</v>
      </c>
      <c r="AL14" s="86"/>
      <c r="AM14" s="86"/>
      <c r="AN14" s="3"/>
      <c r="AO14" s="86" t="s">
        <v>74</v>
      </c>
      <c r="AP14" s="86"/>
      <c r="AQ14" s="86"/>
      <c r="AR14" s="3"/>
      <c r="AS14" s="86" t="s">
        <v>61</v>
      </c>
      <c r="AT14" s="86"/>
      <c r="AU14" s="3"/>
      <c r="AV14" s="4" t="s">
        <v>62</v>
      </c>
    </row>
    <row r="15" spans="1:49" s="37" customFormat="1" ht="21.75" customHeight="1">
      <c r="A15" s="39" t="s">
        <v>75</v>
      </c>
      <c r="C15" s="39" t="s">
        <v>76</v>
      </c>
      <c r="E15" s="39" t="s">
        <v>77</v>
      </c>
      <c r="G15" s="92" t="s">
        <v>78</v>
      </c>
      <c r="H15" s="92"/>
      <c r="I15" s="92"/>
      <c r="K15" s="93">
        <v>22000000</v>
      </c>
      <c r="L15" s="93"/>
      <c r="M15" s="93"/>
      <c r="O15" s="93">
        <v>1110</v>
      </c>
      <c r="P15" s="93"/>
      <c r="Q15" s="93"/>
      <c r="S15" s="92" t="s">
        <v>79</v>
      </c>
      <c r="T15" s="92"/>
      <c r="U15" s="92"/>
      <c r="V15" s="92"/>
      <c r="W15" s="92"/>
      <c r="Y15" s="92" t="s">
        <v>76</v>
      </c>
      <c r="Z15" s="92"/>
      <c r="AA15" s="92"/>
      <c r="AB15" s="92"/>
      <c r="AC15" s="92"/>
      <c r="AE15" s="92" t="s">
        <v>78</v>
      </c>
      <c r="AF15" s="92"/>
      <c r="AG15" s="92"/>
      <c r="AH15" s="92"/>
      <c r="AI15" s="92"/>
      <c r="AK15" s="92" t="s">
        <v>78</v>
      </c>
      <c r="AL15" s="92"/>
      <c r="AM15" s="92"/>
      <c r="AO15" s="93">
        <v>0</v>
      </c>
      <c r="AP15" s="93"/>
      <c r="AQ15" s="93"/>
      <c r="AS15" s="93">
        <v>0</v>
      </c>
      <c r="AT15" s="93"/>
      <c r="AV15" s="39" t="s">
        <v>78</v>
      </c>
    </row>
    <row r="16" spans="1:49" s="37" customFormat="1" ht="21.75" customHeight="1">
      <c r="A16" s="41" t="s">
        <v>80</v>
      </c>
      <c r="C16" s="41" t="s">
        <v>76</v>
      </c>
      <c r="E16" s="41" t="s">
        <v>77</v>
      </c>
      <c r="G16" s="90" t="s">
        <v>78</v>
      </c>
      <c r="H16" s="90"/>
      <c r="I16" s="90"/>
      <c r="K16" s="91">
        <v>498</v>
      </c>
      <c r="L16" s="91"/>
      <c r="M16" s="91"/>
      <c r="O16" s="91">
        <v>0</v>
      </c>
      <c r="P16" s="91"/>
      <c r="Q16" s="91"/>
      <c r="S16" s="90" t="s">
        <v>78</v>
      </c>
      <c r="T16" s="90"/>
      <c r="U16" s="90"/>
      <c r="V16" s="90"/>
      <c r="W16" s="90"/>
      <c r="Y16" s="90" t="s">
        <v>76</v>
      </c>
      <c r="Z16" s="90"/>
      <c r="AA16" s="90"/>
      <c r="AB16" s="90"/>
      <c r="AC16" s="90"/>
      <c r="AE16" s="90" t="s">
        <v>78</v>
      </c>
      <c r="AF16" s="90"/>
      <c r="AG16" s="90"/>
      <c r="AH16" s="90"/>
      <c r="AI16" s="90"/>
      <c r="AK16" s="90" t="s">
        <v>78</v>
      </c>
      <c r="AL16" s="90"/>
      <c r="AM16" s="90"/>
      <c r="AO16" s="91">
        <v>0</v>
      </c>
      <c r="AP16" s="91"/>
      <c r="AQ16" s="91"/>
      <c r="AS16" s="91">
        <v>0</v>
      </c>
      <c r="AT16" s="91"/>
      <c r="AV16" s="41" t="s">
        <v>78</v>
      </c>
    </row>
    <row r="17" spans="1:48" s="37" customFormat="1" ht="21.75" customHeight="1">
      <c r="A17" s="41" t="s">
        <v>81</v>
      </c>
      <c r="C17" s="41" t="s">
        <v>76</v>
      </c>
      <c r="E17" s="41" t="s">
        <v>77</v>
      </c>
      <c r="G17" s="90" t="s">
        <v>78</v>
      </c>
      <c r="H17" s="90"/>
      <c r="I17" s="90"/>
      <c r="K17" s="91">
        <v>19361000</v>
      </c>
      <c r="L17" s="91"/>
      <c r="M17" s="91"/>
      <c r="O17" s="91">
        <v>1400</v>
      </c>
      <c r="P17" s="91"/>
      <c r="Q17" s="91"/>
      <c r="S17" s="90" t="s">
        <v>82</v>
      </c>
      <c r="T17" s="90"/>
      <c r="U17" s="90"/>
      <c r="V17" s="90"/>
      <c r="W17" s="90"/>
      <c r="Y17" s="90" t="s">
        <v>76</v>
      </c>
      <c r="Z17" s="90"/>
      <c r="AA17" s="90"/>
      <c r="AB17" s="90"/>
      <c r="AC17" s="90"/>
      <c r="AE17" s="90" t="s">
        <v>78</v>
      </c>
      <c r="AF17" s="90"/>
      <c r="AG17" s="90"/>
      <c r="AH17" s="90"/>
      <c r="AI17" s="90"/>
      <c r="AK17" s="90" t="s">
        <v>78</v>
      </c>
      <c r="AL17" s="90"/>
      <c r="AM17" s="90"/>
      <c r="AO17" s="91">
        <v>0</v>
      </c>
      <c r="AP17" s="91"/>
      <c r="AQ17" s="91"/>
      <c r="AS17" s="91">
        <v>0</v>
      </c>
      <c r="AT17" s="91"/>
      <c r="AV17" s="41" t="s">
        <v>78</v>
      </c>
    </row>
    <row r="18" spans="1:48" s="37" customFormat="1" ht="21.75" customHeight="1">
      <c r="A18" s="41" t="s">
        <v>83</v>
      </c>
      <c r="C18" s="41" t="s">
        <v>76</v>
      </c>
      <c r="E18" s="41" t="s">
        <v>77</v>
      </c>
      <c r="G18" s="90" t="s">
        <v>78</v>
      </c>
      <c r="H18" s="90"/>
      <c r="I18" s="90"/>
      <c r="K18" s="91">
        <v>3044</v>
      </c>
      <c r="L18" s="91"/>
      <c r="M18" s="91"/>
      <c r="O18" s="91">
        <v>0</v>
      </c>
      <c r="P18" s="91"/>
      <c r="Q18" s="91"/>
      <c r="S18" s="90" t="s">
        <v>78</v>
      </c>
      <c r="T18" s="90"/>
      <c r="U18" s="90"/>
      <c r="V18" s="90"/>
      <c r="W18" s="90"/>
      <c r="Y18" s="90" t="s">
        <v>76</v>
      </c>
      <c r="Z18" s="90"/>
      <c r="AA18" s="90"/>
      <c r="AB18" s="90"/>
      <c r="AC18" s="90"/>
      <c r="AE18" s="90" t="s">
        <v>78</v>
      </c>
      <c r="AF18" s="90"/>
      <c r="AG18" s="90"/>
      <c r="AH18" s="90"/>
      <c r="AI18" s="90"/>
      <c r="AK18" s="90" t="s">
        <v>78</v>
      </c>
      <c r="AL18" s="90"/>
      <c r="AM18" s="90"/>
      <c r="AO18" s="91">
        <v>0</v>
      </c>
      <c r="AP18" s="91"/>
      <c r="AQ18" s="91"/>
      <c r="AS18" s="91">
        <v>0</v>
      </c>
      <c r="AT18" s="91"/>
      <c r="AV18" s="41" t="s">
        <v>78</v>
      </c>
    </row>
    <row r="19" spans="1:48" s="37" customFormat="1" ht="21.75" customHeight="1">
      <c r="A19" s="41" t="s">
        <v>84</v>
      </c>
      <c r="C19" s="41" t="s">
        <v>76</v>
      </c>
      <c r="E19" s="41" t="s">
        <v>77</v>
      </c>
      <c r="G19" s="90" t="s">
        <v>78</v>
      </c>
      <c r="H19" s="90"/>
      <c r="I19" s="90"/>
      <c r="K19" s="91">
        <v>529</v>
      </c>
      <c r="L19" s="91"/>
      <c r="M19" s="91"/>
      <c r="O19" s="91">
        <v>0</v>
      </c>
      <c r="P19" s="91"/>
      <c r="Q19" s="91"/>
      <c r="S19" s="90" t="s">
        <v>78</v>
      </c>
      <c r="T19" s="90"/>
      <c r="U19" s="90"/>
      <c r="V19" s="90"/>
      <c r="W19" s="90"/>
      <c r="Y19" s="90" t="s">
        <v>76</v>
      </c>
      <c r="Z19" s="90"/>
      <c r="AA19" s="90"/>
      <c r="AB19" s="90"/>
      <c r="AC19" s="90"/>
      <c r="AE19" s="90" t="s">
        <v>77</v>
      </c>
      <c r="AF19" s="90"/>
      <c r="AG19" s="90"/>
      <c r="AH19" s="90"/>
      <c r="AI19" s="90"/>
      <c r="AK19" s="90" t="s">
        <v>78</v>
      </c>
      <c r="AL19" s="90"/>
      <c r="AM19" s="90"/>
      <c r="AO19" s="91">
        <v>529</v>
      </c>
      <c r="AP19" s="91"/>
      <c r="AQ19" s="91"/>
      <c r="AS19" s="91">
        <v>0</v>
      </c>
      <c r="AT19" s="91"/>
      <c r="AV19" s="41" t="s">
        <v>78</v>
      </c>
    </row>
    <row r="20" spans="1:48" s="37" customFormat="1" ht="21.75" customHeight="1">
      <c r="A20" s="41" t="s">
        <v>56</v>
      </c>
      <c r="C20" s="41" t="s">
        <v>76</v>
      </c>
      <c r="E20" s="41" t="s">
        <v>77</v>
      </c>
      <c r="G20" s="90" t="s">
        <v>78</v>
      </c>
      <c r="H20" s="90"/>
      <c r="I20" s="90"/>
      <c r="K20" s="91">
        <v>590298000</v>
      </c>
      <c r="L20" s="91"/>
      <c r="M20" s="91"/>
      <c r="O20" s="91">
        <v>500</v>
      </c>
      <c r="P20" s="91"/>
      <c r="Q20" s="91"/>
      <c r="S20" s="90" t="s">
        <v>85</v>
      </c>
      <c r="T20" s="90"/>
      <c r="U20" s="90"/>
      <c r="V20" s="90"/>
      <c r="W20" s="90"/>
      <c r="Y20" s="90" t="s">
        <v>76</v>
      </c>
      <c r="Z20" s="90"/>
      <c r="AA20" s="90"/>
      <c r="AB20" s="90"/>
      <c r="AC20" s="90"/>
      <c r="AE20" s="90" t="s">
        <v>78</v>
      </c>
      <c r="AF20" s="90"/>
      <c r="AG20" s="90"/>
      <c r="AH20" s="90"/>
      <c r="AI20" s="90"/>
      <c r="AK20" s="90" t="s">
        <v>78</v>
      </c>
      <c r="AL20" s="90"/>
      <c r="AM20" s="90"/>
      <c r="AO20" s="91">
        <v>0</v>
      </c>
      <c r="AP20" s="91"/>
      <c r="AQ20" s="91"/>
      <c r="AS20" s="91">
        <v>0</v>
      </c>
      <c r="AT20" s="91"/>
      <c r="AV20" s="41" t="s">
        <v>78</v>
      </c>
    </row>
    <row r="21" spans="1:48" s="37" customFormat="1" ht="21.75" customHeight="1">
      <c r="A21" s="41" t="s">
        <v>86</v>
      </c>
      <c r="C21" s="41" t="s">
        <v>76</v>
      </c>
      <c r="E21" s="41" t="s">
        <v>77</v>
      </c>
      <c r="G21" s="90" t="s">
        <v>78</v>
      </c>
      <c r="H21" s="90"/>
      <c r="I21" s="90"/>
      <c r="K21" s="91">
        <v>183617000</v>
      </c>
      <c r="L21" s="91"/>
      <c r="M21" s="91"/>
      <c r="O21" s="91">
        <v>500</v>
      </c>
      <c r="P21" s="91"/>
      <c r="Q21" s="91"/>
      <c r="S21" s="90" t="s">
        <v>87</v>
      </c>
      <c r="T21" s="90"/>
      <c r="U21" s="90"/>
      <c r="V21" s="90"/>
      <c r="W21" s="90"/>
      <c r="Y21" s="90" t="s">
        <v>76</v>
      </c>
      <c r="Z21" s="90"/>
      <c r="AA21" s="90"/>
      <c r="AB21" s="90"/>
      <c r="AC21" s="90"/>
      <c r="AE21" s="90" t="s">
        <v>77</v>
      </c>
      <c r="AF21" s="90"/>
      <c r="AG21" s="90"/>
      <c r="AH21" s="90"/>
      <c r="AI21" s="90"/>
      <c r="AK21" s="90" t="s">
        <v>78</v>
      </c>
      <c r="AL21" s="90"/>
      <c r="AM21" s="90"/>
      <c r="AO21" s="91">
        <v>183617000</v>
      </c>
      <c r="AP21" s="91"/>
      <c r="AQ21" s="91"/>
      <c r="AS21" s="91">
        <v>500</v>
      </c>
      <c r="AT21" s="91"/>
      <c r="AV21" s="41" t="s">
        <v>87</v>
      </c>
    </row>
    <row r="22" spans="1:48" s="37" customFormat="1" ht="21.75" customHeight="1">
      <c r="A22" s="41" t="s">
        <v>88</v>
      </c>
      <c r="C22" s="41" t="s">
        <v>76</v>
      </c>
      <c r="E22" s="41" t="s">
        <v>77</v>
      </c>
      <c r="G22" s="90" t="s">
        <v>78</v>
      </c>
      <c r="H22" s="90"/>
      <c r="I22" s="90"/>
      <c r="K22" s="91">
        <v>9418000</v>
      </c>
      <c r="L22" s="91"/>
      <c r="M22" s="91"/>
      <c r="O22" s="91">
        <v>5000</v>
      </c>
      <c r="P22" s="91"/>
      <c r="Q22" s="91"/>
      <c r="S22" s="90" t="s">
        <v>89</v>
      </c>
      <c r="T22" s="90"/>
      <c r="U22" s="90"/>
      <c r="V22" s="90"/>
      <c r="W22" s="90"/>
      <c r="Y22" s="90" t="s">
        <v>76</v>
      </c>
      <c r="Z22" s="90"/>
      <c r="AA22" s="90"/>
      <c r="AB22" s="90"/>
      <c r="AC22" s="90"/>
      <c r="AE22" s="90" t="s">
        <v>77</v>
      </c>
      <c r="AF22" s="90"/>
      <c r="AG22" s="90"/>
      <c r="AH22" s="90"/>
      <c r="AI22" s="90"/>
      <c r="AK22" s="90" t="s">
        <v>78</v>
      </c>
      <c r="AL22" s="90"/>
      <c r="AM22" s="90"/>
      <c r="AO22" s="91">
        <v>9419000</v>
      </c>
      <c r="AP22" s="91"/>
      <c r="AQ22" s="91"/>
      <c r="AS22" s="91">
        <v>5000</v>
      </c>
      <c r="AT22" s="91"/>
      <c r="AV22" s="41" t="s">
        <v>89</v>
      </c>
    </row>
    <row r="23" spans="1:48" s="37" customFormat="1" ht="21.75" customHeight="1">
      <c r="A23" s="41" t="s">
        <v>90</v>
      </c>
      <c r="C23" s="41" t="s">
        <v>76</v>
      </c>
      <c r="E23" s="41" t="s">
        <v>77</v>
      </c>
      <c r="G23" s="90" t="s">
        <v>78</v>
      </c>
      <c r="H23" s="90"/>
      <c r="I23" s="90"/>
      <c r="K23" s="91">
        <v>72000000</v>
      </c>
      <c r="L23" s="91"/>
      <c r="M23" s="91"/>
      <c r="O23" s="91">
        <v>1310</v>
      </c>
      <c r="P23" s="91"/>
      <c r="Q23" s="91"/>
      <c r="S23" s="90" t="s">
        <v>79</v>
      </c>
      <c r="T23" s="90"/>
      <c r="U23" s="90"/>
      <c r="V23" s="90"/>
      <c r="W23" s="90"/>
      <c r="Y23" s="90" t="s">
        <v>76</v>
      </c>
      <c r="Z23" s="90"/>
      <c r="AA23" s="90"/>
      <c r="AB23" s="90"/>
      <c r="AC23" s="90"/>
      <c r="AE23" s="90" t="s">
        <v>78</v>
      </c>
      <c r="AF23" s="90"/>
      <c r="AG23" s="90"/>
      <c r="AH23" s="90"/>
      <c r="AI23" s="90"/>
      <c r="AK23" s="90" t="s">
        <v>78</v>
      </c>
      <c r="AL23" s="90"/>
      <c r="AM23" s="90"/>
      <c r="AO23" s="91">
        <v>0</v>
      </c>
      <c r="AP23" s="91"/>
      <c r="AQ23" s="91"/>
      <c r="AS23" s="91">
        <v>0</v>
      </c>
      <c r="AT23" s="91"/>
      <c r="AV23" s="41" t="s">
        <v>78</v>
      </c>
    </row>
    <row r="24" spans="1:48" s="37" customFormat="1" ht="21.75" customHeight="1">
      <c r="A24" s="41" t="s">
        <v>91</v>
      </c>
      <c r="C24" s="41" t="s">
        <v>76</v>
      </c>
      <c r="E24" s="41" t="s">
        <v>77</v>
      </c>
      <c r="G24" s="90" t="s">
        <v>78</v>
      </c>
      <c r="H24" s="90"/>
      <c r="I24" s="90"/>
      <c r="K24" s="91">
        <v>4013000</v>
      </c>
      <c r="L24" s="91"/>
      <c r="M24" s="91"/>
      <c r="O24" s="91">
        <v>5500</v>
      </c>
      <c r="P24" s="91"/>
      <c r="Q24" s="91"/>
      <c r="S24" s="90" t="s">
        <v>82</v>
      </c>
      <c r="T24" s="90"/>
      <c r="U24" s="90"/>
      <c r="V24" s="90"/>
      <c r="W24" s="90"/>
      <c r="Y24" s="90" t="s">
        <v>76</v>
      </c>
      <c r="Z24" s="90"/>
      <c r="AA24" s="90"/>
      <c r="AB24" s="90"/>
      <c r="AC24" s="90"/>
      <c r="AE24" s="90" t="s">
        <v>78</v>
      </c>
      <c r="AF24" s="90"/>
      <c r="AG24" s="90"/>
      <c r="AH24" s="90"/>
      <c r="AI24" s="90"/>
      <c r="AK24" s="90" t="s">
        <v>78</v>
      </c>
      <c r="AL24" s="90"/>
      <c r="AM24" s="90"/>
      <c r="AO24" s="91">
        <v>0</v>
      </c>
      <c r="AP24" s="91"/>
      <c r="AQ24" s="91"/>
      <c r="AS24" s="91">
        <v>0</v>
      </c>
      <c r="AT24" s="91"/>
      <c r="AV24" s="41" t="s">
        <v>78</v>
      </c>
    </row>
    <row r="25" spans="1:48" s="37" customFormat="1" ht="21.75" customHeight="1">
      <c r="A25" s="41" t="s">
        <v>51</v>
      </c>
      <c r="C25" s="41" t="s">
        <v>76</v>
      </c>
      <c r="E25" s="41" t="s">
        <v>77</v>
      </c>
      <c r="G25" s="90" t="s">
        <v>78</v>
      </c>
      <c r="H25" s="90"/>
      <c r="I25" s="90"/>
      <c r="K25" s="91">
        <v>999</v>
      </c>
      <c r="L25" s="91"/>
      <c r="M25" s="91"/>
      <c r="O25" s="91">
        <v>0</v>
      </c>
      <c r="P25" s="91"/>
      <c r="Q25" s="91"/>
      <c r="S25" s="90" t="s">
        <v>78</v>
      </c>
      <c r="T25" s="90"/>
      <c r="U25" s="90"/>
      <c r="V25" s="90"/>
      <c r="W25" s="90"/>
      <c r="Y25" s="90" t="s">
        <v>76</v>
      </c>
      <c r="Z25" s="90"/>
      <c r="AA25" s="90"/>
      <c r="AB25" s="90"/>
      <c r="AC25" s="90"/>
      <c r="AE25" s="90" t="s">
        <v>92</v>
      </c>
      <c r="AF25" s="90"/>
      <c r="AG25" s="90"/>
      <c r="AH25" s="90"/>
      <c r="AI25" s="90"/>
      <c r="AK25" s="90" t="s">
        <v>78</v>
      </c>
      <c r="AL25" s="90"/>
      <c r="AM25" s="90"/>
      <c r="AO25" s="91">
        <v>1001</v>
      </c>
      <c r="AP25" s="91"/>
      <c r="AQ25" s="91"/>
      <c r="AS25" s="91">
        <v>0</v>
      </c>
      <c r="AT25" s="91"/>
      <c r="AV25" s="41" t="s">
        <v>78</v>
      </c>
    </row>
    <row r="26" spans="1:48" s="37" customFormat="1" ht="21.75" customHeight="1">
      <c r="A26" s="41" t="s">
        <v>93</v>
      </c>
      <c r="C26" s="41" t="s">
        <v>76</v>
      </c>
      <c r="E26" s="41" t="s">
        <v>77</v>
      </c>
      <c r="G26" s="90" t="s">
        <v>78</v>
      </c>
      <c r="H26" s="90"/>
      <c r="I26" s="90"/>
      <c r="K26" s="91">
        <v>30</v>
      </c>
      <c r="L26" s="91"/>
      <c r="M26" s="91"/>
      <c r="O26" s="91">
        <v>0</v>
      </c>
      <c r="P26" s="91"/>
      <c r="Q26" s="91"/>
      <c r="S26" s="90" t="s">
        <v>78</v>
      </c>
      <c r="T26" s="90"/>
      <c r="U26" s="90"/>
      <c r="V26" s="90"/>
      <c r="W26" s="90"/>
      <c r="Y26" s="90" t="s">
        <v>76</v>
      </c>
      <c r="Z26" s="90"/>
      <c r="AA26" s="90"/>
      <c r="AB26" s="90"/>
      <c r="AC26" s="90"/>
      <c r="AE26" s="90" t="s">
        <v>78</v>
      </c>
      <c r="AF26" s="90"/>
      <c r="AG26" s="90"/>
      <c r="AH26" s="90"/>
      <c r="AI26" s="90"/>
      <c r="AK26" s="90" t="s">
        <v>78</v>
      </c>
      <c r="AL26" s="90"/>
      <c r="AM26" s="90"/>
      <c r="AO26" s="91">
        <v>0</v>
      </c>
      <c r="AP26" s="91"/>
      <c r="AQ26" s="91"/>
      <c r="AS26" s="91">
        <v>0</v>
      </c>
      <c r="AT26" s="91"/>
      <c r="AV26" s="41" t="s">
        <v>78</v>
      </c>
    </row>
    <row r="27" spans="1:48" s="37" customFormat="1" ht="21.75" customHeight="1">
      <c r="A27" s="41" t="s">
        <v>94</v>
      </c>
      <c r="C27" s="41" t="s">
        <v>76</v>
      </c>
      <c r="E27" s="41" t="s">
        <v>77</v>
      </c>
      <c r="G27" s="90" t="s">
        <v>78</v>
      </c>
      <c r="H27" s="90"/>
      <c r="I27" s="90"/>
      <c r="K27" s="91">
        <v>1503</v>
      </c>
      <c r="L27" s="91"/>
      <c r="M27" s="91"/>
      <c r="O27" s="91">
        <v>0</v>
      </c>
      <c r="P27" s="91"/>
      <c r="Q27" s="91"/>
      <c r="S27" s="90" t="s">
        <v>78</v>
      </c>
      <c r="T27" s="90"/>
      <c r="U27" s="90"/>
      <c r="V27" s="90"/>
      <c r="W27" s="90"/>
      <c r="Y27" s="90" t="s">
        <v>76</v>
      </c>
      <c r="Z27" s="90"/>
      <c r="AA27" s="90"/>
      <c r="AB27" s="90"/>
      <c r="AC27" s="90"/>
      <c r="AE27" s="90" t="s">
        <v>78</v>
      </c>
      <c r="AF27" s="90"/>
      <c r="AG27" s="90"/>
      <c r="AH27" s="90"/>
      <c r="AI27" s="90"/>
      <c r="AK27" s="90" t="s">
        <v>78</v>
      </c>
      <c r="AL27" s="90"/>
      <c r="AM27" s="90"/>
      <c r="AO27" s="91">
        <v>0</v>
      </c>
      <c r="AP27" s="91"/>
      <c r="AQ27" s="91"/>
      <c r="AS27" s="91">
        <v>0</v>
      </c>
      <c r="AT27" s="91"/>
      <c r="AV27" s="41" t="s">
        <v>78</v>
      </c>
    </row>
    <row r="28" spans="1:48" s="37" customFormat="1" ht="21.75" customHeight="1">
      <c r="A28" s="41" t="s">
        <v>95</v>
      </c>
      <c r="C28" s="41" t="s">
        <v>76</v>
      </c>
      <c r="E28" s="41" t="s">
        <v>77</v>
      </c>
      <c r="G28" s="90" t="s">
        <v>78</v>
      </c>
      <c r="H28" s="90"/>
      <c r="I28" s="90"/>
      <c r="K28" s="91">
        <v>11670000</v>
      </c>
      <c r="L28" s="91"/>
      <c r="M28" s="91"/>
      <c r="O28" s="91">
        <v>600</v>
      </c>
      <c r="P28" s="91"/>
      <c r="Q28" s="91"/>
      <c r="S28" s="90" t="s">
        <v>96</v>
      </c>
      <c r="T28" s="90"/>
      <c r="U28" s="90"/>
      <c r="V28" s="90"/>
      <c r="W28" s="90"/>
      <c r="Y28" s="90" t="s">
        <v>76</v>
      </c>
      <c r="Z28" s="90"/>
      <c r="AA28" s="90"/>
      <c r="AB28" s="90"/>
      <c r="AC28" s="90"/>
      <c r="AE28" s="90" t="s">
        <v>77</v>
      </c>
      <c r="AF28" s="90"/>
      <c r="AG28" s="90"/>
      <c r="AH28" s="90"/>
      <c r="AI28" s="90"/>
      <c r="AK28" s="90" t="s">
        <v>78</v>
      </c>
      <c r="AL28" s="90"/>
      <c r="AM28" s="90"/>
      <c r="AO28" s="91">
        <v>11670000</v>
      </c>
      <c r="AP28" s="91"/>
      <c r="AQ28" s="91"/>
      <c r="AS28" s="91">
        <v>600</v>
      </c>
      <c r="AT28" s="91"/>
      <c r="AV28" s="41" t="s">
        <v>96</v>
      </c>
    </row>
    <row r="29" spans="1:48" s="37" customFormat="1" ht="21.75" customHeight="1">
      <c r="A29" s="41" t="s">
        <v>97</v>
      </c>
      <c r="C29" s="41" t="s">
        <v>76</v>
      </c>
      <c r="E29" s="41" t="s">
        <v>77</v>
      </c>
      <c r="G29" s="90" t="s">
        <v>78</v>
      </c>
      <c r="H29" s="90"/>
      <c r="I29" s="90"/>
      <c r="K29" s="91">
        <v>1001000</v>
      </c>
      <c r="L29" s="91"/>
      <c r="M29" s="91"/>
      <c r="O29" s="91">
        <v>3250</v>
      </c>
      <c r="P29" s="91"/>
      <c r="Q29" s="91"/>
      <c r="S29" s="90" t="s">
        <v>82</v>
      </c>
      <c r="T29" s="90"/>
      <c r="U29" s="90"/>
      <c r="V29" s="90"/>
      <c r="W29" s="90"/>
      <c r="Y29" s="90" t="s">
        <v>76</v>
      </c>
      <c r="Z29" s="90"/>
      <c r="AA29" s="90"/>
      <c r="AB29" s="90"/>
      <c r="AC29" s="90"/>
      <c r="AE29" s="90" t="s">
        <v>78</v>
      </c>
      <c r="AF29" s="90"/>
      <c r="AG29" s="90"/>
      <c r="AH29" s="90"/>
      <c r="AI29" s="90"/>
      <c r="AK29" s="90" t="s">
        <v>78</v>
      </c>
      <c r="AL29" s="90"/>
      <c r="AM29" s="90"/>
      <c r="AO29" s="91">
        <v>0</v>
      </c>
      <c r="AP29" s="91"/>
      <c r="AQ29" s="91"/>
      <c r="AS29" s="91">
        <v>0</v>
      </c>
      <c r="AT29" s="91"/>
      <c r="AV29" s="41" t="s">
        <v>78</v>
      </c>
    </row>
    <row r="30" spans="1:48" s="37" customFormat="1" ht="21.75" customHeight="1">
      <c r="A30" s="41" t="s">
        <v>98</v>
      </c>
      <c r="C30" s="41" t="s">
        <v>76</v>
      </c>
      <c r="E30" s="41" t="s">
        <v>77</v>
      </c>
      <c r="G30" s="90" t="s">
        <v>78</v>
      </c>
      <c r="H30" s="90"/>
      <c r="I30" s="90"/>
      <c r="K30" s="91">
        <v>1</v>
      </c>
      <c r="L30" s="91"/>
      <c r="M30" s="91"/>
      <c r="O30" s="91">
        <v>0</v>
      </c>
      <c r="P30" s="91"/>
      <c r="Q30" s="91"/>
      <c r="S30" s="90" t="s">
        <v>78</v>
      </c>
      <c r="T30" s="90"/>
      <c r="U30" s="90"/>
      <c r="V30" s="90"/>
      <c r="W30" s="90"/>
      <c r="Y30" s="90" t="s">
        <v>76</v>
      </c>
      <c r="Z30" s="90"/>
      <c r="AA30" s="90"/>
      <c r="AB30" s="90"/>
      <c r="AC30" s="90"/>
      <c r="AE30" s="90" t="s">
        <v>77</v>
      </c>
      <c r="AF30" s="90"/>
      <c r="AG30" s="90"/>
      <c r="AH30" s="90"/>
      <c r="AI30" s="90"/>
      <c r="AK30" s="90" t="s">
        <v>78</v>
      </c>
      <c r="AL30" s="90"/>
      <c r="AM30" s="90"/>
      <c r="AO30" s="91">
        <v>1</v>
      </c>
      <c r="AP30" s="91"/>
      <c r="AQ30" s="91"/>
      <c r="AS30" s="91">
        <v>0</v>
      </c>
      <c r="AT30" s="91"/>
      <c r="AV30" s="41" t="s">
        <v>78</v>
      </c>
    </row>
    <row r="31" spans="1:48" s="37" customFormat="1" ht="21.75" customHeight="1">
      <c r="A31" s="41" t="s">
        <v>99</v>
      </c>
      <c r="C31" s="41" t="s">
        <v>76</v>
      </c>
      <c r="E31" s="41" t="s">
        <v>77</v>
      </c>
      <c r="G31" s="90" t="s">
        <v>78</v>
      </c>
      <c r="H31" s="90"/>
      <c r="I31" s="90"/>
      <c r="K31" s="91">
        <v>1000000</v>
      </c>
      <c r="L31" s="91"/>
      <c r="M31" s="91"/>
      <c r="O31" s="91">
        <v>3750</v>
      </c>
      <c r="P31" s="91"/>
      <c r="Q31" s="91"/>
      <c r="S31" s="90" t="s">
        <v>82</v>
      </c>
      <c r="T31" s="90"/>
      <c r="U31" s="90"/>
      <c r="V31" s="90"/>
      <c r="W31" s="90"/>
      <c r="Y31" s="90" t="s">
        <v>76</v>
      </c>
      <c r="Z31" s="90"/>
      <c r="AA31" s="90"/>
      <c r="AB31" s="90"/>
      <c r="AC31" s="90"/>
      <c r="AE31" s="90" t="s">
        <v>78</v>
      </c>
      <c r="AF31" s="90"/>
      <c r="AG31" s="90"/>
      <c r="AH31" s="90"/>
      <c r="AI31" s="90"/>
      <c r="AK31" s="90" t="s">
        <v>78</v>
      </c>
      <c r="AL31" s="90"/>
      <c r="AM31" s="90"/>
      <c r="AO31" s="91">
        <v>0</v>
      </c>
      <c r="AP31" s="91"/>
      <c r="AQ31" s="91"/>
      <c r="AS31" s="91">
        <v>0</v>
      </c>
      <c r="AT31" s="91"/>
      <c r="AV31" s="41" t="s">
        <v>78</v>
      </c>
    </row>
    <row r="32" spans="1:48" s="37" customFormat="1" ht="21.75" customHeight="1">
      <c r="A32" s="41" t="s">
        <v>100</v>
      </c>
      <c r="C32" s="41" t="s">
        <v>76</v>
      </c>
      <c r="E32" s="41" t="s">
        <v>77</v>
      </c>
      <c r="G32" s="90" t="s">
        <v>78</v>
      </c>
      <c r="H32" s="90"/>
      <c r="I32" s="90"/>
      <c r="K32" s="91">
        <v>5</v>
      </c>
      <c r="L32" s="91"/>
      <c r="M32" s="91"/>
      <c r="O32" s="91">
        <v>0</v>
      </c>
      <c r="P32" s="91"/>
      <c r="Q32" s="91"/>
      <c r="S32" s="90" t="s">
        <v>78</v>
      </c>
      <c r="T32" s="90"/>
      <c r="U32" s="90"/>
      <c r="V32" s="90"/>
      <c r="W32" s="90"/>
      <c r="Y32" s="90" t="s">
        <v>76</v>
      </c>
      <c r="Z32" s="90"/>
      <c r="AA32" s="90"/>
      <c r="AB32" s="90"/>
      <c r="AC32" s="90"/>
      <c r="AE32" s="90" t="s">
        <v>77</v>
      </c>
      <c r="AF32" s="90"/>
      <c r="AG32" s="90"/>
      <c r="AH32" s="90"/>
      <c r="AI32" s="90"/>
      <c r="AK32" s="90" t="s">
        <v>78</v>
      </c>
      <c r="AL32" s="90"/>
      <c r="AM32" s="90"/>
      <c r="AO32" s="91">
        <v>5</v>
      </c>
      <c r="AP32" s="91"/>
      <c r="AQ32" s="91"/>
      <c r="AS32" s="91">
        <v>0</v>
      </c>
      <c r="AT32" s="91"/>
      <c r="AV32" s="41" t="s">
        <v>78</v>
      </c>
    </row>
    <row r="33" spans="1:48" s="37" customFormat="1" ht="21.75" customHeight="1">
      <c r="A33" s="41" t="s">
        <v>52</v>
      </c>
      <c r="C33" s="41" t="s">
        <v>76</v>
      </c>
      <c r="E33" s="41" t="s">
        <v>77</v>
      </c>
      <c r="G33" s="90" t="s">
        <v>78</v>
      </c>
      <c r="H33" s="90"/>
      <c r="I33" s="90"/>
      <c r="K33" s="91">
        <v>161</v>
      </c>
      <c r="L33" s="91"/>
      <c r="M33" s="91"/>
      <c r="O33" s="91">
        <v>0</v>
      </c>
      <c r="P33" s="91"/>
      <c r="Q33" s="91"/>
      <c r="S33" s="90" t="s">
        <v>78</v>
      </c>
      <c r="T33" s="90"/>
      <c r="U33" s="90"/>
      <c r="V33" s="90"/>
      <c r="W33" s="90"/>
      <c r="Y33" s="90" t="s">
        <v>76</v>
      </c>
      <c r="Z33" s="90"/>
      <c r="AA33" s="90"/>
      <c r="AB33" s="90"/>
      <c r="AC33" s="90"/>
      <c r="AE33" s="90" t="s">
        <v>92</v>
      </c>
      <c r="AF33" s="90"/>
      <c r="AG33" s="90"/>
      <c r="AH33" s="90"/>
      <c r="AI33" s="90"/>
      <c r="AK33" s="90" t="s">
        <v>78</v>
      </c>
      <c r="AL33" s="90"/>
      <c r="AM33" s="90"/>
      <c r="AO33" s="91">
        <v>847</v>
      </c>
      <c r="AP33" s="91"/>
      <c r="AQ33" s="91"/>
      <c r="AS33" s="91">
        <v>0</v>
      </c>
      <c r="AT33" s="91"/>
      <c r="AV33" s="41" t="s">
        <v>78</v>
      </c>
    </row>
    <row r="34" spans="1:48" s="37" customFormat="1" ht="21.75" customHeight="1">
      <c r="A34" s="41" t="s">
        <v>101</v>
      </c>
      <c r="C34" s="41" t="s">
        <v>76</v>
      </c>
      <c r="E34" s="41" t="s">
        <v>77</v>
      </c>
      <c r="G34" s="90" t="s">
        <v>78</v>
      </c>
      <c r="H34" s="90"/>
      <c r="I34" s="90"/>
      <c r="K34" s="91">
        <v>989</v>
      </c>
      <c r="L34" s="91"/>
      <c r="M34" s="91"/>
      <c r="O34" s="91">
        <v>0</v>
      </c>
      <c r="P34" s="91"/>
      <c r="Q34" s="91"/>
      <c r="S34" s="90" t="s">
        <v>78</v>
      </c>
      <c r="T34" s="90"/>
      <c r="U34" s="90"/>
      <c r="V34" s="90"/>
      <c r="W34" s="90"/>
      <c r="Y34" s="90" t="s">
        <v>76</v>
      </c>
      <c r="Z34" s="90"/>
      <c r="AA34" s="90"/>
      <c r="AB34" s="90"/>
      <c r="AC34" s="90"/>
      <c r="AE34" s="90" t="s">
        <v>77</v>
      </c>
      <c r="AF34" s="90"/>
      <c r="AG34" s="90"/>
      <c r="AH34" s="90"/>
      <c r="AI34" s="90"/>
      <c r="AK34" s="90" t="s">
        <v>78</v>
      </c>
      <c r="AL34" s="90"/>
      <c r="AM34" s="90"/>
      <c r="AO34" s="91">
        <v>989</v>
      </c>
      <c r="AP34" s="91"/>
      <c r="AQ34" s="91"/>
      <c r="AS34" s="91">
        <v>0</v>
      </c>
      <c r="AT34" s="91"/>
      <c r="AV34" s="41" t="s">
        <v>78</v>
      </c>
    </row>
    <row r="35" spans="1:48" s="37" customFormat="1" ht="21.75" customHeight="1">
      <c r="A35" s="41" t="s">
        <v>102</v>
      </c>
      <c r="C35" s="41" t="s">
        <v>76</v>
      </c>
      <c r="E35" s="41" t="s">
        <v>77</v>
      </c>
      <c r="G35" s="90" t="s">
        <v>78</v>
      </c>
      <c r="H35" s="90"/>
      <c r="I35" s="90"/>
      <c r="K35" s="91">
        <v>10597000</v>
      </c>
      <c r="L35" s="91"/>
      <c r="M35" s="91"/>
      <c r="O35" s="91">
        <v>500</v>
      </c>
      <c r="P35" s="91"/>
      <c r="Q35" s="91"/>
      <c r="S35" s="90" t="s">
        <v>96</v>
      </c>
      <c r="T35" s="90"/>
      <c r="U35" s="90"/>
      <c r="V35" s="90"/>
      <c r="W35" s="90"/>
      <c r="Y35" s="90" t="s">
        <v>76</v>
      </c>
      <c r="Z35" s="90"/>
      <c r="AA35" s="90"/>
      <c r="AB35" s="90"/>
      <c r="AC35" s="90"/>
      <c r="AE35" s="90" t="s">
        <v>77</v>
      </c>
      <c r="AF35" s="90"/>
      <c r="AG35" s="90"/>
      <c r="AH35" s="90"/>
      <c r="AI35" s="90"/>
      <c r="AK35" s="90" t="s">
        <v>78</v>
      </c>
      <c r="AL35" s="90"/>
      <c r="AM35" s="90"/>
      <c r="AO35" s="91">
        <v>10597000</v>
      </c>
      <c r="AP35" s="91"/>
      <c r="AQ35" s="91"/>
      <c r="AS35" s="91">
        <v>500</v>
      </c>
      <c r="AT35" s="91"/>
      <c r="AV35" s="41" t="s">
        <v>96</v>
      </c>
    </row>
    <row r="36" spans="1:48" s="37" customFormat="1" ht="21.75" customHeight="1">
      <c r="A36" s="41" t="s">
        <v>103</v>
      </c>
      <c r="C36" s="41" t="s">
        <v>76</v>
      </c>
      <c r="E36" s="41" t="s">
        <v>77</v>
      </c>
      <c r="G36" s="90" t="s">
        <v>78</v>
      </c>
      <c r="H36" s="90"/>
      <c r="I36" s="90"/>
      <c r="K36" s="91">
        <v>1458000</v>
      </c>
      <c r="L36" s="91"/>
      <c r="M36" s="91"/>
      <c r="O36" s="91">
        <v>500</v>
      </c>
      <c r="P36" s="91"/>
      <c r="Q36" s="91"/>
      <c r="S36" s="90" t="s">
        <v>104</v>
      </c>
      <c r="T36" s="90"/>
      <c r="U36" s="90"/>
      <c r="V36" s="90"/>
      <c r="W36" s="90"/>
      <c r="Y36" s="90" t="s">
        <v>76</v>
      </c>
      <c r="Z36" s="90"/>
      <c r="AA36" s="90"/>
      <c r="AB36" s="90"/>
      <c r="AC36" s="90"/>
      <c r="AE36" s="90" t="s">
        <v>77</v>
      </c>
      <c r="AF36" s="90"/>
      <c r="AG36" s="90"/>
      <c r="AH36" s="90"/>
      <c r="AI36" s="90"/>
      <c r="AK36" s="90" t="s">
        <v>78</v>
      </c>
      <c r="AL36" s="90"/>
      <c r="AM36" s="90"/>
      <c r="AO36" s="91">
        <v>1458000</v>
      </c>
      <c r="AP36" s="91"/>
      <c r="AQ36" s="91"/>
      <c r="AS36" s="91">
        <v>500</v>
      </c>
      <c r="AT36" s="91"/>
      <c r="AV36" s="41" t="s">
        <v>104</v>
      </c>
    </row>
    <row r="37" spans="1:48" s="37" customFormat="1" ht="21.75" customHeight="1">
      <c r="A37" s="41" t="s">
        <v>49</v>
      </c>
      <c r="C37" s="41" t="s">
        <v>76</v>
      </c>
      <c r="E37" s="41" t="s">
        <v>77</v>
      </c>
      <c r="G37" s="90" t="s">
        <v>78</v>
      </c>
      <c r="H37" s="90"/>
      <c r="I37" s="90"/>
      <c r="K37" s="91">
        <v>59912000</v>
      </c>
      <c r="L37" s="91"/>
      <c r="M37" s="91"/>
      <c r="O37" s="91">
        <v>1300</v>
      </c>
      <c r="P37" s="91"/>
      <c r="Q37" s="91"/>
      <c r="S37" s="90" t="s">
        <v>82</v>
      </c>
      <c r="T37" s="90"/>
      <c r="U37" s="90"/>
      <c r="V37" s="90"/>
      <c r="W37" s="90"/>
      <c r="Y37" s="90" t="s">
        <v>76</v>
      </c>
      <c r="Z37" s="90"/>
      <c r="AA37" s="90"/>
      <c r="AB37" s="90"/>
      <c r="AC37" s="90"/>
      <c r="AE37" s="90" t="s">
        <v>78</v>
      </c>
      <c r="AF37" s="90"/>
      <c r="AG37" s="90"/>
      <c r="AH37" s="90"/>
      <c r="AI37" s="90"/>
      <c r="AK37" s="90" t="s">
        <v>78</v>
      </c>
      <c r="AL37" s="90"/>
      <c r="AM37" s="90"/>
      <c r="AO37" s="91">
        <v>0</v>
      </c>
      <c r="AP37" s="91"/>
      <c r="AQ37" s="91"/>
      <c r="AS37" s="91">
        <v>0</v>
      </c>
      <c r="AT37" s="91"/>
      <c r="AV37" s="41" t="s">
        <v>78</v>
      </c>
    </row>
    <row r="38" spans="1:48" s="37" customFormat="1" ht="21.75" customHeight="1">
      <c r="A38" s="41" t="s">
        <v>46</v>
      </c>
      <c r="C38" s="41" t="s">
        <v>76</v>
      </c>
      <c r="E38" s="41" t="s">
        <v>77</v>
      </c>
      <c r="G38" s="90" t="s">
        <v>78</v>
      </c>
      <c r="H38" s="90"/>
      <c r="I38" s="90"/>
      <c r="K38" s="91">
        <v>349327000</v>
      </c>
      <c r="L38" s="91"/>
      <c r="M38" s="91"/>
      <c r="O38" s="91">
        <v>500</v>
      </c>
      <c r="P38" s="91"/>
      <c r="Q38" s="91"/>
      <c r="S38" s="90" t="s">
        <v>105</v>
      </c>
      <c r="T38" s="90"/>
      <c r="U38" s="90"/>
      <c r="V38" s="90"/>
      <c r="W38" s="90"/>
      <c r="Y38" s="90" t="s">
        <v>76</v>
      </c>
      <c r="Z38" s="90"/>
      <c r="AA38" s="90"/>
      <c r="AB38" s="90"/>
      <c r="AC38" s="90"/>
      <c r="AE38" s="90" t="s">
        <v>78</v>
      </c>
      <c r="AF38" s="90"/>
      <c r="AG38" s="90"/>
      <c r="AH38" s="90"/>
      <c r="AI38" s="90"/>
      <c r="AK38" s="90" t="s">
        <v>78</v>
      </c>
      <c r="AL38" s="90"/>
      <c r="AM38" s="90"/>
      <c r="AO38" s="91">
        <v>0</v>
      </c>
      <c r="AP38" s="91"/>
      <c r="AQ38" s="91"/>
      <c r="AS38" s="91">
        <v>0</v>
      </c>
      <c r="AT38" s="91"/>
      <c r="AV38" s="41" t="s">
        <v>78</v>
      </c>
    </row>
    <row r="39" spans="1:48" s="37" customFormat="1" ht="21.75" customHeight="1">
      <c r="A39" s="41" t="s">
        <v>106</v>
      </c>
      <c r="C39" s="41" t="s">
        <v>76</v>
      </c>
      <c r="E39" s="41" t="s">
        <v>77</v>
      </c>
      <c r="G39" s="90" t="s">
        <v>78</v>
      </c>
      <c r="H39" s="90"/>
      <c r="I39" s="90"/>
      <c r="K39" s="91">
        <v>5011000</v>
      </c>
      <c r="L39" s="91"/>
      <c r="M39" s="91"/>
      <c r="O39" s="91">
        <v>1110</v>
      </c>
      <c r="P39" s="91"/>
      <c r="Q39" s="91"/>
      <c r="S39" s="90" t="s">
        <v>107</v>
      </c>
      <c r="T39" s="90"/>
      <c r="U39" s="90"/>
      <c r="V39" s="90"/>
      <c r="W39" s="90"/>
      <c r="Y39" s="90" t="s">
        <v>76</v>
      </c>
      <c r="Z39" s="90"/>
      <c r="AA39" s="90"/>
      <c r="AB39" s="90"/>
      <c r="AC39" s="90"/>
      <c r="AE39" s="90" t="s">
        <v>77</v>
      </c>
      <c r="AF39" s="90"/>
      <c r="AG39" s="90"/>
      <c r="AH39" s="90"/>
      <c r="AI39" s="90"/>
      <c r="AK39" s="90" t="s">
        <v>78</v>
      </c>
      <c r="AL39" s="90"/>
      <c r="AM39" s="90"/>
      <c r="AO39" s="91">
        <v>5011000</v>
      </c>
      <c r="AP39" s="91"/>
      <c r="AQ39" s="91"/>
      <c r="AS39" s="91">
        <v>1110</v>
      </c>
      <c r="AT39" s="91"/>
      <c r="AV39" s="41" t="s">
        <v>107</v>
      </c>
    </row>
    <row r="40" spans="1:48" s="37" customFormat="1" ht="21.75" customHeight="1">
      <c r="A40" s="41" t="s">
        <v>108</v>
      </c>
      <c r="C40" s="41" t="s">
        <v>76</v>
      </c>
      <c r="E40" s="41" t="s">
        <v>77</v>
      </c>
      <c r="G40" s="90" t="s">
        <v>78</v>
      </c>
      <c r="H40" s="90"/>
      <c r="I40" s="90"/>
      <c r="K40" s="91">
        <v>14000000</v>
      </c>
      <c r="L40" s="91"/>
      <c r="M40" s="91"/>
      <c r="O40" s="91">
        <v>1010</v>
      </c>
      <c r="P40" s="91"/>
      <c r="Q40" s="91"/>
      <c r="S40" s="90" t="s">
        <v>79</v>
      </c>
      <c r="T40" s="90"/>
      <c r="U40" s="90"/>
      <c r="V40" s="90"/>
      <c r="W40" s="90"/>
      <c r="Y40" s="90" t="s">
        <v>76</v>
      </c>
      <c r="Z40" s="90"/>
      <c r="AA40" s="90"/>
      <c r="AB40" s="90"/>
      <c r="AC40" s="90"/>
      <c r="AE40" s="90" t="s">
        <v>78</v>
      </c>
      <c r="AF40" s="90"/>
      <c r="AG40" s="90"/>
      <c r="AH40" s="90"/>
      <c r="AI40" s="90"/>
      <c r="AK40" s="90" t="s">
        <v>78</v>
      </c>
      <c r="AL40" s="90"/>
      <c r="AM40" s="90"/>
      <c r="AO40" s="91">
        <v>0</v>
      </c>
      <c r="AP40" s="91"/>
      <c r="AQ40" s="91"/>
      <c r="AS40" s="91">
        <v>0</v>
      </c>
      <c r="AT40" s="91"/>
      <c r="AV40" s="41" t="s">
        <v>78</v>
      </c>
    </row>
    <row r="41" spans="1:48" s="37" customFormat="1" ht="21.75" customHeight="1">
      <c r="A41" s="41" t="s">
        <v>109</v>
      </c>
      <c r="C41" s="41" t="s">
        <v>76</v>
      </c>
      <c r="E41" s="41" t="s">
        <v>77</v>
      </c>
      <c r="G41" s="90" t="s">
        <v>78</v>
      </c>
      <c r="H41" s="90"/>
      <c r="I41" s="90"/>
      <c r="K41" s="91">
        <v>137874000</v>
      </c>
      <c r="L41" s="91"/>
      <c r="M41" s="91"/>
      <c r="O41" s="91">
        <v>400</v>
      </c>
      <c r="P41" s="91"/>
      <c r="Q41" s="91"/>
      <c r="S41" s="90" t="s">
        <v>82</v>
      </c>
      <c r="T41" s="90"/>
      <c r="U41" s="90"/>
      <c r="V41" s="90"/>
      <c r="W41" s="90"/>
      <c r="Y41" s="90" t="s">
        <v>76</v>
      </c>
      <c r="Z41" s="90"/>
      <c r="AA41" s="90"/>
      <c r="AB41" s="90"/>
      <c r="AC41" s="90"/>
      <c r="AE41" s="90" t="s">
        <v>78</v>
      </c>
      <c r="AF41" s="90"/>
      <c r="AG41" s="90"/>
      <c r="AH41" s="90"/>
      <c r="AI41" s="90"/>
      <c r="AK41" s="90" t="s">
        <v>78</v>
      </c>
      <c r="AL41" s="90"/>
      <c r="AM41" s="90"/>
      <c r="AO41" s="91">
        <v>0</v>
      </c>
      <c r="AP41" s="91"/>
      <c r="AQ41" s="91"/>
      <c r="AS41" s="91">
        <v>0</v>
      </c>
      <c r="AT41" s="91"/>
      <c r="AV41" s="41" t="s">
        <v>78</v>
      </c>
    </row>
    <row r="42" spans="1:48" s="37" customFormat="1" ht="21.75" customHeight="1">
      <c r="A42" s="41" t="s">
        <v>48</v>
      </c>
      <c r="C42" s="41" t="s">
        <v>76</v>
      </c>
      <c r="E42" s="41" t="s">
        <v>77</v>
      </c>
      <c r="G42" s="90" t="s">
        <v>78</v>
      </c>
      <c r="H42" s="90"/>
      <c r="I42" s="90"/>
      <c r="K42" s="91">
        <v>138500000</v>
      </c>
      <c r="L42" s="91"/>
      <c r="M42" s="91"/>
      <c r="O42" s="91">
        <v>1200</v>
      </c>
      <c r="P42" s="91"/>
      <c r="Q42" s="91"/>
      <c r="S42" s="90" t="s">
        <v>82</v>
      </c>
      <c r="T42" s="90"/>
      <c r="U42" s="90"/>
      <c r="V42" s="90"/>
      <c r="W42" s="90"/>
      <c r="Y42" s="90" t="s">
        <v>76</v>
      </c>
      <c r="Z42" s="90"/>
      <c r="AA42" s="90"/>
      <c r="AB42" s="90"/>
      <c r="AC42" s="90"/>
      <c r="AE42" s="90" t="s">
        <v>78</v>
      </c>
      <c r="AF42" s="90"/>
      <c r="AG42" s="90"/>
      <c r="AH42" s="90"/>
      <c r="AI42" s="90"/>
      <c r="AK42" s="90" t="s">
        <v>78</v>
      </c>
      <c r="AL42" s="90"/>
      <c r="AM42" s="90"/>
      <c r="AO42" s="91">
        <v>0</v>
      </c>
      <c r="AP42" s="91"/>
      <c r="AQ42" s="91"/>
      <c r="AS42" s="91">
        <v>0</v>
      </c>
      <c r="AT42" s="91"/>
      <c r="AV42" s="41" t="s">
        <v>78</v>
      </c>
    </row>
    <row r="43" spans="1:48" s="37" customFormat="1" ht="21.75" customHeight="1">
      <c r="A43" s="41" t="s">
        <v>110</v>
      </c>
      <c r="C43" s="41" t="s">
        <v>76</v>
      </c>
      <c r="E43" s="41" t="s">
        <v>77</v>
      </c>
      <c r="G43" s="90" t="s">
        <v>78</v>
      </c>
      <c r="H43" s="90"/>
      <c r="I43" s="90"/>
      <c r="K43" s="91">
        <v>7757000</v>
      </c>
      <c r="L43" s="91"/>
      <c r="M43" s="91"/>
      <c r="O43" s="91">
        <v>5500</v>
      </c>
      <c r="P43" s="91"/>
      <c r="Q43" s="91"/>
      <c r="S43" s="90" t="s">
        <v>89</v>
      </c>
      <c r="T43" s="90"/>
      <c r="U43" s="90"/>
      <c r="V43" s="90"/>
      <c r="W43" s="90"/>
      <c r="Y43" s="90" t="s">
        <v>76</v>
      </c>
      <c r="Z43" s="90"/>
      <c r="AA43" s="90"/>
      <c r="AB43" s="90"/>
      <c r="AC43" s="90"/>
      <c r="AE43" s="90" t="s">
        <v>77</v>
      </c>
      <c r="AF43" s="90"/>
      <c r="AG43" s="90"/>
      <c r="AH43" s="90"/>
      <c r="AI43" s="90"/>
      <c r="AK43" s="90" t="s">
        <v>78</v>
      </c>
      <c r="AL43" s="90"/>
      <c r="AM43" s="90"/>
      <c r="AO43" s="91">
        <v>7757000</v>
      </c>
      <c r="AP43" s="91"/>
      <c r="AQ43" s="91"/>
      <c r="AS43" s="91">
        <v>5500</v>
      </c>
      <c r="AT43" s="91"/>
      <c r="AV43" s="41" t="s">
        <v>89</v>
      </c>
    </row>
    <row r="44" spans="1:48" s="37" customFormat="1" ht="21.75" customHeight="1">
      <c r="A44" s="41" t="s">
        <v>111</v>
      </c>
      <c r="C44" s="41" t="s">
        <v>76</v>
      </c>
      <c r="E44" s="41" t="s">
        <v>77</v>
      </c>
      <c r="G44" s="90" t="s">
        <v>78</v>
      </c>
      <c r="H44" s="90"/>
      <c r="I44" s="90"/>
      <c r="K44" s="91">
        <v>5531</v>
      </c>
      <c r="L44" s="91"/>
      <c r="M44" s="91"/>
      <c r="O44" s="91">
        <v>0</v>
      </c>
      <c r="P44" s="91"/>
      <c r="Q44" s="91"/>
      <c r="S44" s="90" t="s">
        <v>78</v>
      </c>
      <c r="T44" s="90"/>
      <c r="U44" s="90"/>
      <c r="V44" s="90"/>
      <c r="W44" s="90"/>
      <c r="Y44" s="90" t="s">
        <v>76</v>
      </c>
      <c r="Z44" s="90"/>
      <c r="AA44" s="90"/>
      <c r="AB44" s="90"/>
      <c r="AC44" s="90"/>
      <c r="AE44" s="90" t="s">
        <v>78</v>
      </c>
      <c r="AF44" s="90"/>
      <c r="AG44" s="90"/>
      <c r="AH44" s="90"/>
      <c r="AI44" s="90"/>
      <c r="AK44" s="90" t="s">
        <v>78</v>
      </c>
      <c r="AL44" s="90"/>
      <c r="AM44" s="90"/>
      <c r="AO44" s="91">
        <v>0</v>
      </c>
      <c r="AP44" s="91"/>
      <c r="AQ44" s="91"/>
      <c r="AS44" s="91">
        <v>0</v>
      </c>
      <c r="AT44" s="91"/>
      <c r="AV44" s="41" t="s">
        <v>78</v>
      </c>
    </row>
    <row r="45" spans="1:48" s="37" customFormat="1" ht="21.75" customHeight="1">
      <c r="A45" s="41" t="s">
        <v>53</v>
      </c>
      <c r="C45" s="41" t="s">
        <v>76</v>
      </c>
      <c r="E45" s="41" t="s">
        <v>77</v>
      </c>
      <c r="G45" s="90" t="s">
        <v>78</v>
      </c>
      <c r="H45" s="90"/>
      <c r="I45" s="90"/>
      <c r="K45" s="91">
        <v>47639000</v>
      </c>
      <c r="L45" s="91"/>
      <c r="M45" s="91"/>
      <c r="O45" s="91">
        <v>1410</v>
      </c>
      <c r="P45" s="91"/>
      <c r="Q45" s="91"/>
      <c r="S45" s="90" t="s">
        <v>79</v>
      </c>
      <c r="T45" s="90"/>
      <c r="U45" s="90"/>
      <c r="V45" s="90"/>
      <c r="W45" s="90"/>
      <c r="Y45" s="90" t="s">
        <v>76</v>
      </c>
      <c r="Z45" s="90"/>
      <c r="AA45" s="90"/>
      <c r="AB45" s="90"/>
      <c r="AC45" s="90"/>
      <c r="AE45" s="90" t="s">
        <v>78</v>
      </c>
      <c r="AF45" s="90"/>
      <c r="AG45" s="90"/>
      <c r="AH45" s="90"/>
      <c r="AI45" s="90"/>
      <c r="AK45" s="90" t="s">
        <v>78</v>
      </c>
      <c r="AL45" s="90"/>
      <c r="AM45" s="90"/>
      <c r="AO45" s="91">
        <v>0</v>
      </c>
      <c r="AP45" s="91"/>
      <c r="AQ45" s="91"/>
      <c r="AS45" s="91">
        <v>0</v>
      </c>
      <c r="AT45" s="91"/>
      <c r="AV45" s="41" t="s">
        <v>78</v>
      </c>
    </row>
    <row r="46" spans="1:48" s="37" customFormat="1" ht="21.75" customHeight="1">
      <c r="A46" s="41" t="s">
        <v>112</v>
      </c>
      <c r="C46" s="41" t="s">
        <v>76</v>
      </c>
      <c r="E46" s="41" t="s">
        <v>77</v>
      </c>
      <c r="G46" s="90" t="s">
        <v>78</v>
      </c>
      <c r="H46" s="90"/>
      <c r="I46" s="90"/>
      <c r="K46" s="91">
        <v>8237000</v>
      </c>
      <c r="L46" s="91"/>
      <c r="M46" s="91"/>
      <c r="O46" s="91">
        <v>4500</v>
      </c>
      <c r="P46" s="91"/>
      <c r="Q46" s="91"/>
      <c r="S46" s="90" t="s">
        <v>89</v>
      </c>
      <c r="T46" s="90"/>
      <c r="U46" s="90"/>
      <c r="V46" s="90"/>
      <c r="W46" s="90"/>
      <c r="Y46" s="90" t="s">
        <v>76</v>
      </c>
      <c r="Z46" s="90"/>
      <c r="AA46" s="90"/>
      <c r="AB46" s="90"/>
      <c r="AC46" s="90"/>
      <c r="AE46" s="90" t="s">
        <v>77</v>
      </c>
      <c r="AF46" s="90"/>
      <c r="AG46" s="90"/>
      <c r="AH46" s="90"/>
      <c r="AI46" s="90"/>
      <c r="AK46" s="90" t="s">
        <v>78</v>
      </c>
      <c r="AL46" s="90"/>
      <c r="AM46" s="90"/>
      <c r="AO46" s="91">
        <v>8238000</v>
      </c>
      <c r="AP46" s="91"/>
      <c r="AQ46" s="91"/>
      <c r="AS46" s="91">
        <v>4500</v>
      </c>
      <c r="AT46" s="91"/>
      <c r="AV46" s="41" t="s">
        <v>89</v>
      </c>
    </row>
    <row r="47" spans="1:48" s="37" customFormat="1" ht="21.75" customHeight="1">
      <c r="A47" s="41" t="s">
        <v>113</v>
      </c>
      <c r="C47" s="41" t="s">
        <v>76</v>
      </c>
      <c r="E47" s="41" t="s">
        <v>77</v>
      </c>
      <c r="G47" s="90" t="s">
        <v>78</v>
      </c>
      <c r="H47" s="90"/>
      <c r="I47" s="90"/>
      <c r="K47" s="91">
        <v>4004000</v>
      </c>
      <c r="L47" s="91"/>
      <c r="M47" s="91"/>
      <c r="O47" s="91">
        <v>5000</v>
      </c>
      <c r="P47" s="91"/>
      <c r="Q47" s="91"/>
      <c r="S47" s="90" t="s">
        <v>82</v>
      </c>
      <c r="T47" s="90"/>
      <c r="U47" s="90"/>
      <c r="V47" s="90"/>
      <c r="W47" s="90"/>
      <c r="Y47" s="90" t="s">
        <v>76</v>
      </c>
      <c r="Z47" s="90"/>
      <c r="AA47" s="90"/>
      <c r="AB47" s="90"/>
      <c r="AC47" s="90"/>
      <c r="AE47" s="90" t="s">
        <v>78</v>
      </c>
      <c r="AF47" s="90"/>
      <c r="AG47" s="90"/>
      <c r="AH47" s="90"/>
      <c r="AI47" s="90"/>
      <c r="AK47" s="90" t="s">
        <v>78</v>
      </c>
      <c r="AL47" s="90"/>
      <c r="AM47" s="90"/>
      <c r="AO47" s="91">
        <v>0</v>
      </c>
      <c r="AP47" s="91"/>
      <c r="AQ47" s="91"/>
      <c r="AS47" s="91">
        <v>0</v>
      </c>
      <c r="AT47" s="91"/>
      <c r="AV47" s="41" t="s">
        <v>78</v>
      </c>
    </row>
    <row r="48" spans="1:48" s="37" customFormat="1" ht="21.75" customHeight="1">
      <c r="A48" s="41" t="s">
        <v>114</v>
      </c>
      <c r="C48" s="41" t="s">
        <v>76</v>
      </c>
      <c r="E48" s="41" t="s">
        <v>77</v>
      </c>
      <c r="G48" s="90" t="s">
        <v>78</v>
      </c>
      <c r="H48" s="90"/>
      <c r="I48" s="90"/>
      <c r="K48" s="91">
        <v>4102000</v>
      </c>
      <c r="L48" s="91"/>
      <c r="M48" s="91"/>
      <c r="O48" s="91">
        <v>450</v>
      </c>
      <c r="P48" s="91"/>
      <c r="Q48" s="91"/>
      <c r="S48" s="90" t="s">
        <v>115</v>
      </c>
      <c r="T48" s="90"/>
      <c r="U48" s="90"/>
      <c r="V48" s="90"/>
      <c r="W48" s="90"/>
      <c r="Y48" s="90" t="s">
        <v>76</v>
      </c>
      <c r="Z48" s="90"/>
      <c r="AA48" s="90"/>
      <c r="AB48" s="90"/>
      <c r="AC48" s="90"/>
      <c r="AE48" s="90" t="s">
        <v>77</v>
      </c>
      <c r="AF48" s="90"/>
      <c r="AG48" s="90"/>
      <c r="AH48" s="90"/>
      <c r="AI48" s="90"/>
      <c r="AK48" s="90" t="s">
        <v>78</v>
      </c>
      <c r="AL48" s="90"/>
      <c r="AM48" s="90"/>
      <c r="AO48" s="91">
        <v>4102000</v>
      </c>
      <c r="AP48" s="91"/>
      <c r="AQ48" s="91"/>
      <c r="AS48" s="91">
        <v>450</v>
      </c>
      <c r="AT48" s="91"/>
      <c r="AV48" s="41" t="s">
        <v>115</v>
      </c>
    </row>
    <row r="49" spans="1:48" s="37" customFormat="1" ht="21.75" customHeight="1">
      <c r="A49" s="41" t="s">
        <v>116</v>
      </c>
      <c r="C49" s="41" t="s">
        <v>76</v>
      </c>
      <c r="E49" s="41" t="s">
        <v>77</v>
      </c>
      <c r="G49" s="90" t="s">
        <v>78</v>
      </c>
      <c r="H49" s="90"/>
      <c r="I49" s="90"/>
      <c r="K49" s="91">
        <v>4881000</v>
      </c>
      <c r="L49" s="91"/>
      <c r="M49" s="91"/>
      <c r="O49" s="91">
        <v>550</v>
      </c>
      <c r="P49" s="91"/>
      <c r="Q49" s="91"/>
      <c r="S49" s="90" t="s">
        <v>87</v>
      </c>
      <c r="T49" s="90"/>
      <c r="U49" s="90"/>
      <c r="V49" s="90"/>
      <c r="W49" s="90"/>
      <c r="Y49" s="90" t="s">
        <v>76</v>
      </c>
      <c r="Z49" s="90"/>
      <c r="AA49" s="90"/>
      <c r="AB49" s="90"/>
      <c r="AC49" s="90"/>
      <c r="AE49" s="90" t="s">
        <v>77</v>
      </c>
      <c r="AF49" s="90"/>
      <c r="AG49" s="90"/>
      <c r="AH49" s="90"/>
      <c r="AI49" s="90"/>
      <c r="AK49" s="90" t="s">
        <v>78</v>
      </c>
      <c r="AL49" s="90"/>
      <c r="AM49" s="90"/>
      <c r="AO49" s="91">
        <v>4881000</v>
      </c>
      <c r="AP49" s="91"/>
      <c r="AQ49" s="91"/>
      <c r="AS49" s="91">
        <v>550</v>
      </c>
      <c r="AT49" s="91"/>
      <c r="AV49" s="41" t="s">
        <v>87</v>
      </c>
    </row>
    <row r="50" spans="1:48" s="37" customFormat="1" ht="21.75" customHeight="1">
      <c r="A50" s="41" t="s">
        <v>117</v>
      </c>
      <c r="C50" s="41" t="s">
        <v>76</v>
      </c>
      <c r="E50" s="41" t="s">
        <v>77</v>
      </c>
      <c r="G50" s="90" t="s">
        <v>78</v>
      </c>
      <c r="H50" s="90"/>
      <c r="I50" s="90"/>
      <c r="K50" s="91">
        <v>73928000</v>
      </c>
      <c r="L50" s="91"/>
      <c r="M50" s="91"/>
      <c r="O50" s="91">
        <v>1210</v>
      </c>
      <c r="P50" s="91"/>
      <c r="Q50" s="91"/>
      <c r="S50" s="90" t="s">
        <v>79</v>
      </c>
      <c r="T50" s="90"/>
      <c r="U50" s="90"/>
      <c r="V50" s="90"/>
      <c r="W50" s="90"/>
      <c r="Y50" s="90" t="s">
        <v>76</v>
      </c>
      <c r="Z50" s="90"/>
      <c r="AA50" s="90"/>
      <c r="AB50" s="90"/>
      <c r="AC50" s="90"/>
      <c r="AE50" s="90" t="s">
        <v>78</v>
      </c>
      <c r="AF50" s="90"/>
      <c r="AG50" s="90"/>
      <c r="AH50" s="90"/>
      <c r="AI50" s="90"/>
      <c r="AK50" s="90" t="s">
        <v>78</v>
      </c>
      <c r="AL50" s="90"/>
      <c r="AM50" s="90"/>
      <c r="AO50" s="91">
        <v>0</v>
      </c>
      <c r="AP50" s="91"/>
      <c r="AQ50" s="91"/>
      <c r="AS50" s="91">
        <v>0</v>
      </c>
      <c r="AT50" s="91"/>
      <c r="AV50" s="41" t="s">
        <v>78</v>
      </c>
    </row>
    <row r="51" spans="1:48" s="37" customFormat="1" ht="21.75" customHeight="1">
      <c r="A51" s="41" t="s">
        <v>118</v>
      </c>
      <c r="C51" s="41" t="s">
        <v>76</v>
      </c>
      <c r="E51" s="41" t="s">
        <v>77</v>
      </c>
      <c r="G51" s="90" t="s">
        <v>78</v>
      </c>
      <c r="H51" s="90"/>
      <c r="I51" s="90"/>
      <c r="K51" s="91">
        <v>9901</v>
      </c>
      <c r="L51" s="91"/>
      <c r="M51" s="91"/>
      <c r="O51" s="91">
        <v>0</v>
      </c>
      <c r="P51" s="91"/>
      <c r="Q51" s="91"/>
      <c r="S51" s="90" t="s">
        <v>78</v>
      </c>
      <c r="T51" s="90"/>
      <c r="U51" s="90"/>
      <c r="V51" s="90"/>
      <c r="W51" s="90"/>
      <c r="Y51" s="90" t="s">
        <v>76</v>
      </c>
      <c r="Z51" s="90"/>
      <c r="AA51" s="90"/>
      <c r="AB51" s="90"/>
      <c r="AC51" s="90"/>
      <c r="AE51" s="90" t="s">
        <v>78</v>
      </c>
      <c r="AF51" s="90"/>
      <c r="AG51" s="90"/>
      <c r="AH51" s="90"/>
      <c r="AI51" s="90"/>
      <c r="AK51" s="90" t="s">
        <v>78</v>
      </c>
      <c r="AL51" s="90"/>
      <c r="AM51" s="90"/>
      <c r="AO51" s="91">
        <v>0</v>
      </c>
      <c r="AP51" s="91"/>
      <c r="AQ51" s="91"/>
      <c r="AS51" s="91">
        <v>0</v>
      </c>
      <c r="AT51" s="91"/>
      <c r="AV51" s="41" t="s">
        <v>78</v>
      </c>
    </row>
    <row r="52" spans="1:48" s="37" customFormat="1" ht="21.75" customHeight="1">
      <c r="A52" s="41" t="s">
        <v>119</v>
      </c>
      <c r="C52" s="41" t="s">
        <v>76</v>
      </c>
      <c r="E52" s="41" t="s">
        <v>77</v>
      </c>
      <c r="G52" s="90" t="s">
        <v>78</v>
      </c>
      <c r="H52" s="90"/>
      <c r="I52" s="90"/>
      <c r="K52" s="91">
        <v>18219000</v>
      </c>
      <c r="L52" s="91"/>
      <c r="M52" s="91"/>
      <c r="O52" s="91">
        <v>4500</v>
      </c>
      <c r="P52" s="91"/>
      <c r="Q52" s="91"/>
      <c r="S52" s="90" t="s">
        <v>82</v>
      </c>
      <c r="T52" s="90"/>
      <c r="U52" s="90"/>
      <c r="V52" s="90"/>
      <c r="W52" s="90"/>
      <c r="Y52" s="90" t="s">
        <v>76</v>
      </c>
      <c r="Z52" s="90"/>
      <c r="AA52" s="90"/>
      <c r="AB52" s="90"/>
      <c r="AC52" s="90"/>
      <c r="AE52" s="90" t="s">
        <v>78</v>
      </c>
      <c r="AF52" s="90"/>
      <c r="AG52" s="90"/>
      <c r="AH52" s="90"/>
      <c r="AI52" s="90"/>
      <c r="AK52" s="90" t="s">
        <v>78</v>
      </c>
      <c r="AL52" s="90"/>
      <c r="AM52" s="90"/>
      <c r="AO52" s="91">
        <v>0</v>
      </c>
      <c r="AP52" s="91"/>
      <c r="AQ52" s="91"/>
      <c r="AS52" s="91">
        <v>0</v>
      </c>
      <c r="AT52" s="91"/>
      <c r="AV52" s="41" t="s">
        <v>78</v>
      </c>
    </row>
    <row r="53" spans="1:48" s="37" customFormat="1" ht="21.75" customHeight="1">
      <c r="A53" s="41" t="s">
        <v>120</v>
      </c>
      <c r="C53" s="41" t="s">
        <v>76</v>
      </c>
      <c r="E53" s="41" t="s">
        <v>77</v>
      </c>
      <c r="G53" s="90" t="s">
        <v>78</v>
      </c>
      <c r="H53" s="90"/>
      <c r="I53" s="90"/>
      <c r="K53" s="91">
        <v>7358000</v>
      </c>
      <c r="L53" s="91"/>
      <c r="M53" s="91"/>
      <c r="O53" s="91">
        <v>4000</v>
      </c>
      <c r="P53" s="91"/>
      <c r="Q53" s="91"/>
      <c r="S53" s="90" t="s">
        <v>82</v>
      </c>
      <c r="T53" s="90"/>
      <c r="U53" s="90"/>
      <c r="V53" s="90"/>
      <c r="W53" s="90"/>
      <c r="Y53" s="90" t="s">
        <v>76</v>
      </c>
      <c r="Z53" s="90"/>
      <c r="AA53" s="90"/>
      <c r="AB53" s="90"/>
      <c r="AC53" s="90"/>
      <c r="AE53" s="90" t="s">
        <v>78</v>
      </c>
      <c r="AF53" s="90"/>
      <c r="AG53" s="90"/>
      <c r="AH53" s="90"/>
      <c r="AI53" s="90"/>
      <c r="AK53" s="90" t="s">
        <v>78</v>
      </c>
      <c r="AL53" s="90"/>
      <c r="AM53" s="90"/>
      <c r="AO53" s="91">
        <v>0</v>
      </c>
      <c r="AP53" s="91"/>
      <c r="AQ53" s="91"/>
      <c r="AS53" s="91">
        <v>0</v>
      </c>
      <c r="AT53" s="91"/>
      <c r="AV53" s="41" t="s">
        <v>78</v>
      </c>
    </row>
    <row r="54" spans="1:48" s="37" customFormat="1" ht="21.75" customHeight="1">
      <c r="A54" s="41" t="s">
        <v>121</v>
      </c>
      <c r="C54" s="41" t="s">
        <v>76</v>
      </c>
      <c r="E54" s="41" t="s">
        <v>78</v>
      </c>
      <c r="G54" s="90" t="s">
        <v>78</v>
      </c>
      <c r="H54" s="90"/>
      <c r="I54" s="90"/>
      <c r="K54" s="91">
        <v>0</v>
      </c>
      <c r="L54" s="91"/>
      <c r="M54" s="91"/>
      <c r="O54" s="91">
        <v>0</v>
      </c>
      <c r="P54" s="91"/>
      <c r="Q54" s="91"/>
      <c r="S54" s="90" t="s">
        <v>78</v>
      </c>
      <c r="T54" s="90"/>
      <c r="U54" s="90"/>
      <c r="V54" s="90"/>
      <c r="W54" s="90"/>
      <c r="Y54" s="90" t="s">
        <v>76</v>
      </c>
      <c r="Z54" s="90"/>
      <c r="AA54" s="90"/>
      <c r="AB54" s="90"/>
      <c r="AC54" s="90"/>
      <c r="AE54" s="90" t="s">
        <v>77</v>
      </c>
      <c r="AF54" s="90"/>
      <c r="AG54" s="90"/>
      <c r="AH54" s="90"/>
      <c r="AI54" s="90"/>
      <c r="AK54" s="90" t="s">
        <v>78</v>
      </c>
      <c r="AL54" s="90"/>
      <c r="AM54" s="90"/>
      <c r="AO54" s="91">
        <v>23568000</v>
      </c>
      <c r="AP54" s="91"/>
      <c r="AQ54" s="91"/>
      <c r="AS54" s="91">
        <v>550</v>
      </c>
      <c r="AT54" s="91"/>
      <c r="AV54" s="41" t="s">
        <v>89</v>
      </c>
    </row>
    <row r="55" spans="1:48" s="37" customFormat="1" ht="21.75" customHeight="1">
      <c r="A55" s="41" t="s">
        <v>122</v>
      </c>
      <c r="C55" s="41" t="s">
        <v>76</v>
      </c>
      <c r="E55" s="41" t="s">
        <v>78</v>
      </c>
      <c r="G55" s="90" t="s">
        <v>78</v>
      </c>
      <c r="H55" s="90"/>
      <c r="I55" s="90"/>
      <c r="K55" s="91">
        <v>0</v>
      </c>
      <c r="L55" s="91"/>
      <c r="M55" s="91"/>
      <c r="O55" s="91">
        <v>0</v>
      </c>
      <c r="P55" s="91"/>
      <c r="Q55" s="91"/>
      <c r="S55" s="90" t="s">
        <v>78</v>
      </c>
      <c r="T55" s="90"/>
      <c r="U55" s="90"/>
      <c r="V55" s="90"/>
      <c r="W55" s="90"/>
      <c r="Y55" s="90" t="s">
        <v>76</v>
      </c>
      <c r="Z55" s="90"/>
      <c r="AA55" s="90"/>
      <c r="AB55" s="90"/>
      <c r="AC55" s="90"/>
      <c r="AE55" s="90" t="s">
        <v>77</v>
      </c>
      <c r="AF55" s="90"/>
      <c r="AG55" s="90"/>
      <c r="AH55" s="90"/>
      <c r="AI55" s="90"/>
      <c r="AK55" s="90" t="s">
        <v>78</v>
      </c>
      <c r="AL55" s="90"/>
      <c r="AM55" s="90"/>
      <c r="AO55" s="91">
        <v>2110000</v>
      </c>
      <c r="AP55" s="91"/>
      <c r="AQ55" s="91"/>
      <c r="AS55" s="91">
        <v>600</v>
      </c>
      <c r="AT55" s="91"/>
      <c r="AV55" s="41" t="s">
        <v>87</v>
      </c>
    </row>
    <row r="56" spans="1:48" s="37" customFormat="1" ht="21.75" customHeight="1">
      <c r="A56" s="41" t="s">
        <v>123</v>
      </c>
      <c r="C56" s="41" t="s">
        <v>76</v>
      </c>
      <c r="E56" s="41" t="s">
        <v>78</v>
      </c>
      <c r="G56" s="90" t="s">
        <v>78</v>
      </c>
      <c r="H56" s="90"/>
      <c r="I56" s="90"/>
      <c r="K56" s="91">
        <v>0</v>
      </c>
      <c r="L56" s="91"/>
      <c r="M56" s="91"/>
      <c r="O56" s="91">
        <v>0</v>
      </c>
      <c r="P56" s="91"/>
      <c r="Q56" s="91"/>
      <c r="S56" s="90" t="s">
        <v>78</v>
      </c>
      <c r="T56" s="90"/>
      <c r="U56" s="90"/>
      <c r="V56" s="90"/>
      <c r="W56" s="90"/>
      <c r="Y56" s="90" t="s">
        <v>76</v>
      </c>
      <c r="Z56" s="90"/>
      <c r="AA56" s="90"/>
      <c r="AB56" s="90"/>
      <c r="AC56" s="90"/>
      <c r="AE56" s="90" t="s">
        <v>77</v>
      </c>
      <c r="AF56" s="90"/>
      <c r="AG56" s="90"/>
      <c r="AH56" s="90"/>
      <c r="AI56" s="90"/>
      <c r="AK56" s="90" t="s">
        <v>78</v>
      </c>
      <c r="AL56" s="90"/>
      <c r="AM56" s="90"/>
      <c r="AO56" s="91">
        <v>43390000</v>
      </c>
      <c r="AP56" s="91"/>
      <c r="AQ56" s="91"/>
      <c r="AS56" s="91">
        <v>600</v>
      </c>
      <c r="AT56" s="91"/>
      <c r="AV56" s="41" t="s">
        <v>89</v>
      </c>
    </row>
    <row r="57" spans="1:48" s="37" customFormat="1" ht="21.75" customHeight="1">
      <c r="A57" s="41" t="s">
        <v>124</v>
      </c>
      <c r="C57" s="41" t="s">
        <v>76</v>
      </c>
      <c r="E57" s="41" t="s">
        <v>78</v>
      </c>
      <c r="G57" s="90" t="s">
        <v>78</v>
      </c>
      <c r="H57" s="90"/>
      <c r="I57" s="90"/>
      <c r="K57" s="91">
        <v>0</v>
      </c>
      <c r="L57" s="91"/>
      <c r="M57" s="91"/>
      <c r="O57" s="91">
        <v>0</v>
      </c>
      <c r="P57" s="91"/>
      <c r="Q57" s="91"/>
      <c r="S57" s="90" t="s">
        <v>78</v>
      </c>
      <c r="T57" s="90"/>
      <c r="U57" s="90"/>
      <c r="V57" s="90"/>
      <c r="W57" s="90"/>
      <c r="Y57" s="90" t="s">
        <v>76</v>
      </c>
      <c r="Z57" s="90"/>
      <c r="AA57" s="90"/>
      <c r="AB57" s="90"/>
      <c r="AC57" s="90"/>
      <c r="AE57" s="90" t="s">
        <v>77</v>
      </c>
      <c r="AF57" s="90"/>
      <c r="AG57" s="90"/>
      <c r="AH57" s="90"/>
      <c r="AI57" s="90"/>
      <c r="AK57" s="90" t="s">
        <v>78</v>
      </c>
      <c r="AL57" s="90"/>
      <c r="AM57" s="90"/>
      <c r="AO57" s="91">
        <v>75000</v>
      </c>
      <c r="AP57" s="91"/>
      <c r="AQ57" s="91"/>
      <c r="AS57" s="91">
        <v>600</v>
      </c>
      <c r="AT57" s="91"/>
      <c r="AV57" s="41" t="s">
        <v>104</v>
      </c>
    </row>
    <row r="58" spans="1:48" s="37" customFormat="1" ht="21.75" customHeight="1">
      <c r="A58" s="41" t="s">
        <v>125</v>
      </c>
      <c r="C58" s="41" t="s">
        <v>76</v>
      </c>
      <c r="E58" s="41" t="s">
        <v>78</v>
      </c>
      <c r="G58" s="90" t="s">
        <v>78</v>
      </c>
      <c r="H58" s="90"/>
      <c r="I58" s="90"/>
      <c r="K58" s="91">
        <v>0</v>
      </c>
      <c r="L58" s="91"/>
      <c r="M58" s="91"/>
      <c r="O58" s="91">
        <v>0</v>
      </c>
      <c r="P58" s="91"/>
      <c r="Q58" s="91"/>
      <c r="S58" s="90" t="s">
        <v>78</v>
      </c>
      <c r="T58" s="90"/>
      <c r="U58" s="90"/>
      <c r="V58" s="90"/>
      <c r="W58" s="90"/>
      <c r="Y58" s="90" t="s">
        <v>76</v>
      </c>
      <c r="Z58" s="90"/>
      <c r="AA58" s="90"/>
      <c r="AB58" s="90"/>
      <c r="AC58" s="90"/>
      <c r="AE58" s="90" t="s">
        <v>77</v>
      </c>
      <c r="AF58" s="90"/>
      <c r="AG58" s="90"/>
      <c r="AH58" s="90"/>
      <c r="AI58" s="90"/>
      <c r="AK58" s="90" t="s">
        <v>78</v>
      </c>
      <c r="AL58" s="90"/>
      <c r="AM58" s="90"/>
      <c r="AO58" s="91">
        <v>141426000</v>
      </c>
      <c r="AP58" s="91"/>
      <c r="AQ58" s="91"/>
      <c r="AS58" s="91">
        <v>1100</v>
      </c>
      <c r="AT58" s="91"/>
      <c r="AV58" s="41" t="s">
        <v>96</v>
      </c>
    </row>
    <row r="59" spans="1:48" s="37" customFormat="1" ht="21.75" customHeight="1">
      <c r="A59" s="41" t="s">
        <v>126</v>
      </c>
      <c r="C59" s="41" t="s">
        <v>76</v>
      </c>
      <c r="E59" s="41" t="s">
        <v>78</v>
      </c>
      <c r="G59" s="90" t="s">
        <v>78</v>
      </c>
      <c r="H59" s="90"/>
      <c r="I59" s="90"/>
      <c r="K59" s="91">
        <v>0</v>
      </c>
      <c r="L59" s="91"/>
      <c r="M59" s="91"/>
      <c r="O59" s="91">
        <v>0</v>
      </c>
      <c r="P59" s="91"/>
      <c r="Q59" s="91"/>
      <c r="S59" s="90" t="s">
        <v>78</v>
      </c>
      <c r="T59" s="90"/>
      <c r="U59" s="90"/>
      <c r="V59" s="90"/>
      <c r="W59" s="90"/>
      <c r="Y59" s="90" t="s">
        <v>76</v>
      </c>
      <c r="Z59" s="90"/>
      <c r="AA59" s="90"/>
      <c r="AB59" s="90"/>
      <c r="AC59" s="90"/>
      <c r="AE59" s="90" t="s">
        <v>77</v>
      </c>
      <c r="AF59" s="90"/>
      <c r="AG59" s="90"/>
      <c r="AH59" s="90"/>
      <c r="AI59" s="90"/>
      <c r="AK59" s="90" t="s">
        <v>78</v>
      </c>
      <c r="AL59" s="90"/>
      <c r="AM59" s="90"/>
      <c r="AO59" s="91">
        <v>2768000</v>
      </c>
      <c r="AP59" s="91"/>
      <c r="AQ59" s="91"/>
      <c r="AS59" s="91">
        <v>650</v>
      </c>
      <c r="AT59" s="91"/>
      <c r="AV59" s="41" t="s">
        <v>87</v>
      </c>
    </row>
    <row r="60" spans="1:48" s="37" customFormat="1" ht="21.75" customHeight="1">
      <c r="A60" s="41" t="s">
        <v>127</v>
      </c>
      <c r="C60" s="41" t="s">
        <v>76</v>
      </c>
      <c r="E60" s="41" t="s">
        <v>78</v>
      </c>
      <c r="G60" s="90" t="s">
        <v>78</v>
      </c>
      <c r="H60" s="90"/>
      <c r="I60" s="90"/>
      <c r="K60" s="91">
        <v>0</v>
      </c>
      <c r="L60" s="91"/>
      <c r="M60" s="91"/>
      <c r="O60" s="91">
        <v>0</v>
      </c>
      <c r="P60" s="91"/>
      <c r="Q60" s="91"/>
      <c r="S60" s="90" t="s">
        <v>78</v>
      </c>
      <c r="T60" s="90"/>
      <c r="U60" s="90"/>
      <c r="V60" s="90"/>
      <c r="W60" s="90"/>
      <c r="Y60" s="90" t="s">
        <v>76</v>
      </c>
      <c r="Z60" s="90"/>
      <c r="AA60" s="90"/>
      <c r="AB60" s="90"/>
      <c r="AC60" s="90"/>
      <c r="AE60" s="90" t="s">
        <v>77</v>
      </c>
      <c r="AF60" s="90"/>
      <c r="AG60" s="90"/>
      <c r="AH60" s="90"/>
      <c r="AI60" s="90"/>
      <c r="AK60" s="90" t="s">
        <v>78</v>
      </c>
      <c r="AL60" s="90"/>
      <c r="AM60" s="90"/>
      <c r="AO60" s="91">
        <v>12091000</v>
      </c>
      <c r="AP60" s="91"/>
      <c r="AQ60" s="91"/>
      <c r="AS60" s="91">
        <v>1200</v>
      </c>
      <c r="AT60" s="91"/>
      <c r="AV60" s="41" t="s">
        <v>96</v>
      </c>
    </row>
    <row r="61" spans="1:48" s="37" customFormat="1" ht="21.75" customHeight="1">
      <c r="A61" s="41" t="s">
        <v>128</v>
      </c>
      <c r="C61" s="41" t="s">
        <v>76</v>
      </c>
      <c r="E61" s="41" t="s">
        <v>78</v>
      </c>
      <c r="G61" s="90" t="s">
        <v>78</v>
      </c>
      <c r="H61" s="90"/>
      <c r="I61" s="90"/>
      <c r="K61" s="91">
        <v>0</v>
      </c>
      <c r="L61" s="91"/>
      <c r="M61" s="91"/>
      <c r="O61" s="91">
        <v>0</v>
      </c>
      <c r="P61" s="91"/>
      <c r="Q61" s="91"/>
      <c r="S61" s="90" t="s">
        <v>78</v>
      </c>
      <c r="T61" s="90"/>
      <c r="U61" s="90"/>
      <c r="V61" s="90"/>
      <c r="W61" s="90"/>
      <c r="Y61" s="90" t="s">
        <v>76</v>
      </c>
      <c r="Z61" s="90"/>
      <c r="AA61" s="90"/>
      <c r="AB61" s="90"/>
      <c r="AC61" s="90"/>
      <c r="AE61" s="90" t="s">
        <v>77</v>
      </c>
      <c r="AF61" s="90"/>
      <c r="AG61" s="90"/>
      <c r="AH61" s="90"/>
      <c r="AI61" s="90"/>
      <c r="AK61" s="90" t="s">
        <v>78</v>
      </c>
      <c r="AL61" s="90"/>
      <c r="AM61" s="90"/>
      <c r="AO61" s="91">
        <v>1300000</v>
      </c>
      <c r="AP61" s="91"/>
      <c r="AQ61" s="91"/>
      <c r="AS61" s="91">
        <v>1400</v>
      </c>
      <c r="AT61" s="91"/>
      <c r="AV61" s="41" t="s">
        <v>89</v>
      </c>
    </row>
    <row r="62" spans="1:48" s="37" customFormat="1" ht="21.75" customHeight="1">
      <c r="A62" s="41" t="s">
        <v>129</v>
      </c>
      <c r="C62" s="41" t="s">
        <v>76</v>
      </c>
      <c r="E62" s="41" t="s">
        <v>78</v>
      </c>
      <c r="G62" s="90" t="s">
        <v>78</v>
      </c>
      <c r="H62" s="90"/>
      <c r="I62" s="90"/>
      <c r="K62" s="91">
        <v>0</v>
      </c>
      <c r="L62" s="91"/>
      <c r="M62" s="91"/>
      <c r="O62" s="91">
        <v>0</v>
      </c>
      <c r="P62" s="91"/>
      <c r="Q62" s="91"/>
      <c r="S62" s="90" t="s">
        <v>78</v>
      </c>
      <c r="T62" s="90"/>
      <c r="U62" s="90"/>
      <c r="V62" s="90"/>
      <c r="W62" s="90"/>
      <c r="Y62" s="90" t="s">
        <v>76</v>
      </c>
      <c r="Z62" s="90"/>
      <c r="AA62" s="90"/>
      <c r="AB62" s="90"/>
      <c r="AC62" s="90"/>
      <c r="AE62" s="90" t="s">
        <v>77</v>
      </c>
      <c r="AF62" s="90"/>
      <c r="AG62" s="90"/>
      <c r="AH62" s="90"/>
      <c r="AI62" s="90"/>
      <c r="AK62" s="90" t="s">
        <v>78</v>
      </c>
      <c r="AL62" s="90"/>
      <c r="AM62" s="90"/>
      <c r="AO62" s="91">
        <v>36855000</v>
      </c>
      <c r="AP62" s="91"/>
      <c r="AQ62" s="91"/>
      <c r="AS62" s="91">
        <v>1300</v>
      </c>
      <c r="AT62" s="91"/>
      <c r="AV62" s="41" t="s">
        <v>96</v>
      </c>
    </row>
    <row r="63" spans="1:48" s="37" customFormat="1" ht="21.75" customHeight="1">
      <c r="A63" s="41" t="s">
        <v>130</v>
      </c>
      <c r="C63" s="41" t="s">
        <v>76</v>
      </c>
      <c r="E63" s="41" t="s">
        <v>78</v>
      </c>
      <c r="G63" s="90" t="s">
        <v>78</v>
      </c>
      <c r="H63" s="90"/>
      <c r="I63" s="90"/>
      <c r="K63" s="91">
        <v>0</v>
      </c>
      <c r="L63" s="91"/>
      <c r="M63" s="91"/>
      <c r="O63" s="91">
        <v>0</v>
      </c>
      <c r="P63" s="91"/>
      <c r="Q63" s="91"/>
      <c r="S63" s="90" t="s">
        <v>78</v>
      </c>
      <c r="T63" s="90"/>
      <c r="U63" s="90"/>
      <c r="V63" s="90"/>
      <c r="W63" s="90"/>
      <c r="Y63" s="90" t="s">
        <v>76</v>
      </c>
      <c r="Z63" s="90"/>
      <c r="AA63" s="90"/>
      <c r="AB63" s="90"/>
      <c r="AC63" s="90"/>
      <c r="AE63" s="90" t="s">
        <v>77</v>
      </c>
      <c r="AF63" s="90"/>
      <c r="AG63" s="90"/>
      <c r="AH63" s="90"/>
      <c r="AI63" s="90"/>
      <c r="AK63" s="90" t="s">
        <v>78</v>
      </c>
      <c r="AL63" s="90"/>
      <c r="AM63" s="90"/>
      <c r="AO63" s="91">
        <v>1692000</v>
      </c>
      <c r="AP63" s="91"/>
      <c r="AQ63" s="91"/>
      <c r="AS63" s="91">
        <v>600</v>
      </c>
      <c r="AT63" s="91"/>
      <c r="AV63" s="41" t="s">
        <v>131</v>
      </c>
    </row>
    <row r="64" spans="1:48" s="37" customFormat="1" ht="21.75" customHeight="1">
      <c r="A64" s="41" t="s">
        <v>132</v>
      </c>
      <c r="C64" s="41" t="s">
        <v>76</v>
      </c>
      <c r="E64" s="41" t="s">
        <v>78</v>
      </c>
      <c r="G64" s="90" t="s">
        <v>78</v>
      </c>
      <c r="H64" s="90"/>
      <c r="I64" s="90"/>
      <c r="K64" s="91">
        <v>0</v>
      </c>
      <c r="L64" s="91"/>
      <c r="M64" s="91"/>
      <c r="O64" s="91">
        <v>0</v>
      </c>
      <c r="P64" s="91"/>
      <c r="Q64" s="91"/>
      <c r="S64" s="90" t="s">
        <v>78</v>
      </c>
      <c r="T64" s="90"/>
      <c r="U64" s="90"/>
      <c r="V64" s="90"/>
      <c r="W64" s="90"/>
      <c r="Y64" s="90" t="s">
        <v>76</v>
      </c>
      <c r="Z64" s="90"/>
      <c r="AA64" s="90"/>
      <c r="AB64" s="90"/>
      <c r="AC64" s="90"/>
      <c r="AE64" s="90" t="s">
        <v>77</v>
      </c>
      <c r="AF64" s="90"/>
      <c r="AG64" s="90"/>
      <c r="AH64" s="90"/>
      <c r="AI64" s="90"/>
      <c r="AK64" s="90" t="s">
        <v>78</v>
      </c>
      <c r="AL64" s="90"/>
      <c r="AM64" s="90"/>
      <c r="AO64" s="91">
        <v>69869000</v>
      </c>
      <c r="AP64" s="91"/>
      <c r="AQ64" s="91"/>
      <c r="AS64" s="91">
        <v>500</v>
      </c>
      <c r="AT64" s="91"/>
      <c r="AV64" s="41" t="s">
        <v>89</v>
      </c>
    </row>
    <row r="65" spans="1:48" s="37" customFormat="1" ht="21.75" customHeight="1">
      <c r="A65" s="41" t="s">
        <v>133</v>
      </c>
      <c r="C65" s="41" t="s">
        <v>76</v>
      </c>
      <c r="E65" s="41" t="s">
        <v>78</v>
      </c>
      <c r="G65" s="90" t="s">
        <v>78</v>
      </c>
      <c r="H65" s="90"/>
      <c r="I65" s="90"/>
      <c r="K65" s="91">
        <v>0</v>
      </c>
      <c r="L65" s="91"/>
      <c r="M65" s="91"/>
      <c r="O65" s="91">
        <v>0</v>
      </c>
      <c r="P65" s="91"/>
      <c r="Q65" s="91"/>
      <c r="S65" s="90" t="s">
        <v>78</v>
      </c>
      <c r="T65" s="90"/>
      <c r="U65" s="90"/>
      <c r="V65" s="90"/>
      <c r="W65" s="90"/>
      <c r="Y65" s="90" t="s">
        <v>76</v>
      </c>
      <c r="Z65" s="90"/>
      <c r="AA65" s="90"/>
      <c r="AB65" s="90"/>
      <c r="AC65" s="90"/>
      <c r="AE65" s="90" t="s">
        <v>77</v>
      </c>
      <c r="AF65" s="90"/>
      <c r="AG65" s="90"/>
      <c r="AH65" s="90"/>
      <c r="AI65" s="90"/>
      <c r="AK65" s="90" t="s">
        <v>78</v>
      </c>
      <c r="AL65" s="90"/>
      <c r="AM65" s="90"/>
      <c r="AO65" s="91">
        <v>94560000</v>
      </c>
      <c r="AP65" s="91"/>
      <c r="AQ65" s="91"/>
      <c r="AS65" s="91">
        <v>1310</v>
      </c>
      <c r="AT65" s="91"/>
      <c r="AV65" s="41" t="s">
        <v>107</v>
      </c>
    </row>
    <row r="66" spans="1:48" s="37" customFormat="1" ht="21.75" customHeight="1">
      <c r="A66" s="41" t="s">
        <v>134</v>
      </c>
      <c r="C66" s="41" t="s">
        <v>76</v>
      </c>
      <c r="E66" s="41" t="s">
        <v>78</v>
      </c>
      <c r="G66" s="90" t="s">
        <v>78</v>
      </c>
      <c r="H66" s="90"/>
      <c r="I66" s="90"/>
      <c r="K66" s="91">
        <v>0</v>
      </c>
      <c r="L66" s="91"/>
      <c r="M66" s="91"/>
      <c r="O66" s="91">
        <v>0</v>
      </c>
      <c r="P66" s="91"/>
      <c r="Q66" s="91"/>
      <c r="S66" s="90" t="s">
        <v>78</v>
      </c>
      <c r="T66" s="90"/>
      <c r="U66" s="90"/>
      <c r="V66" s="90"/>
      <c r="W66" s="90"/>
      <c r="Y66" s="90" t="s">
        <v>76</v>
      </c>
      <c r="Z66" s="90"/>
      <c r="AA66" s="90"/>
      <c r="AB66" s="90"/>
      <c r="AC66" s="90"/>
      <c r="AE66" s="90" t="s">
        <v>77</v>
      </c>
      <c r="AF66" s="90"/>
      <c r="AG66" s="90"/>
      <c r="AH66" s="90"/>
      <c r="AI66" s="90"/>
      <c r="AK66" s="90" t="s">
        <v>78</v>
      </c>
      <c r="AL66" s="90"/>
      <c r="AM66" s="90"/>
      <c r="AO66" s="91">
        <v>1282000</v>
      </c>
      <c r="AP66" s="91"/>
      <c r="AQ66" s="91"/>
      <c r="AS66" s="91">
        <v>1610</v>
      </c>
      <c r="AT66" s="91"/>
      <c r="AV66" s="41" t="s">
        <v>135</v>
      </c>
    </row>
    <row r="67" spans="1:48" s="37" customFormat="1" ht="21.75" customHeight="1">
      <c r="A67" s="41" t="s">
        <v>136</v>
      </c>
      <c r="C67" s="41" t="s">
        <v>76</v>
      </c>
      <c r="E67" s="41" t="s">
        <v>78</v>
      </c>
      <c r="G67" s="90" t="s">
        <v>78</v>
      </c>
      <c r="H67" s="90"/>
      <c r="I67" s="90"/>
      <c r="K67" s="91">
        <v>0</v>
      </c>
      <c r="L67" s="91"/>
      <c r="M67" s="91"/>
      <c r="O67" s="91">
        <v>0</v>
      </c>
      <c r="P67" s="91"/>
      <c r="Q67" s="91"/>
      <c r="S67" s="90" t="s">
        <v>78</v>
      </c>
      <c r="T67" s="90"/>
      <c r="U67" s="90"/>
      <c r="V67" s="90"/>
      <c r="W67" s="90"/>
      <c r="Y67" s="90" t="s">
        <v>76</v>
      </c>
      <c r="Z67" s="90"/>
      <c r="AA67" s="90"/>
      <c r="AB67" s="90"/>
      <c r="AC67" s="90"/>
      <c r="AE67" s="90" t="s">
        <v>77</v>
      </c>
      <c r="AF67" s="90"/>
      <c r="AG67" s="90"/>
      <c r="AH67" s="90"/>
      <c r="AI67" s="90"/>
      <c r="AK67" s="90" t="s">
        <v>78</v>
      </c>
      <c r="AL67" s="90"/>
      <c r="AM67" s="90"/>
      <c r="AO67" s="91">
        <v>119605000</v>
      </c>
      <c r="AP67" s="91"/>
      <c r="AQ67" s="91"/>
      <c r="AS67" s="91">
        <v>500</v>
      </c>
      <c r="AT67" s="91"/>
      <c r="AV67" s="41" t="s">
        <v>131</v>
      </c>
    </row>
    <row r="68" spans="1:48" s="37" customFormat="1" ht="21.75" customHeight="1">
      <c r="A68" s="41" t="s">
        <v>14</v>
      </c>
      <c r="C68" s="41" t="s">
        <v>76</v>
      </c>
      <c r="E68" s="41" t="s">
        <v>92</v>
      </c>
      <c r="G68" s="90" t="s">
        <v>78</v>
      </c>
      <c r="H68" s="90"/>
      <c r="I68" s="90"/>
      <c r="K68" s="91">
        <v>6</v>
      </c>
      <c r="L68" s="91"/>
      <c r="M68" s="91"/>
      <c r="O68" s="91">
        <v>0</v>
      </c>
      <c r="P68" s="91"/>
      <c r="Q68" s="91"/>
      <c r="S68" s="90" t="s">
        <v>78</v>
      </c>
      <c r="T68" s="90"/>
      <c r="U68" s="90"/>
      <c r="V68" s="90"/>
      <c r="W68" s="90"/>
      <c r="Y68" s="90" t="s">
        <v>76</v>
      </c>
      <c r="Z68" s="90"/>
      <c r="AA68" s="90"/>
      <c r="AB68" s="90"/>
      <c r="AC68" s="90"/>
      <c r="AE68" s="90" t="s">
        <v>78</v>
      </c>
      <c r="AF68" s="90"/>
      <c r="AG68" s="90"/>
      <c r="AH68" s="90"/>
      <c r="AI68" s="90"/>
      <c r="AK68" s="90" t="s">
        <v>78</v>
      </c>
      <c r="AL68" s="90"/>
      <c r="AM68" s="90"/>
      <c r="AO68" s="91">
        <v>0</v>
      </c>
      <c r="AP68" s="91"/>
      <c r="AQ68" s="91"/>
      <c r="AS68" s="91">
        <v>0</v>
      </c>
      <c r="AT68" s="91"/>
      <c r="AV68" s="41" t="s">
        <v>78</v>
      </c>
    </row>
    <row r="69" spans="1:48" s="37" customFormat="1" ht="21.75" customHeight="1">
      <c r="A69" s="41" t="s">
        <v>15</v>
      </c>
      <c r="C69" s="41" t="s">
        <v>76</v>
      </c>
      <c r="E69" s="41" t="s">
        <v>92</v>
      </c>
      <c r="G69" s="90" t="s">
        <v>78</v>
      </c>
      <c r="H69" s="90"/>
      <c r="I69" s="90"/>
      <c r="K69" s="91">
        <v>1</v>
      </c>
      <c r="L69" s="91"/>
      <c r="M69" s="91"/>
      <c r="O69" s="91">
        <v>0</v>
      </c>
      <c r="P69" s="91"/>
      <c r="Q69" s="91"/>
      <c r="S69" s="90" t="s">
        <v>78</v>
      </c>
      <c r="T69" s="90"/>
      <c r="U69" s="90"/>
      <c r="V69" s="90"/>
      <c r="W69" s="90"/>
      <c r="Y69" s="90" t="s">
        <v>76</v>
      </c>
      <c r="Z69" s="90"/>
      <c r="AA69" s="90"/>
      <c r="AB69" s="90"/>
      <c r="AC69" s="90"/>
      <c r="AE69" s="90" t="s">
        <v>78</v>
      </c>
      <c r="AF69" s="90"/>
      <c r="AG69" s="90"/>
      <c r="AH69" s="90"/>
      <c r="AI69" s="90"/>
      <c r="AK69" s="90" t="s">
        <v>78</v>
      </c>
      <c r="AL69" s="90"/>
      <c r="AM69" s="90"/>
      <c r="AO69" s="91">
        <v>0</v>
      </c>
      <c r="AP69" s="91"/>
      <c r="AQ69" s="91"/>
      <c r="AS69" s="91">
        <v>0</v>
      </c>
      <c r="AT69" s="91"/>
      <c r="AV69" s="41" t="s">
        <v>78</v>
      </c>
    </row>
    <row r="70" spans="1:48" s="37" customFormat="1" ht="21.75" customHeight="1">
      <c r="A70" s="41" t="s">
        <v>16</v>
      </c>
      <c r="C70" s="41" t="s">
        <v>76</v>
      </c>
      <c r="E70" s="41" t="s">
        <v>92</v>
      </c>
      <c r="G70" s="90" t="s">
        <v>78</v>
      </c>
      <c r="H70" s="90"/>
      <c r="I70" s="90"/>
      <c r="K70" s="91">
        <v>2299</v>
      </c>
      <c r="L70" s="91"/>
      <c r="M70" s="91"/>
      <c r="O70" s="91">
        <v>0</v>
      </c>
      <c r="P70" s="91"/>
      <c r="Q70" s="91"/>
      <c r="S70" s="90" t="s">
        <v>78</v>
      </c>
      <c r="T70" s="90"/>
      <c r="U70" s="90"/>
      <c r="V70" s="90"/>
      <c r="W70" s="90"/>
      <c r="Y70" s="90" t="s">
        <v>76</v>
      </c>
      <c r="Z70" s="90"/>
      <c r="AA70" s="90"/>
      <c r="AB70" s="90"/>
      <c r="AC70" s="90"/>
      <c r="AE70" s="90" t="s">
        <v>78</v>
      </c>
      <c r="AF70" s="90"/>
      <c r="AG70" s="90"/>
      <c r="AH70" s="90"/>
      <c r="AI70" s="90"/>
      <c r="AK70" s="90" t="s">
        <v>78</v>
      </c>
      <c r="AL70" s="90"/>
      <c r="AM70" s="90"/>
      <c r="AO70" s="91">
        <v>0</v>
      </c>
      <c r="AP70" s="91"/>
      <c r="AQ70" s="91"/>
      <c r="AS70" s="91">
        <v>0</v>
      </c>
      <c r="AT70" s="91"/>
      <c r="AV70" s="41" t="s">
        <v>78</v>
      </c>
    </row>
    <row r="71" spans="1:48" s="37" customFormat="1" ht="21.75" customHeight="1">
      <c r="A71" s="41" t="s">
        <v>17</v>
      </c>
      <c r="C71" s="41" t="s">
        <v>76</v>
      </c>
      <c r="E71" s="41" t="s">
        <v>92</v>
      </c>
      <c r="G71" s="90" t="s">
        <v>78</v>
      </c>
      <c r="H71" s="90"/>
      <c r="I71" s="90"/>
      <c r="K71" s="91">
        <v>919</v>
      </c>
      <c r="L71" s="91"/>
      <c r="M71" s="91"/>
      <c r="O71" s="91">
        <v>0</v>
      </c>
      <c r="P71" s="91"/>
      <c r="Q71" s="91"/>
      <c r="S71" s="90" t="s">
        <v>78</v>
      </c>
      <c r="T71" s="90"/>
      <c r="U71" s="90"/>
      <c r="V71" s="90"/>
      <c r="W71" s="90"/>
      <c r="Y71" s="90" t="s">
        <v>76</v>
      </c>
      <c r="Z71" s="90"/>
      <c r="AA71" s="90"/>
      <c r="AB71" s="90"/>
      <c r="AC71" s="90"/>
      <c r="AE71" s="90" t="s">
        <v>78</v>
      </c>
      <c r="AF71" s="90"/>
      <c r="AG71" s="90"/>
      <c r="AH71" s="90"/>
      <c r="AI71" s="90"/>
      <c r="AK71" s="90" t="s">
        <v>78</v>
      </c>
      <c r="AL71" s="90"/>
      <c r="AM71" s="90"/>
      <c r="AO71" s="91">
        <v>0</v>
      </c>
      <c r="AP71" s="91"/>
      <c r="AQ71" s="91"/>
      <c r="AS71" s="91">
        <v>0</v>
      </c>
      <c r="AT71" s="91"/>
      <c r="AV71" s="41" t="s">
        <v>78</v>
      </c>
    </row>
    <row r="72" spans="1:48" s="37" customFormat="1" ht="21.75" customHeight="1">
      <c r="A72" s="41" t="s">
        <v>18</v>
      </c>
      <c r="C72" s="41" t="s">
        <v>76</v>
      </c>
      <c r="E72" s="41" t="s">
        <v>92</v>
      </c>
      <c r="G72" s="90" t="s">
        <v>78</v>
      </c>
      <c r="H72" s="90"/>
      <c r="I72" s="90"/>
      <c r="K72" s="91">
        <v>1424</v>
      </c>
      <c r="L72" s="91"/>
      <c r="M72" s="91"/>
      <c r="O72" s="91">
        <v>0</v>
      </c>
      <c r="P72" s="91"/>
      <c r="Q72" s="91"/>
      <c r="S72" s="90" t="s">
        <v>78</v>
      </c>
      <c r="T72" s="90"/>
      <c r="U72" s="90"/>
      <c r="V72" s="90"/>
      <c r="W72" s="90"/>
      <c r="Y72" s="90" t="s">
        <v>76</v>
      </c>
      <c r="Z72" s="90"/>
      <c r="AA72" s="90"/>
      <c r="AB72" s="90"/>
      <c r="AC72" s="90"/>
      <c r="AE72" s="90" t="s">
        <v>78</v>
      </c>
      <c r="AF72" s="90"/>
      <c r="AG72" s="90"/>
      <c r="AH72" s="90"/>
      <c r="AI72" s="90"/>
      <c r="AK72" s="90" t="s">
        <v>78</v>
      </c>
      <c r="AL72" s="90"/>
      <c r="AM72" s="90"/>
      <c r="AO72" s="91">
        <v>0</v>
      </c>
      <c r="AP72" s="91"/>
      <c r="AQ72" s="91"/>
      <c r="AS72" s="91">
        <v>0</v>
      </c>
      <c r="AT72" s="91"/>
      <c r="AV72" s="41" t="s">
        <v>78</v>
      </c>
    </row>
    <row r="73" spans="1:48" s="37" customFormat="1" ht="21.75" customHeight="1">
      <c r="A73" s="41" t="s">
        <v>19</v>
      </c>
      <c r="C73" s="41" t="s">
        <v>76</v>
      </c>
      <c r="E73" s="41" t="s">
        <v>92</v>
      </c>
      <c r="G73" s="90" t="s">
        <v>78</v>
      </c>
      <c r="H73" s="90"/>
      <c r="I73" s="90"/>
      <c r="K73" s="91">
        <v>2000000</v>
      </c>
      <c r="L73" s="91"/>
      <c r="M73" s="91"/>
      <c r="O73" s="91">
        <v>17000</v>
      </c>
      <c r="P73" s="91"/>
      <c r="Q73" s="91"/>
      <c r="S73" s="90" t="s">
        <v>137</v>
      </c>
      <c r="T73" s="90"/>
      <c r="U73" s="90"/>
      <c r="V73" s="90"/>
      <c r="W73" s="90"/>
      <c r="Y73" s="90" t="s">
        <v>76</v>
      </c>
      <c r="Z73" s="90"/>
      <c r="AA73" s="90"/>
      <c r="AB73" s="90"/>
      <c r="AC73" s="90"/>
      <c r="AE73" s="90" t="s">
        <v>78</v>
      </c>
      <c r="AF73" s="90"/>
      <c r="AG73" s="90"/>
      <c r="AH73" s="90"/>
      <c r="AI73" s="90"/>
      <c r="AK73" s="90" t="s">
        <v>78</v>
      </c>
      <c r="AL73" s="90"/>
      <c r="AM73" s="90"/>
      <c r="AO73" s="91">
        <v>0</v>
      </c>
      <c r="AP73" s="91"/>
      <c r="AQ73" s="91"/>
      <c r="AS73" s="91">
        <v>0</v>
      </c>
      <c r="AT73" s="91"/>
      <c r="AV73" s="41" t="s">
        <v>78</v>
      </c>
    </row>
    <row r="74" spans="1:48" s="37" customFormat="1" ht="21.75" customHeight="1">
      <c r="A74" s="41" t="s">
        <v>20</v>
      </c>
      <c r="C74" s="41" t="s">
        <v>76</v>
      </c>
      <c r="E74" s="41" t="s">
        <v>92</v>
      </c>
      <c r="G74" s="90" t="s">
        <v>78</v>
      </c>
      <c r="H74" s="90"/>
      <c r="I74" s="90"/>
      <c r="K74" s="91">
        <v>3228000</v>
      </c>
      <c r="L74" s="91"/>
      <c r="M74" s="91"/>
      <c r="O74" s="91">
        <v>400</v>
      </c>
      <c r="P74" s="91"/>
      <c r="Q74" s="91"/>
      <c r="S74" s="90" t="s">
        <v>104</v>
      </c>
      <c r="T74" s="90"/>
      <c r="U74" s="90"/>
      <c r="V74" s="90"/>
      <c r="W74" s="90"/>
      <c r="Y74" s="90" t="s">
        <v>76</v>
      </c>
      <c r="Z74" s="90"/>
      <c r="AA74" s="90"/>
      <c r="AB74" s="90"/>
      <c r="AC74" s="90"/>
      <c r="AE74" s="90" t="s">
        <v>92</v>
      </c>
      <c r="AF74" s="90"/>
      <c r="AG74" s="90"/>
      <c r="AH74" s="90"/>
      <c r="AI74" s="90"/>
      <c r="AK74" s="90" t="s">
        <v>78</v>
      </c>
      <c r="AL74" s="90"/>
      <c r="AM74" s="90"/>
      <c r="AO74" s="91">
        <v>3228000</v>
      </c>
      <c r="AP74" s="91"/>
      <c r="AQ74" s="91"/>
      <c r="AS74" s="91">
        <v>400</v>
      </c>
      <c r="AT74" s="91"/>
      <c r="AV74" s="41" t="s">
        <v>104</v>
      </c>
    </row>
    <row r="75" spans="1:48" s="37" customFormat="1" ht="21.75" customHeight="1">
      <c r="A75" s="41" t="s">
        <v>21</v>
      </c>
      <c r="C75" s="41" t="s">
        <v>76</v>
      </c>
      <c r="E75" s="41" t="s">
        <v>92</v>
      </c>
      <c r="G75" s="90" t="s">
        <v>78</v>
      </c>
      <c r="H75" s="90"/>
      <c r="I75" s="90"/>
      <c r="K75" s="91">
        <v>4419000</v>
      </c>
      <c r="L75" s="91"/>
      <c r="M75" s="91"/>
      <c r="O75" s="91">
        <v>400</v>
      </c>
      <c r="P75" s="91"/>
      <c r="Q75" s="91"/>
      <c r="S75" s="90" t="s">
        <v>87</v>
      </c>
      <c r="T75" s="90"/>
      <c r="U75" s="90"/>
      <c r="V75" s="90"/>
      <c r="W75" s="90"/>
      <c r="Y75" s="90" t="s">
        <v>76</v>
      </c>
      <c r="Z75" s="90"/>
      <c r="AA75" s="90"/>
      <c r="AB75" s="90"/>
      <c r="AC75" s="90"/>
      <c r="AE75" s="90" t="s">
        <v>92</v>
      </c>
      <c r="AF75" s="90"/>
      <c r="AG75" s="90"/>
      <c r="AH75" s="90"/>
      <c r="AI75" s="90"/>
      <c r="AK75" s="90" t="s">
        <v>78</v>
      </c>
      <c r="AL75" s="90"/>
      <c r="AM75" s="90"/>
      <c r="AO75" s="91">
        <v>4419000</v>
      </c>
      <c r="AP75" s="91"/>
      <c r="AQ75" s="91"/>
      <c r="AS75" s="91">
        <v>400</v>
      </c>
      <c r="AT75" s="91"/>
      <c r="AV75" s="41" t="s">
        <v>87</v>
      </c>
    </row>
    <row r="76" spans="1:48" s="37" customFormat="1" ht="21.75" customHeight="1">
      <c r="A76" s="41" t="s">
        <v>22</v>
      </c>
      <c r="C76" s="41" t="s">
        <v>76</v>
      </c>
      <c r="E76" s="41" t="s">
        <v>92</v>
      </c>
      <c r="G76" s="90" t="s">
        <v>78</v>
      </c>
      <c r="H76" s="90"/>
      <c r="I76" s="90"/>
      <c r="K76" s="91">
        <v>70244000</v>
      </c>
      <c r="L76" s="91"/>
      <c r="M76" s="91"/>
      <c r="O76" s="91">
        <v>450</v>
      </c>
      <c r="P76" s="91"/>
      <c r="Q76" s="91"/>
      <c r="S76" s="90" t="s">
        <v>87</v>
      </c>
      <c r="T76" s="90"/>
      <c r="U76" s="90"/>
      <c r="V76" s="90"/>
      <c r="W76" s="90"/>
      <c r="Y76" s="90" t="s">
        <v>76</v>
      </c>
      <c r="Z76" s="90"/>
      <c r="AA76" s="90"/>
      <c r="AB76" s="90"/>
      <c r="AC76" s="90"/>
      <c r="AE76" s="90" t="s">
        <v>92</v>
      </c>
      <c r="AF76" s="90"/>
      <c r="AG76" s="90"/>
      <c r="AH76" s="90"/>
      <c r="AI76" s="90"/>
      <c r="AK76" s="90" t="s">
        <v>78</v>
      </c>
      <c r="AL76" s="90"/>
      <c r="AM76" s="90"/>
      <c r="AO76" s="91">
        <v>70244000</v>
      </c>
      <c r="AP76" s="91"/>
      <c r="AQ76" s="91"/>
      <c r="AS76" s="91">
        <v>450</v>
      </c>
      <c r="AT76" s="91"/>
      <c r="AV76" s="41" t="s">
        <v>87</v>
      </c>
    </row>
    <row r="77" spans="1:48" s="37" customFormat="1" ht="21.75" customHeight="1">
      <c r="A77" s="41" t="s">
        <v>23</v>
      </c>
      <c r="C77" s="41" t="s">
        <v>76</v>
      </c>
      <c r="E77" s="41" t="s">
        <v>92</v>
      </c>
      <c r="G77" s="90" t="s">
        <v>78</v>
      </c>
      <c r="H77" s="90"/>
      <c r="I77" s="90"/>
      <c r="K77" s="91">
        <v>33795000</v>
      </c>
      <c r="L77" s="91"/>
      <c r="M77" s="91"/>
      <c r="O77" s="91">
        <v>260</v>
      </c>
      <c r="P77" s="91"/>
      <c r="Q77" s="91"/>
      <c r="S77" s="90" t="s">
        <v>96</v>
      </c>
      <c r="T77" s="90"/>
      <c r="U77" s="90"/>
      <c r="V77" s="90"/>
      <c r="W77" s="90"/>
      <c r="Y77" s="90" t="s">
        <v>76</v>
      </c>
      <c r="Z77" s="90"/>
      <c r="AA77" s="90"/>
      <c r="AB77" s="90"/>
      <c r="AC77" s="90"/>
      <c r="AE77" s="90" t="s">
        <v>92</v>
      </c>
      <c r="AF77" s="90"/>
      <c r="AG77" s="90"/>
      <c r="AH77" s="90"/>
      <c r="AI77" s="90"/>
      <c r="AK77" s="90" t="s">
        <v>78</v>
      </c>
      <c r="AL77" s="90"/>
      <c r="AM77" s="90"/>
      <c r="AO77" s="91">
        <v>33795000</v>
      </c>
      <c r="AP77" s="91"/>
      <c r="AQ77" s="91"/>
      <c r="AS77" s="91">
        <v>260</v>
      </c>
      <c r="AT77" s="91"/>
      <c r="AV77" s="41" t="s">
        <v>96</v>
      </c>
    </row>
    <row r="78" spans="1:48" s="37" customFormat="1" ht="21.75" customHeight="1">
      <c r="A78" s="41" t="s">
        <v>24</v>
      </c>
      <c r="C78" s="41" t="s">
        <v>76</v>
      </c>
      <c r="E78" s="41" t="s">
        <v>92</v>
      </c>
      <c r="G78" s="90" t="s">
        <v>78</v>
      </c>
      <c r="H78" s="90"/>
      <c r="I78" s="90"/>
      <c r="K78" s="91">
        <v>27457000</v>
      </c>
      <c r="L78" s="91"/>
      <c r="M78" s="91"/>
      <c r="O78" s="91">
        <v>280</v>
      </c>
      <c r="P78" s="91"/>
      <c r="Q78" s="91"/>
      <c r="S78" s="90" t="s">
        <v>96</v>
      </c>
      <c r="T78" s="90"/>
      <c r="U78" s="90"/>
      <c r="V78" s="90"/>
      <c r="W78" s="90"/>
      <c r="Y78" s="90" t="s">
        <v>76</v>
      </c>
      <c r="Z78" s="90"/>
      <c r="AA78" s="90"/>
      <c r="AB78" s="90"/>
      <c r="AC78" s="90"/>
      <c r="AE78" s="90" t="s">
        <v>92</v>
      </c>
      <c r="AF78" s="90"/>
      <c r="AG78" s="90"/>
      <c r="AH78" s="90"/>
      <c r="AI78" s="90"/>
      <c r="AK78" s="90" t="s">
        <v>78</v>
      </c>
      <c r="AL78" s="90"/>
      <c r="AM78" s="90"/>
      <c r="AO78" s="91">
        <v>27457000</v>
      </c>
      <c r="AP78" s="91"/>
      <c r="AQ78" s="91"/>
      <c r="AS78" s="91">
        <v>280</v>
      </c>
      <c r="AT78" s="91"/>
      <c r="AV78" s="41" t="s">
        <v>96</v>
      </c>
    </row>
    <row r="79" spans="1:48" s="37" customFormat="1" ht="21.75" customHeight="1">
      <c r="A79" s="41" t="s">
        <v>25</v>
      </c>
      <c r="C79" s="41" t="s">
        <v>76</v>
      </c>
      <c r="E79" s="41" t="s">
        <v>92</v>
      </c>
      <c r="G79" s="90" t="s">
        <v>78</v>
      </c>
      <c r="H79" s="90"/>
      <c r="I79" s="90"/>
      <c r="K79" s="91">
        <v>598000</v>
      </c>
      <c r="L79" s="91"/>
      <c r="M79" s="91"/>
      <c r="O79" s="91">
        <v>320</v>
      </c>
      <c r="P79" s="91"/>
      <c r="Q79" s="91"/>
      <c r="S79" s="90" t="s">
        <v>96</v>
      </c>
      <c r="T79" s="90"/>
      <c r="U79" s="90"/>
      <c r="V79" s="90"/>
      <c r="W79" s="90"/>
      <c r="Y79" s="90" t="s">
        <v>76</v>
      </c>
      <c r="Z79" s="90"/>
      <c r="AA79" s="90"/>
      <c r="AB79" s="90"/>
      <c r="AC79" s="90"/>
      <c r="AE79" s="90" t="s">
        <v>92</v>
      </c>
      <c r="AF79" s="90"/>
      <c r="AG79" s="90"/>
      <c r="AH79" s="90"/>
      <c r="AI79" s="90"/>
      <c r="AK79" s="90" t="s">
        <v>78</v>
      </c>
      <c r="AL79" s="90"/>
      <c r="AM79" s="90"/>
      <c r="AO79" s="91">
        <v>598000</v>
      </c>
      <c r="AP79" s="91"/>
      <c r="AQ79" s="91"/>
      <c r="AS79" s="91">
        <v>320</v>
      </c>
      <c r="AT79" s="91"/>
      <c r="AV79" s="41" t="s">
        <v>96</v>
      </c>
    </row>
    <row r="80" spans="1:48" s="37" customFormat="1" ht="21.75" customHeight="1">
      <c r="A80" s="41" t="s">
        <v>26</v>
      </c>
      <c r="C80" s="41" t="s">
        <v>76</v>
      </c>
      <c r="E80" s="41" t="s">
        <v>92</v>
      </c>
      <c r="G80" s="90" t="s">
        <v>78</v>
      </c>
      <c r="H80" s="90"/>
      <c r="I80" s="90"/>
      <c r="K80" s="91">
        <v>23001000</v>
      </c>
      <c r="L80" s="91"/>
      <c r="M80" s="91"/>
      <c r="O80" s="91">
        <v>400</v>
      </c>
      <c r="P80" s="91"/>
      <c r="Q80" s="91"/>
      <c r="S80" s="90" t="s">
        <v>96</v>
      </c>
      <c r="T80" s="90"/>
      <c r="U80" s="90"/>
      <c r="V80" s="90"/>
      <c r="W80" s="90"/>
      <c r="Y80" s="90" t="s">
        <v>76</v>
      </c>
      <c r="Z80" s="90"/>
      <c r="AA80" s="90"/>
      <c r="AB80" s="90"/>
      <c r="AC80" s="90"/>
      <c r="AE80" s="90" t="s">
        <v>92</v>
      </c>
      <c r="AF80" s="90"/>
      <c r="AG80" s="90"/>
      <c r="AH80" s="90"/>
      <c r="AI80" s="90"/>
      <c r="AK80" s="90" t="s">
        <v>78</v>
      </c>
      <c r="AL80" s="90"/>
      <c r="AM80" s="90"/>
      <c r="AO80" s="91">
        <v>23001000</v>
      </c>
      <c r="AP80" s="91"/>
      <c r="AQ80" s="91"/>
      <c r="AS80" s="91">
        <v>400</v>
      </c>
      <c r="AT80" s="91"/>
      <c r="AV80" s="41" t="s">
        <v>96</v>
      </c>
    </row>
    <row r="81" spans="1:48" s="37" customFormat="1" ht="21.75" customHeight="1">
      <c r="A81" s="41" t="s">
        <v>27</v>
      </c>
      <c r="C81" s="41" t="s">
        <v>76</v>
      </c>
      <c r="E81" s="41" t="s">
        <v>92</v>
      </c>
      <c r="G81" s="90" t="s">
        <v>78</v>
      </c>
      <c r="H81" s="90"/>
      <c r="I81" s="90"/>
      <c r="K81" s="91">
        <v>10003000</v>
      </c>
      <c r="L81" s="91"/>
      <c r="M81" s="91"/>
      <c r="O81" s="91">
        <v>450</v>
      </c>
      <c r="P81" s="91"/>
      <c r="Q81" s="91"/>
      <c r="S81" s="90" t="s">
        <v>96</v>
      </c>
      <c r="T81" s="90"/>
      <c r="U81" s="90"/>
      <c r="V81" s="90"/>
      <c r="W81" s="90"/>
      <c r="Y81" s="90" t="s">
        <v>76</v>
      </c>
      <c r="Z81" s="90"/>
      <c r="AA81" s="90"/>
      <c r="AB81" s="90"/>
      <c r="AC81" s="90"/>
      <c r="AE81" s="90" t="s">
        <v>92</v>
      </c>
      <c r="AF81" s="90"/>
      <c r="AG81" s="90"/>
      <c r="AH81" s="90"/>
      <c r="AI81" s="90"/>
      <c r="AK81" s="90" t="s">
        <v>78</v>
      </c>
      <c r="AL81" s="90"/>
      <c r="AM81" s="90"/>
      <c r="AO81" s="91">
        <v>10003000</v>
      </c>
      <c r="AP81" s="91"/>
      <c r="AQ81" s="91"/>
      <c r="AS81" s="91">
        <v>450</v>
      </c>
      <c r="AT81" s="91"/>
      <c r="AV81" s="41" t="s">
        <v>96</v>
      </c>
    </row>
    <row r="82" spans="1:48" s="37" customFormat="1" ht="21.75" customHeight="1">
      <c r="A82" s="41" t="s">
        <v>28</v>
      </c>
      <c r="C82" s="41" t="s">
        <v>76</v>
      </c>
      <c r="E82" s="41" t="s">
        <v>92</v>
      </c>
      <c r="G82" s="90" t="s">
        <v>78</v>
      </c>
      <c r="H82" s="90"/>
      <c r="I82" s="90"/>
      <c r="K82" s="91">
        <v>15545000</v>
      </c>
      <c r="L82" s="91"/>
      <c r="M82" s="91"/>
      <c r="O82" s="91">
        <v>1100</v>
      </c>
      <c r="P82" s="91"/>
      <c r="Q82" s="91"/>
      <c r="S82" s="90" t="s">
        <v>138</v>
      </c>
      <c r="T82" s="90"/>
      <c r="U82" s="90"/>
      <c r="V82" s="90"/>
      <c r="W82" s="90"/>
      <c r="Y82" s="90" t="s">
        <v>76</v>
      </c>
      <c r="Z82" s="90"/>
      <c r="AA82" s="90"/>
      <c r="AB82" s="90"/>
      <c r="AC82" s="90"/>
      <c r="AE82" s="90" t="s">
        <v>92</v>
      </c>
      <c r="AF82" s="90"/>
      <c r="AG82" s="90"/>
      <c r="AH82" s="90"/>
      <c r="AI82" s="90"/>
      <c r="AK82" s="90" t="s">
        <v>78</v>
      </c>
      <c r="AL82" s="90"/>
      <c r="AM82" s="90"/>
      <c r="AO82" s="91">
        <v>12545000</v>
      </c>
      <c r="AP82" s="91"/>
      <c r="AQ82" s="91"/>
      <c r="AS82" s="91">
        <v>1100</v>
      </c>
      <c r="AT82" s="91"/>
      <c r="AV82" s="41" t="s">
        <v>138</v>
      </c>
    </row>
    <row r="83" spans="1:48" s="37" customFormat="1" ht="21.75" customHeight="1">
      <c r="A83" s="41" t="s">
        <v>29</v>
      </c>
      <c r="C83" s="41" t="s">
        <v>76</v>
      </c>
      <c r="E83" s="41" t="s">
        <v>92</v>
      </c>
      <c r="G83" s="90" t="s">
        <v>78</v>
      </c>
      <c r="H83" s="90"/>
      <c r="I83" s="90"/>
      <c r="K83" s="91">
        <v>6765000</v>
      </c>
      <c r="L83" s="91"/>
      <c r="M83" s="91"/>
      <c r="O83" s="91">
        <v>450</v>
      </c>
      <c r="P83" s="91"/>
      <c r="Q83" s="91"/>
      <c r="S83" s="90" t="s">
        <v>89</v>
      </c>
      <c r="T83" s="90"/>
      <c r="U83" s="90"/>
      <c r="V83" s="90"/>
      <c r="W83" s="90"/>
      <c r="Y83" s="90" t="s">
        <v>76</v>
      </c>
      <c r="Z83" s="90"/>
      <c r="AA83" s="90"/>
      <c r="AB83" s="90"/>
      <c r="AC83" s="90"/>
      <c r="AE83" s="90" t="s">
        <v>92</v>
      </c>
      <c r="AF83" s="90"/>
      <c r="AG83" s="90"/>
      <c r="AH83" s="90"/>
      <c r="AI83" s="90"/>
      <c r="AK83" s="90" t="s">
        <v>78</v>
      </c>
      <c r="AL83" s="90"/>
      <c r="AM83" s="90"/>
      <c r="AO83" s="91">
        <v>6765000</v>
      </c>
      <c r="AP83" s="91"/>
      <c r="AQ83" s="91"/>
      <c r="AS83" s="91">
        <v>450</v>
      </c>
      <c r="AT83" s="91"/>
      <c r="AV83" s="41" t="s">
        <v>89</v>
      </c>
    </row>
    <row r="84" spans="1:48" s="37" customFormat="1" ht="21.75" customHeight="1">
      <c r="A84" s="41" t="s">
        <v>30</v>
      </c>
      <c r="C84" s="41" t="s">
        <v>139</v>
      </c>
      <c r="E84" s="41" t="s">
        <v>92</v>
      </c>
      <c r="G84" s="90" t="s">
        <v>78</v>
      </c>
      <c r="H84" s="90"/>
      <c r="I84" s="90"/>
      <c r="K84" s="91">
        <v>1386000</v>
      </c>
      <c r="L84" s="91"/>
      <c r="M84" s="91"/>
      <c r="O84" s="91">
        <v>1000</v>
      </c>
      <c r="P84" s="91"/>
      <c r="Q84" s="91"/>
      <c r="S84" s="90" t="s">
        <v>131</v>
      </c>
      <c r="T84" s="90"/>
      <c r="U84" s="90"/>
      <c r="V84" s="90"/>
      <c r="W84" s="90"/>
      <c r="Y84" s="90" t="s">
        <v>139</v>
      </c>
      <c r="Z84" s="90"/>
      <c r="AA84" s="90"/>
      <c r="AB84" s="90"/>
      <c r="AC84" s="90"/>
      <c r="AE84" s="90" t="s">
        <v>92</v>
      </c>
      <c r="AF84" s="90"/>
      <c r="AG84" s="90"/>
      <c r="AH84" s="90"/>
      <c r="AI84" s="90"/>
      <c r="AK84" s="90" t="s">
        <v>78</v>
      </c>
      <c r="AL84" s="90"/>
      <c r="AM84" s="90"/>
      <c r="AO84" s="91">
        <v>1386000</v>
      </c>
      <c r="AP84" s="91"/>
      <c r="AQ84" s="91"/>
      <c r="AS84" s="91">
        <v>1000</v>
      </c>
      <c r="AT84" s="91"/>
      <c r="AV84" s="41" t="s">
        <v>131</v>
      </c>
    </row>
    <row r="85" spans="1:48" s="37" customFormat="1" ht="21.75" customHeight="1">
      <c r="A85" s="41" t="s">
        <v>50</v>
      </c>
      <c r="C85" s="41" t="s">
        <v>76</v>
      </c>
      <c r="E85" s="41" t="s">
        <v>78</v>
      </c>
      <c r="G85" s="90" t="s">
        <v>78</v>
      </c>
      <c r="H85" s="90"/>
      <c r="I85" s="90"/>
      <c r="K85" s="91">
        <v>0</v>
      </c>
      <c r="L85" s="91"/>
      <c r="M85" s="91"/>
      <c r="O85" s="91">
        <v>0</v>
      </c>
      <c r="P85" s="91"/>
      <c r="Q85" s="91"/>
      <c r="S85" s="90" t="s">
        <v>78</v>
      </c>
      <c r="T85" s="90"/>
      <c r="U85" s="90"/>
      <c r="V85" s="90"/>
      <c r="W85" s="90"/>
      <c r="Y85" s="90" t="s">
        <v>76</v>
      </c>
      <c r="Z85" s="90"/>
      <c r="AA85" s="90"/>
      <c r="AB85" s="90"/>
      <c r="AC85" s="90"/>
      <c r="AE85" s="90" t="s">
        <v>92</v>
      </c>
      <c r="AF85" s="90"/>
      <c r="AG85" s="90"/>
      <c r="AH85" s="90"/>
      <c r="AI85" s="90"/>
      <c r="AK85" s="90" t="s">
        <v>78</v>
      </c>
      <c r="AL85" s="90"/>
      <c r="AM85" s="90"/>
      <c r="AO85" s="91">
        <v>1100</v>
      </c>
      <c r="AP85" s="91"/>
      <c r="AQ85" s="91"/>
      <c r="AS85" s="91">
        <v>0</v>
      </c>
      <c r="AT85" s="91"/>
      <c r="AV85" s="41" t="s">
        <v>78</v>
      </c>
    </row>
    <row r="86" spans="1:48" s="37" customFormat="1" ht="21.75" customHeight="1">
      <c r="A86" s="41" t="s">
        <v>47</v>
      </c>
      <c r="C86" s="41" t="s">
        <v>76</v>
      </c>
      <c r="E86" s="41" t="s">
        <v>78</v>
      </c>
      <c r="G86" s="90" t="s">
        <v>78</v>
      </c>
      <c r="H86" s="90"/>
      <c r="I86" s="90"/>
      <c r="K86" s="91">
        <v>0</v>
      </c>
      <c r="L86" s="91"/>
      <c r="M86" s="91"/>
      <c r="O86" s="91">
        <v>0</v>
      </c>
      <c r="P86" s="91"/>
      <c r="Q86" s="91"/>
      <c r="S86" s="90" t="s">
        <v>78</v>
      </c>
      <c r="T86" s="90"/>
      <c r="U86" s="90"/>
      <c r="V86" s="90"/>
      <c r="W86" s="90"/>
      <c r="Y86" s="90" t="s">
        <v>76</v>
      </c>
      <c r="Z86" s="90"/>
      <c r="AA86" s="90"/>
      <c r="AB86" s="90"/>
      <c r="AC86" s="90"/>
      <c r="AE86" s="90" t="s">
        <v>92</v>
      </c>
      <c r="AF86" s="90"/>
      <c r="AG86" s="90"/>
      <c r="AH86" s="90"/>
      <c r="AI86" s="90"/>
      <c r="AK86" s="90" t="s">
        <v>78</v>
      </c>
      <c r="AL86" s="90"/>
      <c r="AM86" s="90"/>
      <c r="AO86" s="91">
        <v>128477000</v>
      </c>
      <c r="AP86" s="91"/>
      <c r="AQ86" s="91"/>
      <c r="AS86" s="91">
        <v>550</v>
      </c>
      <c r="AT86" s="91"/>
      <c r="AV86" s="41" t="s">
        <v>104</v>
      </c>
    </row>
    <row r="87" spans="1:48" ht="21.75" customHeight="1" thickBot="1">
      <c r="K87" s="89">
        <f>SUM(K15:M86)</f>
        <v>2005650840</v>
      </c>
      <c r="L87" s="89"/>
      <c r="M87" s="89"/>
      <c r="AO87" s="89">
        <f>SUM(AO15:AQ86)</f>
        <v>1119263472</v>
      </c>
      <c r="AP87" s="89"/>
      <c r="AQ87" s="89"/>
    </row>
    <row r="88" spans="1:48" ht="21.75" customHeight="1" thickTop="1"/>
    <row r="89" spans="1:48" ht="21.75" customHeight="1"/>
    <row r="90" spans="1:48" ht="21.75" customHeight="1"/>
    <row r="91" spans="1:48" ht="21.75" customHeight="1"/>
    <row r="92" spans="1:48" ht="21.75" customHeight="1"/>
    <row r="93" spans="1:48" ht="21.75" customHeight="1"/>
    <row r="94" spans="1:48" ht="21.75" customHeight="1"/>
    <row r="95" spans="1:48" ht="21.75" customHeight="1"/>
    <row r="96" spans="1:48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</sheetData>
  <mergeCells count="704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5:I55"/>
    <mergeCell ref="K55:M55"/>
    <mergeCell ref="O55:Q55"/>
    <mergeCell ref="S55:W55"/>
    <mergeCell ref="Y55:AC55"/>
    <mergeCell ref="AE55:AI55"/>
    <mergeCell ref="AK55:AM55"/>
    <mergeCell ref="AO55:AQ55"/>
    <mergeCell ref="AS55:AT55"/>
    <mergeCell ref="G56:I56"/>
    <mergeCell ref="K56:M56"/>
    <mergeCell ref="O56:Q56"/>
    <mergeCell ref="S56:W56"/>
    <mergeCell ref="Y56:AC56"/>
    <mergeCell ref="AE56:AI56"/>
    <mergeCell ref="AK56:AM56"/>
    <mergeCell ref="AO56:AQ56"/>
    <mergeCell ref="AS56:AT56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G59:I59"/>
    <mergeCell ref="K59:M59"/>
    <mergeCell ref="O59:Q59"/>
    <mergeCell ref="S59:W59"/>
    <mergeCell ref="Y59:AC59"/>
    <mergeCell ref="AE59:AI59"/>
    <mergeCell ref="AK59:AM59"/>
    <mergeCell ref="AO59:AQ59"/>
    <mergeCell ref="AS59:AT59"/>
    <mergeCell ref="G60:I60"/>
    <mergeCell ref="K60:M60"/>
    <mergeCell ref="O60:Q60"/>
    <mergeCell ref="S60:W60"/>
    <mergeCell ref="Y60:AC60"/>
    <mergeCell ref="AE60:AI60"/>
    <mergeCell ref="AK60:AM60"/>
    <mergeCell ref="AO60:AQ60"/>
    <mergeCell ref="AS60:AT60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G63:I63"/>
    <mergeCell ref="K63:M63"/>
    <mergeCell ref="O63:Q63"/>
    <mergeCell ref="S63:W63"/>
    <mergeCell ref="Y63:AC63"/>
    <mergeCell ref="AE63:AI63"/>
    <mergeCell ref="AK63:AM63"/>
    <mergeCell ref="AO63:AQ63"/>
    <mergeCell ref="AS63:AT63"/>
    <mergeCell ref="G64:I64"/>
    <mergeCell ref="K64:M64"/>
    <mergeCell ref="O64:Q64"/>
    <mergeCell ref="S64:W64"/>
    <mergeCell ref="Y64:AC64"/>
    <mergeCell ref="AE64:AI64"/>
    <mergeCell ref="AK64:AM64"/>
    <mergeCell ref="AO64:AQ64"/>
    <mergeCell ref="AS64:AT64"/>
    <mergeCell ref="G65:I65"/>
    <mergeCell ref="K65:M65"/>
    <mergeCell ref="O65:Q65"/>
    <mergeCell ref="S65:W65"/>
    <mergeCell ref="Y65:AC65"/>
    <mergeCell ref="AE65:AI65"/>
    <mergeCell ref="AK65:AM65"/>
    <mergeCell ref="AO65:AQ65"/>
    <mergeCell ref="AS65:AT65"/>
    <mergeCell ref="G66:I66"/>
    <mergeCell ref="K66:M66"/>
    <mergeCell ref="O66:Q66"/>
    <mergeCell ref="S66:W66"/>
    <mergeCell ref="Y66:AC66"/>
    <mergeCell ref="AE66:AI66"/>
    <mergeCell ref="AK66:AM66"/>
    <mergeCell ref="AO66:AQ66"/>
    <mergeCell ref="AS66:AT66"/>
    <mergeCell ref="G67:I67"/>
    <mergeCell ref="K67:M67"/>
    <mergeCell ref="O67:Q67"/>
    <mergeCell ref="S67:W67"/>
    <mergeCell ref="Y67:AC67"/>
    <mergeCell ref="AE67:AI67"/>
    <mergeCell ref="AK67:AM67"/>
    <mergeCell ref="AO67:AQ67"/>
    <mergeCell ref="AS67:AT67"/>
    <mergeCell ref="G68:I68"/>
    <mergeCell ref="K68:M68"/>
    <mergeCell ref="O68:Q68"/>
    <mergeCell ref="S68:W68"/>
    <mergeCell ref="Y68:AC68"/>
    <mergeCell ref="AE68:AI68"/>
    <mergeCell ref="AK68:AM68"/>
    <mergeCell ref="AO68:AQ68"/>
    <mergeCell ref="AS68:AT68"/>
    <mergeCell ref="G69:I69"/>
    <mergeCell ref="K69:M69"/>
    <mergeCell ref="O69:Q69"/>
    <mergeCell ref="S69:W69"/>
    <mergeCell ref="Y69:AC69"/>
    <mergeCell ref="AE69:AI69"/>
    <mergeCell ref="AK69:AM69"/>
    <mergeCell ref="AO69:AQ69"/>
    <mergeCell ref="AS69:AT69"/>
    <mergeCell ref="G70:I70"/>
    <mergeCell ref="K70:M70"/>
    <mergeCell ref="O70:Q70"/>
    <mergeCell ref="S70:W70"/>
    <mergeCell ref="Y70:AC70"/>
    <mergeCell ref="AE70:AI70"/>
    <mergeCell ref="AK70:AM70"/>
    <mergeCell ref="AO70:AQ70"/>
    <mergeCell ref="AS70:AT70"/>
    <mergeCell ref="G71:I71"/>
    <mergeCell ref="K71:M71"/>
    <mergeCell ref="O71:Q71"/>
    <mergeCell ref="S71:W71"/>
    <mergeCell ref="Y71:AC71"/>
    <mergeCell ref="AE71:AI71"/>
    <mergeCell ref="AK71:AM71"/>
    <mergeCell ref="AO71:AQ71"/>
    <mergeCell ref="AS71:AT71"/>
    <mergeCell ref="G72:I72"/>
    <mergeCell ref="K72:M72"/>
    <mergeCell ref="O72:Q72"/>
    <mergeCell ref="S72:W72"/>
    <mergeCell ref="Y72:AC72"/>
    <mergeCell ref="AE72:AI72"/>
    <mergeCell ref="AK72:AM72"/>
    <mergeCell ref="AO72:AQ72"/>
    <mergeCell ref="AS72:AT72"/>
    <mergeCell ref="G73:I73"/>
    <mergeCell ref="K73:M73"/>
    <mergeCell ref="O73:Q73"/>
    <mergeCell ref="S73:W73"/>
    <mergeCell ref="Y73:AC73"/>
    <mergeCell ref="AE73:AI73"/>
    <mergeCell ref="AK73:AM73"/>
    <mergeCell ref="AO73:AQ73"/>
    <mergeCell ref="AS73:AT73"/>
    <mergeCell ref="G74:I74"/>
    <mergeCell ref="K74:M74"/>
    <mergeCell ref="O74:Q74"/>
    <mergeCell ref="S74:W74"/>
    <mergeCell ref="Y74:AC74"/>
    <mergeCell ref="AE74:AI74"/>
    <mergeCell ref="AK74:AM74"/>
    <mergeCell ref="AO74:AQ74"/>
    <mergeCell ref="AS74:AT74"/>
    <mergeCell ref="G75:I75"/>
    <mergeCell ref="K75:M75"/>
    <mergeCell ref="O75:Q75"/>
    <mergeCell ref="S75:W75"/>
    <mergeCell ref="Y75:AC75"/>
    <mergeCell ref="AE75:AI75"/>
    <mergeCell ref="AK75:AM75"/>
    <mergeCell ref="AO75:AQ75"/>
    <mergeCell ref="AS75:AT75"/>
    <mergeCell ref="G76:I76"/>
    <mergeCell ref="K76:M76"/>
    <mergeCell ref="O76:Q76"/>
    <mergeCell ref="S76:W76"/>
    <mergeCell ref="Y76:AC76"/>
    <mergeCell ref="AE76:AI76"/>
    <mergeCell ref="AK76:AM76"/>
    <mergeCell ref="AO76:AQ76"/>
    <mergeCell ref="AS76:AT76"/>
    <mergeCell ref="G77:I77"/>
    <mergeCell ref="K77:M77"/>
    <mergeCell ref="O77:Q77"/>
    <mergeCell ref="S77:W77"/>
    <mergeCell ref="Y77:AC77"/>
    <mergeCell ref="AE77:AI77"/>
    <mergeCell ref="AK77:AM77"/>
    <mergeCell ref="AO77:AQ77"/>
    <mergeCell ref="AS77:AT77"/>
    <mergeCell ref="G78:I78"/>
    <mergeCell ref="K78:M78"/>
    <mergeCell ref="O78:Q78"/>
    <mergeCell ref="S78:W78"/>
    <mergeCell ref="Y78:AC78"/>
    <mergeCell ref="AE78:AI78"/>
    <mergeCell ref="AK78:AM78"/>
    <mergeCell ref="AO78:AQ78"/>
    <mergeCell ref="AS78:AT78"/>
    <mergeCell ref="G79:I79"/>
    <mergeCell ref="K79:M79"/>
    <mergeCell ref="O79:Q79"/>
    <mergeCell ref="S79:W79"/>
    <mergeCell ref="Y79:AC79"/>
    <mergeCell ref="AE79:AI79"/>
    <mergeCell ref="AK79:AM79"/>
    <mergeCell ref="AO79:AQ79"/>
    <mergeCell ref="AS79:AT79"/>
    <mergeCell ref="G80:I80"/>
    <mergeCell ref="K80:M80"/>
    <mergeCell ref="O80:Q80"/>
    <mergeCell ref="S80:W80"/>
    <mergeCell ref="Y80:AC80"/>
    <mergeCell ref="AE80:AI80"/>
    <mergeCell ref="AK80:AM80"/>
    <mergeCell ref="AO80:AQ80"/>
    <mergeCell ref="AS80:AT80"/>
    <mergeCell ref="G81:I81"/>
    <mergeCell ref="K81:M81"/>
    <mergeCell ref="O81:Q81"/>
    <mergeCell ref="S81:W81"/>
    <mergeCell ref="Y81:AC81"/>
    <mergeCell ref="AE81:AI81"/>
    <mergeCell ref="AK81:AM81"/>
    <mergeCell ref="AO81:AQ81"/>
    <mergeCell ref="AS81:AT81"/>
    <mergeCell ref="G82:I82"/>
    <mergeCell ref="K82:M82"/>
    <mergeCell ref="O82:Q82"/>
    <mergeCell ref="S82:W82"/>
    <mergeCell ref="Y82:AC82"/>
    <mergeCell ref="AE82:AI82"/>
    <mergeCell ref="AK82:AM82"/>
    <mergeCell ref="AO82:AQ82"/>
    <mergeCell ref="AS82:AT82"/>
    <mergeCell ref="G83:I83"/>
    <mergeCell ref="K83:M83"/>
    <mergeCell ref="O83:Q83"/>
    <mergeCell ref="S83:W83"/>
    <mergeCell ref="Y83:AC83"/>
    <mergeCell ref="AE83:AI83"/>
    <mergeCell ref="AK83:AM83"/>
    <mergeCell ref="AO83:AQ83"/>
    <mergeCell ref="AS83:AT83"/>
    <mergeCell ref="G84:I84"/>
    <mergeCell ref="K84:M84"/>
    <mergeCell ref="O84:Q84"/>
    <mergeCell ref="S84:W84"/>
    <mergeCell ref="Y84:AC84"/>
    <mergeCell ref="AE84:AI84"/>
    <mergeCell ref="AK84:AM84"/>
    <mergeCell ref="AO84:AQ84"/>
    <mergeCell ref="AS84:AT84"/>
    <mergeCell ref="AS86:AT86"/>
    <mergeCell ref="G85:I85"/>
    <mergeCell ref="K85:M85"/>
    <mergeCell ref="O85:Q85"/>
    <mergeCell ref="S85:W85"/>
    <mergeCell ref="Y85:AC85"/>
    <mergeCell ref="AE85:AI85"/>
    <mergeCell ref="AK85:AM85"/>
    <mergeCell ref="AO85:AQ85"/>
    <mergeCell ref="AS85:AT85"/>
    <mergeCell ref="AO87:AQ87"/>
    <mergeCell ref="K87:M87"/>
    <mergeCell ref="G86:I86"/>
    <mergeCell ref="K86:M86"/>
    <mergeCell ref="O86:Q86"/>
    <mergeCell ref="S86:W86"/>
    <mergeCell ref="Y86:AC86"/>
    <mergeCell ref="AE86:AI86"/>
    <mergeCell ref="AK86:AM86"/>
    <mergeCell ref="AO86:AQ86"/>
  </mergeCells>
  <pageMargins left="0.39" right="0.39" top="0.39" bottom="0.39" header="0" footer="0"/>
  <pageSetup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3"/>
  <sheetViews>
    <sheetView rightToLeft="1" view="pageBreakPreview" zoomScale="87" zoomScaleNormal="100" zoomScaleSheetLayoutView="87" workbookViewId="0">
      <selection activeCell="K30" sqref="K30"/>
    </sheetView>
  </sheetViews>
  <sheetFormatPr defaultRowHeight="12.75"/>
  <cols>
    <col min="1" max="1" width="22.71093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1.85546875" bestFit="1" customWidth="1"/>
    <col min="14" max="14" width="1.28515625" customWidth="1"/>
    <col min="15" max="15" width="8.28515625" bestFit="1" customWidth="1"/>
    <col min="16" max="16" width="1.28515625" customWidth="1"/>
    <col min="17" max="17" width="16.140625" bestFit="1" customWidth="1"/>
    <col min="18" max="18" width="1.28515625" customWidth="1"/>
    <col min="19" max="19" width="16.140625" bestFit="1" customWidth="1"/>
    <col min="20" max="20" width="1.28515625" customWidth="1"/>
    <col min="21" max="21" width="5.42578125" bestFit="1" customWidth="1"/>
    <col min="22" max="22" width="1.28515625" customWidth="1"/>
    <col min="23" max="23" width="12.85546875" bestFit="1" customWidth="1"/>
    <col min="24" max="24" width="1.28515625" customWidth="1"/>
    <col min="25" max="25" width="5.42578125" bestFit="1" customWidth="1"/>
    <col min="26" max="26" width="1.28515625" customWidth="1"/>
    <col min="27" max="27" width="10.28515625" bestFit="1" customWidth="1"/>
    <col min="28" max="28" width="1.28515625" customWidth="1"/>
    <col min="29" max="29" width="8.28515625" bestFit="1" customWidth="1"/>
    <col min="30" max="30" width="1.28515625" customWidth="1"/>
    <col min="31" max="31" width="16.140625" bestFit="1" customWidth="1"/>
    <col min="32" max="32" width="1.28515625" customWidth="1"/>
    <col min="33" max="33" width="16.140625" bestFit="1" customWidth="1"/>
    <col min="34" max="34" width="1.28515625" customWidth="1"/>
    <col min="35" max="35" width="16.140625" bestFit="1" customWidth="1"/>
    <col min="36" max="36" width="1.28515625" customWidth="1"/>
    <col min="37" max="37" width="18.28515625" bestFit="1" customWidth="1"/>
    <col min="38" max="38" width="0.28515625" customWidth="1"/>
  </cols>
  <sheetData>
    <row r="1" spans="1:37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3" spans="1:37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</row>
    <row r="4" spans="1:37" ht="14.45" customHeight="1"/>
    <row r="5" spans="1:37" ht="14.45" customHeight="1">
      <c r="A5" s="87" t="s">
        <v>334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37" ht="14.4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2</v>
      </c>
      <c r="P6" s="85"/>
      <c r="Q6" s="85"/>
      <c r="R6" s="85"/>
      <c r="S6" s="85"/>
      <c r="U6" s="85" t="s">
        <v>3</v>
      </c>
      <c r="V6" s="85"/>
      <c r="W6" s="85"/>
      <c r="X6" s="85"/>
      <c r="Y6" s="85"/>
      <c r="Z6" s="85"/>
      <c r="AA6" s="85"/>
      <c r="AC6" s="85" t="s">
        <v>4</v>
      </c>
      <c r="AD6" s="85"/>
      <c r="AE6" s="85"/>
      <c r="AF6" s="85"/>
      <c r="AG6" s="85"/>
      <c r="AH6" s="85"/>
      <c r="AI6" s="85"/>
      <c r="AJ6" s="85"/>
      <c r="AK6" s="85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U7" s="86" t="s">
        <v>5</v>
      </c>
      <c r="V7" s="86"/>
      <c r="W7" s="86"/>
      <c r="X7" s="3"/>
      <c r="Y7" s="86" t="s">
        <v>6</v>
      </c>
      <c r="Z7" s="86"/>
      <c r="AA7" s="86"/>
      <c r="AC7" s="3"/>
      <c r="AD7" s="3"/>
      <c r="AE7" s="3"/>
      <c r="AF7" s="3"/>
      <c r="AG7" s="3"/>
      <c r="AH7" s="3"/>
      <c r="AI7" s="3"/>
      <c r="AJ7" s="3"/>
      <c r="AK7" s="3"/>
    </row>
    <row r="8" spans="1:37" ht="42">
      <c r="A8" s="17" t="s">
        <v>140</v>
      </c>
      <c r="C8" s="7" t="s">
        <v>141</v>
      </c>
      <c r="E8" s="7" t="s">
        <v>142</v>
      </c>
      <c r="G8" s="2" t="s">
        <v>143</v>
      </c>
      <c r="I8" s="2" t="s">
        <v>144</v>
      </c>
      <c r="K8" s="2" t="s">
        <v>145</v>
      </c>
      <c r="M8" s="2" t="s">
        <v>63</v>
      </c>
      <c r="O8" s="2" t="s">
        <v>8</v>
      </c>
      <c r="Q8" s="2" t="s">
        <v>9</v>
      </c>
      <c r="S8" s="2" t="s">
        <v>10</v>
      </c>
      <c r="U8" s="4" t="s">
        <v>8</v>
      </c>
      <c r="V8" s="3"/>
      <c r="W8" s="4" t="s">
        <v>9</v>
      </c>
      <c r="Y8" s="4" t="s">
        <v>8</v>
      </c>
      <c r="Z8" s="3"/>
      <c r="AA8" s="4" t="s">
        <v>11</v>
      </c>
      <c r="AC8" s="2" t="s">
        <v>8</v>
      </c>
      <c r="AE8" s="2" t="s">
        <v>12</v>
      </c>
      <c r="AG8" s="2" t="s">
        <v>9</v>
      </c>
      <c r="AI8" s="2" t="s">
        <v>10</v>
      </c>
      <c r="AK8" s="2" t="s">
        <v>13</v>
      </c>
    </row>
    <row r="9" spans="1:37" ht="21.75" customHeight="1">
      <c r="A9" s="39" t="s">
        <v>146</v>
      </c>
      <c r="B9" s="37"/>
      <c r="C9" s="39" t="s">
        <v>147</v>
      </c>
      <c r="D9" s="37"/>
      <c r="E9" s="39" t="s">
        <v>147</v>
      </c>
      <c r="F9" s="37"/>
      <c r="G9" s="39" t="s">
        <v>148</v>
      </c>
      <c r="H9" s="37"/>
      <c r="I9" s="39" t="s">
        <v>149</v>
      </c>
      <c r="J9" s="37"/>
      <c r="K9" s="22">
        <v>23</v>
      </c>
      <c r="L9" s="47"/>
      <c r="M9" s="22">
        <v>23</v>
      </c>
      <c r="N9" s="37"/>
      <c r="O9" s="44">
        <v>229500</v>
      </c>
      <c r="P9" s="37"/>
      <c r="Q9" s="44">
        <v>400300214522</v>
      </c>
      <c r="R9" s="37"/>
      <c r="S9" s="44">
        <v>413955197238</v>
      </c>
      <c r="T9" s="37"/>
      <c r="U9" s="44">
        <v>0</v>
      </c>
      <c r="V9" s="37"/>
      <c r="W9" s="44">
        <v>0</v>
      </c>
      <c r="X9" s="37"/>
      <c r="Y9" s="44">
        <v>0</v>
      </c>
      <c r="Z9" s="37"/>
      <c r="AA9" s="44">
        <v>0</v>
      </c>
      <c r="AB9" s="37"/>
      <c r="AC9" s="44">
        <v>229500</v>
      </c>
      <c r="AD9" s="37"/>
      <c r="AE9" s="22">
        <v>1869546</v>
      </c>
      <c r="AF9" s="37"/>
      <c r="AG9" s="44">
        <v>400300214522</v>
      </c>
      <c r="AH9" s="37"/>
      <c r="AI9" s="44">
        <v>428749737914</v>
      </c>
      <c r="AJ9" s="37"/>
      <c r="AK9" s="45">
        <f>AI9/2449472273986*100</f>
        <v>17.503759583949083</v>
      </c>
    </row>
    <row r="10" spans="1:37" ht="21.75" customHeight="1" thickBot="1">
      <c r="A10" s="43"/>
      <c r="B10" s="37"/>
      <c r="C10" s="23"/>
      <c r="D10" s="37"/>
      <c r="E10" s="23"/>
      <c r="F10" s="37"/>
      <c r="G10" s="23"/>
      <c r="H10" s="37"/>
      <c r="I10" s="23"/>
      <c r="J10" s="37"/>
      <c r="K10" s="23"/>
      <c r="L10" s="37"/>
      <c r="M10" s="23"/>
      <c r="N10" s="37"/>
      <c r="O10" s="24">
        <f>SUM(O9)</f>
        <v>229500</v>
      </c>
      <c r="P10" s="37"/>
      <c r="Q10" s="24">
        <f>SUM(Q9)</f>
        <v>400300214522</v>
      </c>
      <c r="R10" s="37"/>
      <c r="S10" s="24">
        <f>SUM(S9)</f>
        <v>413955197238</v>
      </c>
      <c r="T10" s="37"/>
      <c r="U10" s="24">
        <f>SUM(U9)</f>
        <v>0</v>
      </c>
      <c r="V10" s="37"/>
      <c r="W10" s="24">
        <f>SUM(W9)</f>
        <v>0</v>
      </c>
      <c r="X10" s="37"/>
      <c r="Y10" s="24">
        <f>SUM(Y9)</f>
        <v>0</v>
      </c>
      <c r="Z10" s="37"/>
      <c r="AA10" s="24">
        <f>SUM(AA9)</f>
        <v>0</v>
      </c>
      <c r="AB10" s="37"/>
      <c r="AC10" s="24">
        <f>SUM(AC9)</f>
        <v>229500</v>
      </c>
      <c r="AD10" s="37"/>
      <c r="AE10" s="23"/>
      <c r="AF10" s="37"/>
      <c r="AG10" s="24">
        <f>SUM(AG9)</f>
        <v>400300214522</v>
      </c>
      <c r="AH10" s="37"/>
      <c r="AI10" s="24">
        <f>SUM(AI9)</f>
        <v>428749737914</v>
      </c>
      <c r="AJ10" s="37"/>
      <c r="AK10" s="46">
        <f>SUM(AK9)</f>
        <v>17.503759583949083</v>
      </c>
    </row>
    <row r="11" spans="1:37" ht="13.5" thickTop="1"/>
    <row r="12" spans="1:37">
      <c r="AI12" s="51"/>
    </row>
    <row r="13" spans="1:37">
      <c r="S13" s="51"/>
    </row>
  </sheetData>
  <mergeCells count="10">
    <mergeCell ref="A1:AK1"/>
    <mergeCell ref="A2:AK2"/>
    <mergeCell ref="A3:AK3"/>
    <mergeCell ref="U7:W7"/>
    <mergeCell ref="Y7:AA7"/>
    <mergeCell ref="A5:AK5"/>
    <mergeCell ref="A6:N6"/>
    <mergeCell ref="O6:S6"/>
    <mergeCell ref="U6:AA6"/>
    <mergeCell ref="AC6:AK6"/>
  </mergeCells>
  <pageMargins left="0.39" right="0.39" top="0.39" bottom="0.39" header="0" footer="0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rightToLeft="1" view="pageBreakPreview" topLeftCell="A10" zoomScale="142" zoomScaleNormal="100" zoomScaleSheetLayoutView="142" workbookViewId="0">
      <selection activeCell="I17" sqref="C17:I20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21.7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4.45" customHeight="1"/>
    <row r="5" spans="1:11" ht="14.45" customHeight="1">
      <c r="A5" s="87" t="s">
        <v>242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4.45" customHeight="1">
      <c r="C6" s="2" t="s">
        <v>2</v>
      </c>
      <c r="E6" s="85" t="s">
        <v>3</v>
      </c>
      <c r="F6" s="85"/>
      <c r="G6" s="85"/>
      <c r="I6" s="97" t="s">
        <v>4</v>
      </c>
      <c r="J6" s="97"/>
      <c r="K6" s="97"/>
    </row>
    <row r="7" spans="1:11" ht="14.45" customHeight="1">
      <c r="C7" s="3"/>
      <c r="E7" s="3"/>
      <c r="F7" s="3"/>
      <c r="G7" s="3"/>
    </row>
    <row r="8" spans="1:11" ht="14.45" customHeight="1">
      <c r="A8" s="17" t="s">
        <v>150</v>
      </c>
      <c r="C8" s="2" t="s">
        <v>151</v>
      </c>
      <c r="E8" s="2" t="s">
        <v>152</v>
      </c>
      <c r="G8" s="2" t="s">
        <v>153</v>
      </c>
      <c r="I8" s="2" t="s">
        <v>151</v>
      </c>
      <c r="K8" s="2" t="s">
        <v>13</v>
      </c>
    </row>
    <row r="9" spans="1:11" ht="21.75" customHeight="1">
      <c r="A9" s="18" t="s">
        <v>236</v>
      </c>
      <c r="C9" s="22">
        <v>2765282415</v>
      </c>
      <c r="D9" s="37"/>
      <c r="E9" s="22">
        <v>272244923660</v>
      </c>
      <c r="F9" s="37"/>
      <c r="G9" s="22">
        <v>264610312256</v>
      </c>
      <c r="H9" s="37"/>
      <c r="I9" s="22">
        <f>C9+E9-G9</f>
        <v>10399893819</v>
      </c>
      <c r="K9" s="40">
        <f>I9/2449472273986*100</f>
        <v>0.42457691517676843</v>
      </c>
    </row>
    <row r="10" spans="1:11" ht="21.75" customHeight="1">
      <c r="A10" s="16" t="s">
        <v>237</v>
      </c>
      <c r="C10" s="23">
        <v>703280768</v>
      </c>
      <c r="D10" s="37"/>
      <c r="E10" s="23">
        <v>3391496852</v>
      </c>
      <c r="F10" s="37"/>
      <c r="G10" s="23">
        <v>4000692400</v>
      </c>
      <c r="H10" s="37"/>
      <c r="I10" s="23">
        <f>C10+E10-G10</f>
        <v>94085220</v>
      </c>
      <c r="K10" s="42">
        <f>I10/2449472273986*100</f>
        <v>3.841040415080761E-3</v>
      </c>
    </row>
    <row r="11" spans="1:11" ht="21.75" customHeight="1">
      <c r="A11" s="16" t="s">
        <v>238</v>
      </c>
      <c r="C11" s="23">
        <v>27531461</v>
      </c>
      <c r="D11" s="37"/>
      <c r="E11" s="23">
        <v>220011590658</v>
      </c>
      <c r="F11" s="37"/>
      <c r="G11" s="23">
        <v>220000378475</v>
      </c>
      <c r="H11" s="37"/>
      <c r="I11" s="23">
        <f t="shared" ref="I11:I15" si="0">C11+E11-G11</f>
        <v>38743644</v>
      </c>
      <c r="K11" s="42">
        <f t="shared" ref="K11:K15" si="1">I11/2449472273986*100</f>
        <v>1.581713923095479E-3</v>
      </c>
    </row>
    <row r="12" spans="1:11" ht="21.75" customHeight="1">
      <c r="A12" s="16" t="s">
        <v>238</v>
      </c>
      <c r="C12" s="23">
        <v>2419273078</v>
      </c>
      <c r="D12" s="37"/>
      <c r="E12" s="23">
        <v>232733432784</v>
      </c>
      <c r="F12" s="37"/>
      <c r="G12" s="23">
        <v>228042739720</v>
      </c>
      <c r="H12" s="37"/>
      <c r="I12" s="23">
        <f t="shared" si="0"/>
        <v>7109966142</v>
      </c>
      <c r="K12" s="42">
        <f t="shared" si="1"/>
        <v>0.29026522233011559</v>
      </c>
    </row>
    <row r="13" spans="1:11" ht="21.75" customHeight="1">
      <c r="A13" s="16" t="s">
        <v>239</v>
      </c>
      <c r="C13" s="23">
        <v>111000</v>
      </c>
      <c r="D13" s="37"/>
      <c r="E13" s="23">
        <v>30555094520</v>
      </c>
      <c r="F13" s="37"/>
      <c r="G13" s="23">
        <v>30555169520</v>
      </c>
      <c r="H13" s="37"/>
      <c r="I13" s="23">
        <f t="shared" si="0"/>
        <v>36000</v>
      </c>
      <c r="K13" s="42">
        <f t="shared" si="1"/>
        <v>1.4697043270229627E-6</v>
      </c>
    </row>
    <row r="14" spans="1:11" ht="21.75" customHeight="1">
      <c r="A14" s="16" t="s">
        <v>240</v>
      </c>
      <c r="C14" s="23">
        <v>30000000000</v>
      </c>
      <c r="D14" s="37"/>
      <c r="E14" s="23">
        <v>0</v>
      </c>
      <c r="F14" s="37"/>
      <c r="G14" s="23">
        <v>30000000000</v>
      </c>
      <c r="H14" s="37"/>
      <c r="I14" s="23">
        <f t="shared" si="0"/>
        <v>0</v>
      </c>
      <c r="K14" s="42">
        <f t="shared" si="1"/>
        <v>0</v>
      </c>
    </row>
    <row r="15" spans="1:11" ht="21.75" customHeight="1">
      <c r="A15" s="16" t="s">
        <v>241</v>
      </c>
      <c r="C15" s="48">
        <v>40000000000</v>
      </c>
      <c r="D15" s="37"/>
      <c r="E15" s="48">
        <v>0</v>
      </c>
      <c r="F15" s="37"/>
      <c r="G15" s="48">
        <v>25000000000</v>
      </c>
      <c r="H15" s="37"/>
      <c r="I15" s="23">
        <f t="shared" si="0"/>
        <v>15000000000</v>
      </c>
      <c r="K15" s="42">
        <f t="shared" si="1"/>
        <v>0.61237680292623442</v>
      </c>
    </row>
    <row r="16" spans="1:11" ht="21.75" customHeight="1" thickBot="1">
      <c r="A16" s="19"/>
      <c r="C16" s="24">
        <f>SUM(C9:C15)</f>
        <v>75915478722</v>
      </c>
      <c r="D16" s="37"/>
      <c r="E16" s="24">
        <f>SUM(E9:E15)</f>
        <v>758936538474</v>
      </c>
      <c r="F16" s="37"/>
      <c r="G16" s="24">
        <f>SUM(G9:G15)</f>
        <v>802209292371</v>
      </c>
      <c r="H16" s="37"/>
      <c r="I16" s="24">
        <f>SUM(I9:I15)</f>
        <v>32642724825</v>
      </c>
      <c r="K16" s="46">
        <f>SUM(K9:K15)</f>
        <v>1.3326431644756216</v>
      </c>
    </row>
    <row r="17" spans="3:9" ht="13.5" thickTop="1">
      <c r="I17" s="51"/>
    </row>
    <row r="18" spans="3:9">
      <c r="C18" s="51"/>
      <c r="I18" s="51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5"/>
  <sheetViews>
    <sheetView rightToLeft="1" view="pageBreakPreview" zoomScaleNormal="100" zoomScaleSheetLayoutView="100" workbookViewId="0">
      <selection activeCell="F18" sqref="F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12.5703125" customWidth="1"/>
    <col min="12" max="12" width="15.42578125" hidden="1" customWidth="1"/>
  </cols>
  <sheetData>
    <row r="1" spans="1:12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ht="14.45" customHeight="1"/>
    <row r="5" spans="1:12" ht="29.1" customHeight="1">
      <c r="A5" s="1" t="s">
        <v>155</v>
      </c>
      <c r="B5" s="94" t="s">
        <v>156</v>
      </c>
      <c r="C5" s="94"/>
      <c r="D5" s="94"/>
      <c r="E5" s="94"/>
      <c r="F5" s="94"/>
      <c r="G5" s="94"/>
      <c r="H5" s="94"/>
      <c r="I5" s="94"/>
      <c r="J5" s="94"/>
    </row>
    <row r="6" spans="1:12" ht="14.45" customHeight="1"/>
    <row r="7" spans="1:12" ht="14.45" customHeight="1">
      <c r="A7" s="85" t="s">
        <v>157</v>
      </c>
      <c r="B7" s="85"/>
      <c r="D7" s="2" t="s">
        <v>158</v>
      </c>
      <c r="F7" s="2" t="s">
        <v>151</v>
      </c>
      <c r="H7" s="2" t="s">
        <v>159</v>
      </c>
      <c r="J7" s="2" t="s">
        <v>160</v>
      </c>
    </row>
    <row r="8" spans="1:12" ht="21.75" customHeight="1">
      <c r="A8" s="92" t="s">
        <v>161</v>
      </c>
      <c r="B8" s="92"/>
      <c r="C8" s="37"/>
      <c r="D8" s="39" t="s">
        <v>162</v>
      </c>
      <c r="E8" s="37"/>
      <c r="F8" s="28">
        <f>'درآمد سرمایه گذاری در سهام'!S165</f>
        <v>-454913770746</v>
      </c>
      <c r="G8" s="50"/>
      <c r="H8" s="59">
        <f>F8/$F$12*100</f>
        <v>128.09290579319872</v>
      </c>
      <c r="I8" s="60"/>
      <c r="J8" s="59">
        <f>F8/2449472273986*100</f>
        <v>-18.571909369103562</v>
      </c>
      <c r="L8" s="55">
        <f>'درآمد سرمایه گذاری در سهام'!I165</f>
        <v>81422398348</v>
      </c>
    </row>
    <row r="9" spans="1:12" ht="21.75" customHeight="1">
      <c r="A9" s="90" t="s">
        <v>164</v>
      </c>
      <c r="B9" s="90"/>
      <c r="C9" s="37"/>
      <c r="D9" s="41" t="s">
        <v>163</v>
      </c>
      <c r="E9" s="37"/>
      <c r="F9" s="30">
        <f>'درآمد سرمایه گذاری در اوراق به'!Q16</f>
        <v>77323242112</v>
      </c>
      <c r="G9" s="50"/>
      <c r="H9" s="59">
        <f t="shared" ref="H9:H11" si="0">F9/$F$12*100</f>
        <v>-21.772387217988392</v>
      </c>
      <c r="I9" s="60"/>
      <c r="J9" s="59">
        <f t="shared" ref="J9:J11" si="1">F9/2449472273986*100</f>
        <v>3.156730653095849</v>
      </c>
      <c r="L9" s="55">
        <f>'درآمد سرمایه گذاری در اوراق به'!I16</f>
        <v>18432146597</v>
      </c>
    </row>
    <row r="10" spans="1:12" ht="21.75" customHeight="1">
      <c r="A10" s="90" t="s">
        <v>166</v>
      </c>
      <c r="B10" s="90"/>
      <c r="C10" s="37"/>
      <c r="D10" s="41" t="s">
        <v>165</v>
      </c>
      <c r="E10" s="37"/>
      <c r="F10" s="30">
        <f>'درآمد سپرده بانکی'!G13</f>
        <v>21593165926</v>
      </c>
      <c r="G10" s="50"/>
      <c r="H10" s="59">
        <f t="shared" si="0"/>
        <v>-6.0801223146097669</v>
      </c>
      <c r="I10" s="60"/>
      <c r="J10" s="59">
        <f t="shared" si="1"/>
        <v>0.88154359432130547</v>
      </c>
      <c r="L10" s="51">
        <f>'درآمد سپرده بانکی'!C13</f>
        <v>1292779323</v>
      </c>
    </row>
    <row r="11" spans="1:12" ht="21.75" customHeight="1">
      <c r="A11" s="90" t="s">
        <v>168</v>
      </c>
      <c r="B11" s="90"/>
      <c r="C11" s="37"/>
      <c r="D11" s="41" t="s">
        <v>167</v>
      </c>
      <c r="E11" s="37"/>
      <c r="F11" s="58">
        <f>'سایر درآمدها'!E11</f>
        <v>853751960</v>
      </c>
      <c r="G11" s="50"/>
      <c r="H11" s="59">
        <f t="shared" si="0"/>
        <v>-0.24039626060055985</v>
      </c>
      <c r="I11" s="60"/>
      <c r="J11" s="59">
        <f t="shared" si="1"/>
        <v>3.4854526383787089E-2</v>
      </c>
      <c r="L11" s="51">
        <f>'سایر درآمدها'!C11</f>
        <v>48365674</v>
      </c>
    </row>
    <row r="12" spans="1:12" ht="21.75" customHeight="1">
      <c r="A12" s="43"/>
      <c r="B12" s="43"/>
      <c r="C12" s="37"/>
      <c r="D12" s="23"/>
      <c r="E12" s="37"/>
      <c r="F12" s="33">
        <f>SUM(F8:F11)</f>
        <v>-355143610748</v>
      </c>
      <c r="G12" s="50"/>
      <c r="H12" s="61">
        <f>SUM(H8:H11)</f>
        <v>100</v>
      </c>
      <c r="I12" s="60"/>
      <c r="J12" s="61">
        <f>SUM(J8:J11)</f>
        <v>-14.49878059530262</v>
      </c>
      <c r="L12" s="55">
        <f>SUM(L8:L11)</f>
        <v>101195689942</v>
      </c>
    </row>
    <row r="13" spans="1:12" ht="13.5" thickTop="1"/>
    <row r="14" spans="1:12">
      <c r="F14" s="55"/>
      <c r="L14" s="51">
        <v>101195689942</v>
      </c>
    </row>
    <row r="15" spans="1:12">
      <c r="F15" s="55"/>
      <c r="L15" s="55">
        <f>L12-L14</f>
        <v>0</v>
      </c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69"/>
  <sheetViews>
    <sheetView rightToLeft="1" view="pageBreakPreview" topLeftCell="A162" zoomScaleNormal="100" zoomScaleSheetLayoutView="100" workbookViewId="0">
      <selection activeCell="C201" sqref="C201"/>
    </sheetView>
  </sheetViews>
  <sheetFormatPr defaultRowHeight="12.75"/>
  <cols>
    <col min="1" max="1" width="81.28515625" bestFit="1" customWidth="1"/>
    <col min="2" max="2" width="1.28515625" customWidth="1"/>
    <col min="3" max="3" width="15" style="37" bestFit="1" customWidth="1"/>
    <col min="4" max="4" width="1.28515625" style="37" customWidth="1"/>
    <col min="5" max="5" width="16.42578125" style="37" bestFit="1" customWidth="1"/>
    <col min="6" max="6" width="1.28515625" style="37" customWidth="1"/>
    <col min="7" max="7" width="19.42578125" style="37" bestFit="1" customWidth="1"/>
    <col min="8" max="8" width="1.28515625" style="37" customWidth="1"/>
    <col min="9" max="9" width="16.42578125" style="37" bestFit="1" customWidth="1"/>
    <col min="10" max="10" width="1.28515625" style="37" customWidth="1"/>
    <col min="11" max="11" width="17.5703125" style="37" bestFit="1" customWidth="1"/>
    <col min="12" max="12" width="1.28515625" style="37" customWidth="1"/>
    <col min="13" max="13" width="15.85546875" style="37" bestFit="1" customWidth="1"/>
    <col min="14" max="14" width="1.28515625" style="37" customWidth="1"/>
    <col min="15" max="15" width="16.5703125" style="37" bestFit="1" customWidth="1"/>
    <col min="16" max="16" width="1.28515625" style="37" customWidth="1"/>
    <col min="17" max="17" width="17.5703125" style="37" bestFit="1" customWidth="1"/>
    <col min="18" max="18" width="1.28515625" style="37" customWidth="1"/>
    <col min="19" max="19" width="17.5703125" style="37" bestFit="1" customWidth="1"/>
    <col min="20" max="20" width="1.28515625" style="37" customWidth="1"/>
    <col min="21" max="21" width="17.42578125" style="37" bestFit="1" customWidth="1"/>
    <col min="22" max="22" width="0.28515625" customWidth="1"/>
  </cols>
  <sheetData>
    <row r="1" spans="1:21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14.45" customHeight="1"/>
    <row r="5" spans="1:21" ht="14.45" customHeight="1">
      <c r="A5" s="87" t="s">
        <v>319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1" ht="14.45" customHeight="1">
      <c r="C6" s="85" t="s">
        <v>169</v>
      </c>
      <c r="D6" s="85"/>
      <c r="E6" s="85"/>
      <c r="F6" s="85"/>
      <c r="G6" s="85"/>
      <c r="H6" s="85"/>
      <c r="I6" s="85"/>
      <c r="J6" s="85"/>
      <c r="K6" s="85"/>
      <c r="M6" s="85" t="s">
        <v>170</v>
      </c>
      <c r="N6" s="85"/>
      <c r="O6" s="85"/>
      <c r="P6" s="85"/>
      <c r="Q6" s="85"/>
      <c r="R6" s="85"/>
      <c r="S6" s="85"/>
      <c r="T6" s="85"/>
      <c r="U6" s="85"/>
    </row>
    <row r="7" spans="1:21" ht="14.45" customHeight="1">
      <c r="C7" s="38"/>
      <c r="D7" s="38"/>
      <c r="E7" s="38"/>
      <c r="F7" s="38"/>
      <c r="G7" s="38"/>
      <c r="H7" s="38"/>
      <c r="I7" s="86" t="s">
        <v>57</v>
      </c>
      <c r="J7" s="86"/>
      <c r="K7" s="86"/>
      <c r="M7" s="38"/>
      <c r="N7" s="38"/>
      <c r="O7" s="38"/>
      <c r="P7" s="38"/>
      <c r="Q7" s="38"/>
      <c r="R7" s="38"/>
      <c r="S7" s="86" t="s">
        <v>57</v>
      </c>
      <c r="T7" s="86"/>
      <c r="U7" s="86"/>
    </row>
    <row r="8" spans="1:21" ht="14.45" customHeight="1">
      <c r="A8" s="17" t="s">
        <v>171</v>
      </c>
      <c r="B8" s="20"/>
      <c r="C8" s="2" t="s">
        <v>172</v>
      </c>
      <c r="E8" s="2" t="s">
        <v>173</v>
      </c>
      <c r="G8" s="2" t="s">
        <v>174</v>
      </c>
      <c r="I8" s="4" t="s">
        <v>151</v>
      </c>
      <c r="J8" s="38"/>
      <c r="K8" s="4" t="s">
        <v>159</v>
      </c>
      <c r="M8" s="2" t="s">
        <v>172</v>
      </c>
      <c r="O8" s="17" t="s">
        <v>173</v>
      </c>
      <c r="Q8" s="2" t="s">
        <v>174</v>
      </c>
      <c r="S8" s="4" t="s">
        <v>151</v>
      </c>
      <c r="T8" s="38"/>
      <c r="U8" s="4" t="s">
        <v>159</v>
      </c>
    </row>
    <row r="9" spans="1:21" ht="21.75" customHeight="1">
      <c r="A9" s="41" t="s">
        <v>80</v>
      </c>
      <c r="C9" s="30">
        <v>0</v>
      </c>
      <c r="D9" s="30"/>
      <c r="E9" s="30">
        <f>VLOOKUP(A9,'درآمد ناشی از تغییر قیمت اوراق'!A:Q,9,0)</f>
        <v>1112842752</v>
      </c>
      <c r="F9" s="30"/>
      <c r="G9" s="30">
        <f>VLOOKUP(A9,'درآمد اعمال اختیار'!A:M,11,0)</f>
        <v>785586289</v>
      </c>
      <c r="H9" s="30"/>
      <c r="I9" s="30">
        <f>C9+E9+G9</f>
        <v>1898429041</v>
      </c>
      <c r="J9" s="30"/>
      <c r="K9" s="59">
        <f>I9/درآمد!$L$14*100</f>
        <v>1.8759979225282015</v>
      </c>
      <c r="L9" s="30"/>
      <c r="M9" s="30">
        <v>0</v>
      </c>
      <c r="N9" s="30"/>
      <c r="O9" s="30">
        <f>VLOOKUP(A9,'درآمد ناشی از تغییر قیمت اوراق'!A:Q,17,0)</f>
        <v>0</v>
      </c>
      <c r="P9" s="30"/>
      <c r="Q9" s="30">
        <f>VLOOKUP(A9,'درآمد اعمال اختیار'!A:M,13,0)</f>
        <v>786377480</v>
      </c>
      <c r="R9" s="30"/>
      <c r="S9" s="30">
        <f>M9+O9+Q9</f>
        <v>786377480</v>
      </c>
      <c r="U9" s="59">
        <f>S9/درآمد!$F$12*100</f>
        <v>-0.22142520833860405</v>
      </c>
    </row>
    <row r="10" spans="1:21" ht="21.75" customHeight="1">
      <c r="A10" s="41" t="s">
        <v>94</v>
      </c>
      <c r="C10" s="30">
        <v>0</v>
      </c>
      <c r="D10" s="30"/>
      <c r="E10" s="30">
        <f>VLOOKUP(A10,'درآمد ناشی از تغییر قیمت اوراق'!A:Q,9,0)</f>
        <v>3236946600</v>
      </c>
      <c r="F10" s="30"/>
      <c r="G10" s="30">
        <f>VLOOKUP(A10,'درآمد اعمال اختیار'!A:M,11,0)</f>
        <v>2523575207</v>
      </c>
      <c r="H10" s="30"/>
      <c r="I10" s="30">
        <f t="shared" ref="I10:I73" si="0">C10+E10+G10</f>
        <v>5760521807</v>
      </c>
      <c r="J10" s="30"/>
      <c r="K10" s="59">
        <f>I10/درآمد!$L$14*100</f>
        <v>5.6924576632676995</v>
      </c>
      <c r="L10" s="30"/>
      <c r="M10" s="30">
        <v>0</v>
      </c>
      <c r="N10" s="30"/>
      <c r="O10" s="30">
        <f>VLOOKUP(A10,'درآمد ناشی از تغییر قیمت اوراق'!A:Q,17,0)</f>
        <v>0</v>
      </c>
      <c r="P10" s="30"/>
      <c r="Q10" s="30">
        <f>VLOOKUP(A10,'درآمد اعمال اختیار'!A:M,13,0)</f>
        <v>2523226122</v>
      </c>
      <c r="R10" s="30"/>
      <c r="S10" s="30">
        <f t="shared" ref="S10:S73" si="1">M10+O10+Q10</f>
        <v>2523226122</v>
      </c>
      <c r="U10" s="59">
        <f>S10/درآمد!$F$12*100</f>
        <v>-0.71048050581160838</v>
      </c>
    </row>
    <row r="11" spans="1:21" ht="21.75" customHeight="1">
      <c r="A11" s="41" t="s">
        <v>118</v>
      </c>
      <c r="C11" s="30">
        <v>0</v>
      </c>
      <c r="D11" s="30"/>
      <c r="E11" s="30">
        <f>VLOOKUP(A11,'درآمد ناشی از تغییر قیمت اوراق'!A:Q,9,0)</f>
        <v>20527508522</v>
      </c>
      <c r="F11" s="30"/>
      <c r="G11" s="30">
        <f>VLOOKUP(A11,'درآمد اعمال اختیار'!A:M,11,0)</f>
        <v>18068614295</v>
      </c>
      <c r="H11" s="30"/>
      <c r="I11" s="30">
        <f t="shared" si="0"/>
        <v>38596122817</v>
      </c>
      <c r="J11" s="30"/>
      <c r="K11" s="59">
        <f>I11/درآمد!$L$14*100</f>
        <v>38.140085649024428</v>
      </c>
      <c r="L11" s="30"/>
      <c r="M11" s="30">
        <v>0</v>
      </c>
      <c r="N11" s="30"/>
      <c r="O11" s="30">
        <f>VLOOKUP(A11,'درآمد ناشی از تغییر قیمت اوراق'!A:Q,17,0)</f>
        <v>0</v>
      </c>
      <c r="P11" s="30"/>
      <c r="Q11" s="30">
        <f>VLOOKUP(A11,'درآمد اعمال اختیار'!A:M,13,0)</f>
        <v>18087887247</v>
      </c>
      <c r="R11" s="30"/>
      <c r="S11" s="30">
        <f t="shared" si="1"/>
        <v>18087887247</v>
      </c>
      <c r="U11" s="59">
        <f>S11/درآمد!$F$12*100</f>
        <v>-5.0931191494346386</v>
      </c>
    </row>
    <row r="12" spans="1:21" ht="21.75" customHeight="1">
      <c r="A12" s="41" t="s">
        <v>14</v>
      </c>
      <c r="C12" s="30">
        <v>0</v>
      </c>
      <c r="D12" s="30"/>
      <c r="E12" s="30">
        <f>VLOOKUP(A12,'درآمد ناشی از تغییر قیمت اوراق'!A:Q,9,0)</f>
        <v>1685202</v>
      </c>
      <c r="F12" s="30"/>
      <c r="G12" s="30">
        <f>VLOOKUP(A12,'درآمد اعمال اختیار'!A:M,11,0)</f>
        <v>-6172444</v>
      </c>
      <c r="H12" s="30"/>
      <c r="I12" s="30">
        <f t="shared" si="0"/>
        <v>-4487242</v>
      </c>
      <c r="J12" s="30"/>
      <c r="K12" s="59">
        <f>I12/درآمد!$L$14*100</f>
        <v>-4.4342224481811916E-3</v>
      </c>
      <c r="L12" s="30"/>
      <c r="M12" s="30">
        <v>0</v>
      </c>
      <c r="N12" s="30"/>
      <c r="O12" s="30">
        <f>VLOOKUP(A12,'درآمد ناشی از تغییر قیمت اوراق'!A:Q,17,0)</f>
        <v>0</v>
      </c>
      <c r="P12" s="30"/>
      <c r="Q12" s="30">
        <f>VLOOKUP(A12,'درآمد اعمال اختیار'!A:M,13,0)</f>
        <v>-6313932</v>
      </c>
      <c r="R12" s="30"/>
      <c r="S12" s="30">
        <f t="shared" si="1"/>
        <v>-6313932</v>
      </c>
      <c r="U12" s="59">
        <f>S12/درآمد!$F$12*100</f>
        <v>1.7778531864058198E-3</v>
      </c>
    </row>
    <row r="13" spans="1:21" ht="21.75" customHeight="1">
      <c r="A13" s="41" t="s">
        <v>248</v>
      </c>
      <c r="C13" s="30">
        <v>0</v>
      </c>
      <c r="D13" s="30"/>
      <c r="E13" s="30">
        <v>0</v>
      </c>
      <c r="F13" s="30"/>
      <c r="G13" s="30">
        <f>VLOOKUP(A13,'درآمد اعمال اختیار'!A:M,11,0)</f>
        <v>0</v>
      </c>
      <c r="H13" s="30"/>
      <c r="I13" s="30">
        <f t="shared" si="0"/>
        <v>0</v>
      </c>
      <c r="J13" s="30"/>
      <c r="K13" s="59">
        <f>I13/درآمد!$L$14*100</f>
        <v>0</v>
      </c>
      <c r="L13" s="30"/>
      <c r="M13" s="30">
        <v>0</v>
      </c>
      <c r="N13" s="30"/>
      <c r="O13" s="30">
        <v>0</v>
      </c>
      <c r="P13" s="30"/>
      <c r="Q13" s="30">
        <f>VLOOKUP(A13,'درآمد اعمال اختیار'!A:M,13,0)</f>
        <v>-10852</v>
      </c>
      <c r="R13" s="30"/>
      <c r="S13" s="30">
        <f t="shared" si="1"/>
        <v>-10852</v>
      </c>
      <c r="U13" s="59">
        <f>S13/درآمد!$F$12*100</f>
        <v>3.0556652778135645E-6</v>
      </c>
    </row>
    <row r="14" spans="1:21" ht="21.75" customHeight="1">
      <c r="A14" s="41" t="s">
        <v>15</v>
      </c>
      <c r="C14" s="30">
        <v>0</v>
      </c>
      <c r="D14" s="30"/>
      <c r="E14" s="30">
        <f>VLOOKUP(A14,'درآمد ناشی از تغییر قیمت اوراق'!A:Q,9,0)</f>
        <v>-502854</v>
      </c>
      <c r="F14" s="30"/>
      <c r="G14" s="30">
        <f>VLOOKUP(A14,'درآمد اعمال اختیار'!A:M,11,0)</f>
        <v>-226251</v>
      </c>
      <c r="H14" s="30"/>
      <c r="I14" s="30">
        <f t="shared" si="0"/>
        <v>-729105</v>
      </c>
      <c r="J14" s="30"/>
      <c r="K14" s="59">
        <f>I14/درآمد!$L$14*100</f>
        <v>-7.2049017148643818E-4</v>
      </c>
      <c r="L14" s="30"/>
      <c r="M14" s="30">
        <v>0</v>
      </c>
      <c r="N14" s="30"/>
      <c r="O14" s="30">
        <f>VLOOKUP(A14,'درآمد ناشی از تغییر قیمت اوراق'!A:Q,17,0)</f>
        <v>0</v>
      </c>
      <c r="P14" s="30"/>
      <c r="Q14" s="30">
        <f>VLOOKUP(A14,'درآمد اعمال اختیار'!A:M,13,0)</f>
        <v>-206443</v>
      </c>
      <c r="R14" s="30"/>
      <c r="S14" s="30">
        <f t="shared" si="1"/>
        <v>-206443</v>
      </c>
      <c r="U14" s="59">
        <f>S14/درآمد!$F$12*100</f>
        <v>5.8129442217809231E-5</v>
      </c>
    </row>
    <row r="15" spans="1:21" ht="18.75">
      <c r="A15" s="41" t="s">
        <v>93</v>
      </c>
      <c r="C15" s="30">
        <v>0</v>
      </c>
      <c r="D15" s="30"/>
      <c r="E15" s="30">
        <f>VLOOKUP(A15,'درآمد ناشی از تغییر قیمت اوراق'!A:Q,9,0)</f>
        <v>83112908</v>
      </c>
      <c r="F15" s="30"/>
      <c r="G15" s="30">
        <f>VLOOKUP(A15,'درآمد اعمال اختیار'!A:M,11,0)</f>
        <v>30275720</v>
      </c>
      <c r="H15" s="30"/>
      <c r="I15" s="30">
        <f t="shared" si="0"/>
        <v>113388628</v>
      </c>
      <c r="J15" s="30"/>
      <c r="K15" s="59">
        <f>I15/درآمد!$L$14*100</f>
        <v>0.11204887092028162</v>
      </c>
      <c r="L15" s="30"/>
      <c r="M15" s="30">
        <v>0</v>
      </c>
      <c r="N15" s="30"/>
      <c r="O15" s="30">
        <f>VLOOKUP(A15,'درآمد ناشی از تغییر قیمت اوراق'!A:Q,17,0)</f>
        <v>0</v>
      </c>
      <c r="P15" s="30"/>
      <c r="Q15" s="30">
        <f>VLOOKUP(A15,'درآمد اعمال اختیار'!A:M,13,0)</f>
        <v>-192580430</v>
      </c>
      <c r="R15" s="30"/>
      <c r="S15" s="30">
        <f t="shared" si="1"/>
        <v>-192580430</v>
      </c>
      <c r="U15" s="59">
        <f>S15/درآمد!$F$12*100</f>
        <v>5.4226071980962569E-2</v>
      </c>
    </row>
    <row r="16" spans="1:21" ht="18.75">
      <c r="A16" s="41" t="s">
        <v>83</v>
      </c>
      <c r="C16" s="30">
        <v>0</v>
      </c>
      <c r="D16" s="30"/>
      <c r="E16" s="30">
        <f>VLOOKUP(A16,'درآمد ناشی از تغییر قیمت اوراق'!A:Q,9,0)</f>
        <v>10619378244</v>
      </c>
      <c r="F16" s="30"/>
      <c r="G16" s="30">
        <f>VLOOKUP(A16,'درآمد اعمال اختیار'!A:M,11,0)</f>
        <v>1804955252</v>
      </c>
      <c r="H16" s="30"/>
      <c r="I16" s="30">
        <f t="shared" si="0"/>
        <v>12424333496</v>
      </c>
      <c r="J16" s="30"/>
      <c r="K16" s="59">
        <f>I16/درآمد!$L$14*100</f>
        <v>12.277532277432931</v>
      </c>
      <c r="L16" s="30"/>
      <c r="M16" s="30">
        <v>0</v>
      </c>
      <c r="N16" s="30"/>
      <c r="O16" s="30">
        <f>VLOOKUP(A16,'درآمد ناشی از تغییر قیمت اوراق'!A:Q,17,0)</f>
        <v>0</v>
      </c>
      <c r="P16" s="30"/>
      <c r="Q16" s="30">
        <f>VLOOKUP(A16,'درآمد اعمال اختیار'!A:M,13,0)</f>
        <v>1791090659</v>
      </c>
      <c r="R16" s="30"/>
      <c r="S16" s="30">
        <f t="shared" si="1"/>
        <v>1791090659</v>
      </c>
      <c r="U16" s="59">
        <f>S16/درآمد!$F$12*100</f>
        <v>-0.50432856027667861</v>
      </c>
    </row>
    <row r="17" spans="1:21" ht="18.75">
      <c r="A17" s="41" t="s">
        <v>111</v>
      </c>
      <c r="C17" s="30">
        <v>0</v>
      </c>
      <c r="D17" s="30"/>
      <c r="E17" s="30">
        <f>VLOOKUP(A17,'درآمد ناشی از تغییر قیمت اوراق'!A:Q,9,0)</f>
        <v>17146190347</v>
      </c>
      <c r="F17" s="30"/>
      <c r="G17" s="30">
        <f>VLOOKUP(A17,'درآمد اعمال اختیار'!A:M,11,0)</f>
        <v>3931909257</v>
      </c>
      <c r="H17" s="30"/>
      <c r="I17" s="30">
        <f t="shared" si="0"/>
        <v>21078099604</v>
      </c>
      <c r="J17" s="30"/>
      <c r="K17" s="59">
        <f>I17/درآمد!$L$14*100</f>
        <v>20.829048762927403</v>
      </c>
      <c r="L17" s="30"/>
      <c r="M17" s="30">
        <v>0</v>
      </c>
      <c r="N17" s="30"/>
      <c r="O17" s="30">
        <f>VLOOKUP(A17,'درآمد ناشی از تغییر قیمت اوراق'!A:Q,17,0)</f>
        <v>0</v>
      </c>
      <c r="P17" s="30"/>
      <c r="Q17" s="30">
        <f>VLOOKUP(A17,'درآمد اعمال اختیار'!A:M,13,0)</f>
        <v>3926237205</v>
      </c>
      <c r="R17" s="30"/>
      <c r="S17" s="30">
        <f t="shared" si="1"/>
        <v>3926237205</v>
      </c>
      <c r="U17" s="59">
        <f>S17/درآمد!$F$12*100</f>
        <v>-1.1055350810706119</v>
      </c>
    </row>
    <row r="18" spans="1:21" ht="18.75">
      <c r="A18" s="41" t="s">
        <v>100</v>
      </c>
      <c r="C18" s="30">
        <v>0</v>
      </c>
      <c r="D18" s="30"/>
      <c r="E18" s="30">
        <f>VLOOKUP(A18,'درآمد ناشی از تغییر قیمت اوراق'!A:Q,9,0)</f>
        <v>-907590</v>
      </c>
      <c r="F18" s="30"/>
      <c r="G18" s="30">
        <f>VLOOKUP(A18,'درآمد اعمال اختیار'!A:M,11,0)</f>
        <v>0</v>
      </c>
      <c r="H18" s="30"/>
      <c r="I18" s="30">
        <f t="shared" si="0"/>
        <v>-907590</v>
      </c>
      <c r="J18" s="30"/>
      <c r="K18" s="59">
        <f>I18/درآمد!$L$14*100</f>
        <v>-8.9686626033201849E-4</v>
      </c>
      <c r="L18" s="30"/>
      <c r="M18" s="30">
        <v>0</v>
      </c>
      <c r="N18" s="30"/>
      <c r="O18" s="30">
        <f>VLOOKUP(A18,'درآمد ناشی از تغییر قیمت اوراق'!A:Q,17,0)</f>
        <v>626020</v>
      </c>
      <c r="P18" s="30"/>
      <c r="Q18" s="30">
        <f>VLOOKUP(A18,'درآمد اعمال اختیار'!A:M,13,0)</f>
        <v>168258</v>
      </c>
      <c r="R18" s="30"/>
      <c r="S18" s="30">
        <f t="shared" si="1"/>
        <v>794278</v>
      </c>
      <c r="U18" s="59">
        <f>S18/درآمد!$F$12*100</f>
        <v>-2.2364980699697776E-4</v>
      </c>
    </row>
    <row r="19" spans="1:21" ht="18.75">
      <c r="A19" s="41" t="s">
        <v>16</v>
      </c>
      <c r="C19" s="30">
        <v>0</v>
      </c>
      <c r="D19" s="30"/>
      <c r="E19" s="30">
        <f>VLOOKUP(A19,'درآمد ناشی از تغییر قیمت اوراق'!A:Q,9,0)</f>
        <v>-7452208170</v>
      </c>
      <c r="F19" s="30"/>
      <c r="G19" s="30">
        <f>VLOOKUP(A19,'درآمد اعمال اختیار'!A:M,11,0)</f>
        <v>6661628050</v>
      </c>
      <c r="H19" s="30"/>
      <c r="I19" s="30">
        <f t="shared" si="0"/>
        <v>-790580120</v>
      </c>
      <c r="J19" s="30"/>
      <c r="K19" s="59">
        <f>I19/درآمد!$L$14*100</f>
        <v>-0.78123892475373069</v>
      </c>
      <c r="L19" s="30"/>
      <c r="M19" s="30">
        <v>0</v>
      </c>
      <c r="N19" s="30"/>
      <c r="O19" s="30">
        <f>VLOOKUP(A19,'درآمد ناشی از تغییر قیمت اوراق'!A:Q,17,0)</f>
        <v>0</v>
      </c>
      <c r="P19" s="30"/>
      <c r="Q19" s="30">
        <f>VLOOKUP(A19,'درآمد اعمال اختیار'!A:M,13,0)</f>
        <v>11726807853</v>
      </c>
      <c r="R19" s="30"/>
      <c r="S19" s="30">
        <f t="shared" si="1"/>
        <v>11726807853</v>
      </c>
      <c r="U19" s="59">
        <f>S19/درآمد!$F$12*100</f>
        <v>-3.3019903774422725</v>
      </c>
    </row>
    <row r="20" spans="1:21" ht="18.75">
      <c r="A20" s="41" t="s">
        <v>17</v>
      </c>
      <c r="C20" s="30">
        <v>0</v>
      </c>
      <c r="D20" s="30"/>
      <c r="E20" s="30">
        <f>VLOOKUP(A20,'درآمد ناشی از تغییر قیمت اوراق'!A:Q,9,0)</f>
        <v>-2762546840</v>
      </c>
      <c r="F20" s="30"/>
      <c r="G20" s="30">
        <f>VLOOKUP(A20,'درآمد اعمال اختیار'!A:M,11,0)</f>
        <v>2537869720</v>
      </c>
      <c r="H20" s="30"/>
      <c r="I20" s="30">
        <f t="shared" si="0"/>
        <v>-224677120</v>
      </c>
      <c r="J20" s="30"/>
      <c r="K20" s="59">
        <f>I20/درآمد!$L$14*100</f>
        <v>-0.22202242025206112</v>
      </c>
      <c r="L20" s="30"/>
      <c r="M20" s="30">
        <v>0</v>
      </c>
      <c r="N20" s="30"/>
      <c r="O20" s="30">
        <f>VLOOKUP(A20,'درآمد ناشی از تغییر قیمت اوراق'!A:Q,17,0)</f>
        <v>0</v>
      </c>
      <c r="P20" s="30"/>
      <c r="Q20" s="30">
        <f>VLOOKUP(A20,'درآمد اعمال اختیار'!A:M,13,0)</f>
        <v>2918571101</v>
      </c>
      <c r="R20" s="30"/>
      <c r="S20" s="30">
        <f t="shared" si="1"/>
        <v>2918571101</v>
      </c>
      <c r="U20" s="59">
        <f>S20/درآمد!$F$12*100</f>
        <v>-0.82180025563544112</v>
      </c>
    </row>
    <row r="21" spans="1:21" ht="18.75">
      <c r="A21" s="41" t="s">
        <v>101</v>
      </c>
      <c r="C21" s="30">
        <v>0</v>
      </c>
      <c r="D21" s="30"/>
      <c r="E21" s="30">
        <f>VLOOKUP(A21,'درآمد ناشی از تغییر قیمت اوراق'!A:Q,9,0)</f>
        <v>-307441529</v>
      </c>
      <c r="F21" s="30"/>
      <c r="G21" s="30">
        <f>VLOOKUP(A21,'درآمد اعمال اختیار'!A:M,11,0)</f>
        <v>0</v>
      </c>
      <c r="H21" s="30"/>
      <c r="I21" s="30">
        <f t="shared" si="0"/>
        <v>-307441529</v>
      </c>
      <c r="J21" s="30"/>
      <c r="K21" s="59">
        <f>I21/درآمد!$L$14*100</f>
        <v>-0.30380891634437118</v>
      </c>
      <c r="L21" s="30"/>
      <c r="M21" s="30">
        <v>0</v>
      </c>
      <c r="N21" s="30"/>
      <c r="O21" s="30">
        <f>VLOOKUP(A21,'درآمد ناشی از تغییر قیمت اوراق'!A:Q,17,0)</f>
        <v>-2874331689</v>
      </c>
      <c r="P21" s="30"/>
      <c r="Q21" s="30">
        <f>VLOOKUP(A21,'درآمد اعمال اختیار'!A:M,13,0)</f>
        <v>-26441306</v>
      </c>
      <c r="R21" s="30"/>
      <c r="S21" s="30">
        <f t="shared" si="1"/>
        <v>-2900772995</v>
      </c>
      <c r="U21" s="59">
        <f>S21/درآمد!$F$12*100</f>
        <v>0.81678873199785862</v>
      </c>
    </row>
    <row r="22" spans="1:21" ht="18.75">
      <c r="A22" s="41" t="s">
        <v>51</v>
      </c>
      <c r="C22" s="30">
        <v>0</v>
      </c>
      <c r="D22" s="30"/>
      <c r="E22" s="30">
        <f>VLOOKUP(A22,'درآمد ناشی از تغییر قیمت اوراق'!A:Q,9,0)</f>
        <v>3246856740</v>
      </c>
      <c r="F22" s="30"/>
      <c r="G22" s="30">
        <f>VLOOKUP(A22,'درآمد اعمال اختیار'!A:M,11,0)</f>
        <v>-1501437060</v>
      </c>
      <c r="H22" s="30"/>
      <c r="I22" s="30">
        <f t="shared" si="0"/>
        <v>1745419680</v>
      </c>
      <c r="J22" s="30"/>
      <c r="K22" s="59">
        <f>I22/درآمد!$L$14*100</f>
        <v>1.7247964621817213</v>
      </c>
      <c r="L22" s="30"/>
      <c r="M22" s="30">
        <v>0</v>
      </c>
      <c r="N22" s="30"/>
      <c r="O22" s="30">
        <f>VLOOKUP(A22,'درآمد ناشی از تغییر قیمت اوراق'!A:Q,17,0)</f>
        <v>903162780</v>
      </c>
      <c r="P22" s="30"/>
      <c r="Q22" s="30">
        <f>VLOOKUP(A22,'درآمد اعمال اختیار'!A:M,13,0)</f>
        <v>-1501485631</v>
      </c>
      <c r="R22" s="30"/>
      <c r="S22" s="30">
        <f t="shared" si="1"/>
        <v>-598322851</v>
      </c>
      <c r="U22" s="59">
        <f>S22/درآمد!$F$12*100</f>
        <v>0.16847349435340206</v>
      </c>
    </row>
    <row r="23" spans="1:21" ht="18.75">
      <c r="A23" s="41" t="s">
        <v>52</v>
      </c>
      <c r="C23" s="30">
        <v>0</v>
      </c>
      <c r="D23" s="30"/>
      <c r="E23" s="30">
        <f>VLOOKUP(A23,'درآمد ناشی از تغییر قیمت اوراق'!A:Q,9,0)</f>
        <v>898497245</v>
      </c>
      <c r="F23" s="30"/>
      <c r="G23" s="30">
        <f>VLOOKUP(A23,'درآمد اعمال اختیار'!A:M,11,0)</f>
        <v>-84927670</v>
      </c>
      <c r="H23" s="30"/>
      <c r="I23" s="30">
        <f t="shared" si="0"/>
        <v>813569575</v>
      </c>
      <c r="J23" s="30"/>
      <c r="K23" s="59">
        <f>I23/درآمد!$L$14*100</f>
        <v>0.80395674506127179</v>
      </c>
      <c r="L23" s="30"/>
      <c r="M23" s="30">
        <v>0</v>
      </c>
      <c r="N23" s="30"/>
      <c r="O23" s="30">
        <f>VLOOKUP(A23,'درآمد ناشی از تغییر قیمت اوراق'!A:Q,17,0)</f>
        <v>696655696</v>
      </c>
      <c r="P23" s="30"/>
      <c r="Q23" s="30">
        <f>VLOOKUP(A23,'درآمد اعمال اختیار'!A:M,13,0)</f>
        <v>-89219326</v>
      </c>
      <c r="R23" s="30"/>
      <c r="S23" s="30">
        <f t="shared" si="1"/>
        <v>607436370</v>
      </c>
      <c r="U23" s="59">
        <f>S23/درآمد!$F$12*100</f>
        <v>-0.17103964470052649</v>
      </c>
    </row>
    <row r="24" spans="1:21" ht="18.75">
      <c r="A24" s="41" t="s">
        <v>50</v>
      </c>
      <c r="C24" s="30">
        <v>0</v>
      </c>
      <c r="D24" s="30"/>
      <c r="E24" s="30">
        <f>VLOOKUP(A24,'درآمد ناشی از تغییر قیمت اوراق'!A:Q,9,0)</f>
        <v>562387298</v>
      </c>
      <c r="F24" s="30"/>
      <c r="G24" s="30">
        <v>0</v>
      </c>
      <c r="H24" s="30"/>
      <c r="I24" s="30">
        <f t="shared" si="0"/>
        <v>562387298</v>
      </c>
      <c r="J24" s="30"/>
      <c r="K24" s="59">
        <f>I24/درآمد!$L$14*100</f>
        <v>0.55574234270484302</v>
      </c>
      <c r="L24" s="30"/>
      <c r="M24" s="30">
        <v>0</v>
      </c>
      <c r="N24" s="30"/>
      <c r="O24" s="30">
        <f>VLOOKUP(A24,'درآمد ناشی از تغییر قیمت اوراق'!A:Q,17,0)</f>
        <v>562387298</v>
      </c>
      <c r="P24" s="30"/>
      <c r="Q24" s="30">
        <v>0</v>
      </c>
      <c r="R24" s="30"/>
      <c r="S24" s="30">
        <f t="shared" si="1"/>
        <v>562387298</v>
      </c>
      <c r="U24" s="59">
        <f>S24/درآمد!$F$12*100</f>
        <v>-0.15835489671783912</v>
      </c>
    </row>
    <row r="25" spans="1:21" ht="18.75">
      <c r="A25" s="41" t="s">
        <v>84</v>
      </c>
      <c r="C25" s="30">
        <v>0</v>
      </c>
      <c r="D25" s="30"/>
      <c r="E25" s="30">
        <f>VLOOKUP(A25,'درآمد ناشی از تغییر قیمت اوراق'!A:Q,9,0)</f>
        <v>-186118070</v>
      </c>
      <c r="F25" s="30"/>
      <c r="G25" s="30">
        <f>VLOOKUP(A25,'درآمد اعمال اختیار'!A:M,11,0)</f>
        <v>0</v>
      </c>
      <c r="H25" s="30"/>
      <c r="I25" s="30">
        <f t="shared" si="0"/>
        <v>-186118070</v>
      </c>
      <c r="J25" s="30"/>
      <c r="K25" s="59">
        <f>I25/درآمد!$L$14*100</f>
        <v>-0.18391896938167326</v>
      </c>
      <c r="L25" s="30"/>
      <c r="M25" s="30">
        <v>0</v>
      </c>
      <c r="N25" s="30"/>
      <c r="O25" s="30">
        <f>VLOOKUP(A25,'درآمد ناشی از تغییر قیمت اوراق'!A:Q,17,0)</f>
        <v>-1309286250</v>
      </c>
      <c r="P25" s="30"/>
      <c r="Q25" s="30">
        <f>VLOOKUP(A25,'درآمد اعمال اختیار'!A:M,13,0)</f>
        <v>926774</v>
      </c>
      <c r="R25" s="30"/>
      <c r="S25" s="30">
        <f t="shared" si="1"/>
        <v>-1308359476</v>
      </c>
      <c r="U25" s="59">
        <f>S25/درآمد!$F$12*100</f>
        <v>0.36840293233611776</v>
      </c>
    </row>
    <row r="26" spans="1:21" ht="18.75">
      <c r="A26" s="41" t="s">
        <v>18</v>
      </c>
      <c r="C26" s="30">
        <v>0</v>
      </c>
      <c r="D26" s="30"/>
      <c r="E26" s="30">
        <f>VLOOKUP(A26,'درآمد ناشی از تغییر قیمت اوراق'!A:Q,9,0)</f>
        <v>-4982407730</v>
      </c>
      <c r="F26" s="30"/>
      <c r="G26" s="30">
        <f>VLOOKUP(A26,'درآمد اعمال اختیار'!A:M,11,0)</f>
        <v>4494773170</v>
      </c>
      <c r="H26" s="30"/>
      <c r="I26" s="30">
        <f t="shared" si="0"/>
        <v>-487634560</v>
      </c>
      <c r="J26" s="30"/>
      <c r="K26" s="59">
        <f>I26/درآمد!$L$14*100</f>
        <v>-0.48187285474261432</v>
      </c>
      <c r="L26" s="30"/>
      <c r="M26" s="30">
        <v>0</v>
      </c>
      <c r="N26" s="30"/>
      <c r="O26" s="30">
        <f>VLOOKUP(A26,'درآمد ناشی از تغییر قیمت اوراق'!A:Q,17,0)</f>
        <v>0</v>
      </c>
      <c r="P26" s="30"/>
      <c r="Q26" s="30">
        <f>VLOOKUP(A26,'درآمد اعمال اختیار'!A:M,13,0)</f>
        <v>9375209609</v>
      </c>
      <c r="R26" s="30"/>
      <c r="S26" s="30">
        <f t="shared" si="1"/>
        <v>9375209609</v>
      </c>
      <c r="U26" s="59">
        <f>S26/درآمد!$F$12*100</f>
        <v>-2.6398362029529476</v>
      </c>
    </row>
    <row r="27" spans="1:21" ht="18.75">
      <c r="A27" s="41" t="s">
        <v>98</v>
      </c>
      <c r="C27" s="30">
        <v>0</v>
      </c>
      <c r="D27" s="30"/>
      <c r="E27" s="30">
        <f>VLOOKUP(A27,'درآمد ناشی از تغییر قیمت اوراق'!A:Q,9,0)</f>
        <v>-271527</v>
      </c>
      <c r="F27" s="30"/>
      <c r="G27" s="30">
        <f>VLOOKUP(A27,'درآمد اعمال اختیار'!A:M,11,0)</f>
        <v>0</v>
      </c>
      <c r="H27" s="30"/>
      <c r="I27" s="30">
        <f t="shared" si="0"/>
        <v>-271527</v>
      </c>
      <c r="J27" s="30"/>
      <c r="K27" s="59">
        <f>I27/درآمد!$L$14*100</f>
        <v>-2.6831873981552463E-4</v>
      </c>
      <c r="L27" s="30"/>
      <c r="M27" s="30">
        <v>0</v>
      </c>
      <c r="N27" s="30"/>
      <c r="O27" s="30">
        <f>VLOOKUP(A27,'درآمد ناشی از تغییر قیمت اوراق'!A:Q,17,0)</f>
        <v>-3284447</v>
      </c>
      <c r="P27" s="30"/>
      <c r="Q27" s="30">
        <f>VLOOKUP(A27,'درآمد اعمال اختیار'!A:M,13,0)</f>
        <v>158892</v>
      </c>
      <c r="R27" s="30"/>
      <c r="S27" s="30">
        <f t="shared" si="1"/>
        <v>-3125555</v>
      </c>
      <c r="U27" s="59">
        <f>S27/درآمد!$F$12*100</f>
        <v>8.8008200215596911E-4</v>
      </c>
    </row>
    <row r="28" spans="1:21" ht="18.75">
      <c r="A28" s="41" t="s">
        <v>252</v>
      </c>
      <c r="C28" s="30">
        <v>0</v>
      </c>
      <c r="D28" s="30"/>
      <c r="E28" s="30">
        <v>0</v>
      </c>
      <c r="F28" s="30"/>
      <c r="G28" s="30">
        <f>VLOOKUP(A28,'درآمد اعمال اختیار'!A:M,11,0)</f>
        <v>0</v>
      </c>
      <c r="H28" s="30"/>
      <c r="I28" s="30">
        <f t="shared" si="0"/>
        <v>0</v>
      </c>
      <c r="J28" s="30"/>
      <c r="K28" s="59">
        <f>I28/درآمد!$L$14*100</f>
        <v>0</v>
      </c>
      <c r="L28" s="30"/>
      <c r="M28" s="30">
        <v>0</v>
      </c>
      <c r="N28" s="30"/>
      <c r="O28" s="30">
        <v>0</v>
      </c>
      <c r="P28" s="30"/>
      <c r="Q28" s="30">
        <f>VLOOKUP(A28,'درآمد اعمال اختیار'!A:M,13,0)</f>
        <v>-25205925282</v>
      </c>
      <c r="R28" s="30"/>
      <c r="S28" s="30">
        <f t="shared" si="1"/>
        <v>-25205925282</v>
      </c>
      <c r="U28" s="59">
        <f>S28/درآمد!$F$12*100</f>
        <v>7.0973894839080804</v>
      </c>
    </row>
    <row r="29" spans="1:21" ht="18.75">
      <c r="A29" s="41" t="s">
        <v>243</v>
      </c>
      <c r="C29" s="30">
        <v>0</v>
      </c>
      <c r="D29" s="30"/>
      <c r="E29" s="30">
        <v>0</v>
      </c>
      <c r="F29" s="30"/>
      <c r="G29" s="30">
        <f>VLOOKUP(A29,'درآمد اعمال اختیار'!A:M,11,0)</f>
        <v>0</v>
      </c>
      <c r="H29" s="30"/>
      <c r="I29" s="30">
        <f t="shared" si="0"/>
        <v>0</v>
      </c>
      <c r="J29" s="30"/>
      <c r="K29" s="59">
        <f>I29/درآمد!$L$14*100</f>
        <v>0</v>
      </c>
      <c r="L29" s="30"/>
      <c r="M29" s="30">
        <v>0</v>
      </c>
      <c r="N29" s="30"/>
      <c r="O29" s="30">
        <v>0</v>
      </c>
      <c r="P29" s="30"/>
      <c r="Q29" s="30">
        <f>VLOOKUP(A29,'درآمد اعمال اختیار'!A:M,13,0)</f>
        <v>2144850885</v>
      </c>
      <c r="R29" s="30"/>
      <c r="S29" s="30">
        <f t="shared" si="1"/>
        <v>2144850885</v>
      </c>
      <c r="U29" s="59">
        <f>S29/درآمد!$F$12*100</f>
        <v>-0.60393903201089161</v>
      </c>
    </row>
    <row r="30" spans="1:21" ht="18.75">
      <c r="A30" s="41" t="s">
        <v>259</v>
      </c>
      <c r="C30" s="30">
        <v>0</v>
      </c>
      <c r="D30" s="30"/>
      <c r="E30" s="30">
        <v>0</v>
      </c>
      <c r="F30" s="30"/>
      <c r="G30" s="30">
        <f>VLOOKUP(A30,'درآمد اعمال اختیار'!A:M,11,0)</f>
        <v>0</v>
      </c>
      <c r="H30" s="30"/>
      <c r="I30" s="30">
        <f t="shared" si="0"/>
        <v>0</v>
      </c>
      <c r="J30" s="30"/>
      <c r="K30" s="59">
        <f>I30/درآمد!$L$14*100</f>
        <v>0</v>
      </c>
      <c r="L30" s="30"/>
      <c r="M30" s="30">
        <v>0</v>
      </c>
      <c r="N30" s="30"/>
      <c r="O30" s="30">
        <v>0</v>
      </c>
      <c r="P30" s="30"/>
      <c r="Q30" s="30">
        <f>VLOOKUP(A30,'درآمد اعمال اختیار'!A:M,13,0)</f>
        <v>39976842</v>
      </c>
      <c r="R30" s="30"/>
      <c r="S30" s="30">
        <f t="shared" si="1"/>
        <v>39976842</v>
      </c>
      <c r="U30" s="59">
        <f>S30/درآمد!$F$12*100</f>
        <v>-1.1256528567640894E-2</v>
      </c>
    </row>
    <row r="31" spans="1:21" ht="18.75">
      <c r="A31" s="41" t="s">
        <v>254</v>
      </c>
      <c r="C31" s="30">
        <v>0</v>
      </c>
      <c r="D31" s="30"/>
      <c r="E31" s="30">
        <v>0</v>
      </c>
      <c r="F31" s="30"/>
      <c r="G31" s="30">
        <f>VLOOKUP(A31,'درآمد اعمال اختیار'!A:M,11,0)</f>
        <v>0</v>
      </c>
      <c r="H31" s="30"/>
      <c r="I31" s="30">
        <f t="shared" si="0"/>
        <v>0</v>
      </c>
      <c r="J31" s="30"/>
      <c r="K31" s="59">
        <f>I31/درآمد!$L$14*100</f>
        <v>0</v>
      </c>
      <c r="L31" s="30"/>
      <c r="M31" s="30">
        <v>0</v>
      </c>
      <c r="N31" s="30"/>
      <c r="O31" s="30">
        <v>0</v>
      </c>
      <c r="P31" s="30"/>
      <c r="Q31" s="30">
        <f>VLOOKUP(A31,'درآمد اعمال اختیار'!A:M,13,0)</f>
        <v>-323583301</v>
      </c>
      <c r="R31" s="30"/>
      <c r="S31" s="30">
        <f t="shared" si="1"/>
        <v>-323583301</v>
      </c>
      <c r="U31" s="59">
        <f>S31/درآمد!$F$12*100</f>
        <v>9.1113366876704335E-2</v>
      </c>
    </row>
    <row r="32" spans="1:21" ht="18.75">
      <c r="A32" s="41" t="s">
        <v>19</v>
      </c>
      <c r="C32" s="30">
        <v>0</v>
      </c>
      <c r="D32" s="30"/>
      <c r="E32" s="30">
        <f>VLOOKUP(A32,'درآمد ناشی از تغییر قیمت اوراق'!A:Q,9,0)</f>
        <v>-99613750</v>
      </c>
      <c r="F32" s="30"/>
      <c r="G32" s="30">
        <f>VLOOKUP(A32,'درآمد اعمال اختیار'!A:M,11,0)</f>
        <v>-500180250</v>
      </c>
      <c r="H32" s="30"/>
      <c r="I32" s="30">
        <f t="shared" si="0"/>
        <v>-599794000</v>
      </c>
      <c r="J32" s="30"/>
      <c r="K32" s="59">
        <f>I32/درآمد!$L$14*100</f>
        <v>-0.59270706128271877</v>
      </c>
      <c r="L32" s="30"/>
      <c r="M32" s="30">
        <v>0</v>
      </c>
      <c r="N32" s="30"/>
      <c r="O32" s="30">
        <v>0</v>
      </c>
      <c r="P32" s="30"/>
      <c r="Q32" s="30">
        <f>VLOOKUP(A32,'درآمد اعمال اختیار'!A:M,13,0)</f>
        <v>-500180250</v>
      </c>
      <c r="R32" s="30"/>
      <c r="S32" s="30">
        <f t="shared" si="1"/>
        <v>-500180250</v>
      </c>
      <c r="U32" s="59">
        <f>S32/درآمد!$F$12*100</f>
        <v>0.14083887049144014</v>
      </c>
    </row>
    <row r="33" spans="1:21" ht="18.75">
      <c r="A33" s="41" t="s">
        <v>260</v>
      </c>
      <c r="C33" s="30">
        <v>0</v>
      </c>
      <c r="D33" s="30"/>
      <c r="E33" s="30">
        <v>0</v>
      </c>
      <c r="F33" s="30"/>
      <c r="G33" s="30">
        <f>VLOOKUP(A33,'درآمد اعمال اختیار'!A:M,11,0)</f>
        <v>0</v>
      </c>
      <c r="H33" s="30"/>
      <c r="I33" s="30">
        <f t="shared" si="0"/>
        <v>0</v>
      </c>
      <c r="J33" s="30"/>
      <c r="K33" s="59">
        <f>I33/درآمد!$L$14*100</f>
        <v>0</v>
      </c>
      <c r="L33" s="30"/>
      <c r="M33" s="30">
        <v>0</v>
      </c>
      <c r="N33" s="30"/>
      <c r="O33" s="30">
        <v>0</v>
      </c>
      <c r="P33" s="30"/>
      <c r="Q33" s="30">
        <f>VLOOKUP(A33,'درآمد اعمال اختیار'!A:M,13,0)</f>
        <v>8559114460</v>
      </c>
      <c r="R33" s="30"/>
      <c r="S33" s="30">
        <f t="shared" si="1"/>
        <v>8559114460</v>
      </c>
      <c r="U33" s="59">
        <f>S33/درآمد!$F$12*100</f>
        <v>-2.4100432053311831</v>
      </c>
    </row>
    <row r="34" spans="1:21" ht="18.75">
      <c r="A34" s="41" t="s">
        <v>293</v>
      </c>
      <c r="B34" s="20"/>
      <c r="C34" s="30">
        <v>0</v>
      </c>
      <c r="D34" s="30"/>
      <c r="E34" s="30">
        <v>0</v>
      </c>
      <c r="F34" s="30"/>
      <c r="G34" s="30">
        <f>VLOOKUP(A34,'درآمد اعمال اختیار'!A:M,11,0)</f>
        <v>0</v>
      </c>
      <c r="H34" s="30"/>
      <c r="I34" s="30">
        <f t="shared" si="0"/>
        <v>0</v>
      </c>
      <c r="J34" s="30"/>
      <c r="K34" s="59">
        <f>I34/درآمد!$L$14*100</f>
        <v>0</v>
      </c>
      <c r="L34" s="30"/>
      <c r="M34" s="30">
        <v>0</v>
      </c>
      <c r="N34" s="30"/>
      <c r="O34" s="30">
        <v>0</v>
      </c>
      <c r="P34" s="30"/>
      <c r="Q34" s="30">
        <f>VLOOKUP(A34,'درآمد اعمال اختیار'!A:M,13,0)</f>
        <v>-2862444083</v>
      </c>
      <c r="R34" s="30"/>
      <c r="S34" s="30">
        <f t="shared" si="1"/>
        <v>-2862444083</v>
      </c>
      <c r="U34" s="59">
        <f>S34/درآمد!$F$12*100</f>
        <v>0.80599622135145499</v>
      </c>
    </row>
    <row r="35" spans="1:21" ht="18.75">
      <c r="A35" s="41" t="s">
        <v>292</v>
      </c>
      <c r="B35" s="20"/>
      <c r="C35" s="30">
        <v>0</v>
      </c>
      <c r="D35" s="30"/>
      <c r="E35" s="30">
        <v>0</v>
      </c>
      <c r="F35" s="30"/>
      <c r="G35" s="30">
        <f>VLOOKUP(A35,'درآمد اعمال اختیار'!A:M,11,0)</f>
        <v>0</v>
      </c>
      <c r="H35" s="30"/>
      <c r="I35" s="30">
        <f t="shared" si="0"/>
        <v>0</v>
      </c>
      <c r="J35" s="30"/>
      <c r="K35" s="59">
        <f>I35/درآمد!$L$14*100</f>
        <v>0</v>
      </c>
      <c r="L35" s="30"/>
      <c r="M35" s="30">
        <v>0</v>
      </c>
      <c r="N35" s="30"/>
      <c r="O35" s="30">
        <v>0</v>
      </c>
      <c r="P35" s="30"/>
      <c r="Q35" s="30">
        <f>VLOOKUP(A35,'درآمد اعمال اختیار'!A:M,13,0)</f>
        <v>-11020887990</v>
      </c>
      <c r="R35" s="30"/>
      <c r="S35" s="30">
        <f t="shared" si="1"/>
        <v>-11020887990</v>
      </c>
      <c r="U35" s="59">
        <f>S35/درآمد!$F$12*100</f>
        <v>3.1032201217946489</v>
      </c>
    </row>
    <row r="36" spans="1:21" ht="18.75">
      <c r="A36" s="41" t="s">
        <v>291</v>
      </c>
      <c r="B36" s="20"/>
      <c r="C36" s="30">
        <v>0</v>
      </c>
      <c r="D36" s="30"/>
      <c r="E36" s="30">
        <v>0</v>
      </c>
      <c r="F36" s="30"/>
      <c r="G36" s="30">
        <f>VLOOKUP(A36,'درآمد اعمال اختیار'!A:M,11,0)</f>
        <v>0</v>
      </c>
      <c r="H36" s="30"/>
      <c r="I36" s="30">
        <f t="shared" si="0"/>
        <v>0</v>
      </c>
      <c r="J36" s="30"/>
      <c r="K36" s="59">
        <f>I36/درآمد!$L$14*100</f>
        <v>0</v>
      </c>
      <c r="L36" s="30"/>
      <c r="M36" s="30">
        <v>0</v>
      </c>
      <c r="N36" s="30"/>
      <c r="O36" s="30">
        <v>0</v>
      </c>
      <c r="P36" s="30"/>
      <c r="Q36" s="30">
        <f>VLOOKUP(A36,'درآمد اعمال اختیار'!A:M,13,0)</f>
        <v>-152377745</v>
      </c>
      <c r="R36" s="30"/>
      <c r="S36" s="30">
        <f t="shared" si="1"/>
        <v>-152377745</v>
      </c>
      <c r="U36" s="59">
        <f>S36/درآمد!$F$12*100</f>
        <v>4.2905951392188495E-2</v>
      </c>
    </row>
    <row r="37" spans="1:21" ht="18.75">
      <c r="A37" s="41" t="s">
        <v>290</v>
      </c>
      <c r="B37" s="20"/>
      <c r="C37" s="30">
        <v>0</v>
      </c>
      <c r="D37" s="30"/>
      <c r="E37" s="30">
        <v>0</v>
      </c>
      <c r="F37" s="30"/>
      <c r="G37" s="30">
        <f>VLOOKUP(A37,'درآمد اعمال اختیار'!A:M,11,0)</f>
        <v>0</v>
      </c>
      <c r="H37" s="30"/>
      <c r="I37" s="30">
        <f t="shared" si="0"/>
        <v>0</v>
      </c>
      <c r="J37" s="30"/>
      <c r="K37" s="59">
        <f>I37/درآمد!$L$14*100</f>
        <v>0</v>
      </c>
      <c r="L37" s="30"/>
      <c r="M37" s="30">
        <v>0</v>
      </c>
      <c r="N37" s="30"/>
      <c r="O37" s="30">
        <v>0</v>
      </c>
      <c r="P37" s="30"/>
      <c r="Q37" s="30">
        <f>VLOOKUP(A37,'درآمد اعمال اختیار'!A:M,13,0)</f>
        <v>-907558772</v>
      </c>
      <c r="R37" s="30"/>
      <c r="S37" s="30">
        <f t="shared" si="1"/>
        <v>-907558772</v>
      </c>
      <c r="U37" s="59">
        <f>S37/درآمد!$F$12*100</f>
        <v>0.25554698001985976</v>
      </c>
    </row>
    <row r="38" spans="1:21" ht="18.75">
      <c r="A38" s="41" t="s">
        <v>255</v>
      </c>
      <c r="C38" s="30">
        <v>0</v>
      </c>
      <c r="D38" s="30"/>
      <c r="E38" s="30">
        <v>0</v>
      </c>
      <c r="F38" s="30"/>
      <c r="G38" s="30">
        <f>VLOOKUP(A38,'درآمد اعمال اختیار'!A:M,11,0)</f>
        <v>0</v>
      </c>
      <c r="H38" s="30"/>
      <c r="I38" s="30">
        <f t="shared" si="0"/>
        <v>0</v>
      </c>
      <c r="J38" s="30"/>
      <c r="K38" s="59">
        <f>I38/درآمد!$L$14*100</f>
        <v>0</v>
      </c>
      <c r="L38" s="30"/>
      <c r="M38" s="30">
        <v>0</v>
      </c>
      <c r="N38" s="30"/>
      <c r="O38" s="30">
        <v>0</v>
      </c>
      <c r="P38" s="30"/>
      <c r="Q38" s="30">
        <f>VLOOKUP(A38,'درآمد اعمال اختیار'!A:M,13,0)</f>
        <v>6044644458</v>
      </c>
      <c r="R38" s="30"/>
      <c r="S38" s="30">
        <f t="shared" si="1"/>
        <v>6044644458</v>
      </c>
      <c r="U38" s="59">
        <f>S38/درآمد!$F$12*100</f>
        <v>-1.7020282148026904</v>
      </c>
    </row>
    <row r="39" spans="1:21" ht="18.75">
      <c r="A39" s="41" t="s">
        <v>46</v>
      </c>
      <c r="C39" s="30">
        <v>0</v>
      </c>
      <c r="D39" s="30"/>
      <c r="E39" s="30">
        <f>VLOOKUP(A39,'درآمد ناشی از تغییر قیمت اوراق'!A:Q,9,0)</f>
        <v>5346508705</v>
      </c>
      <c r="F39" s="30"/>
      <c r="G39" s="30">
        <f>VLOOKUP(A39,'درآمد اعمال اختیار'!A:M,11,0)</f>
        <v>5848000248</v>
      </c>
      <c r="H39" s="30"/>
      <c r="I39" s="30">
        <f t="shared" si="0"/>
        <v>11194508953</v>
      </c>
      <c r="J39" s="30"/>
      <c r="K39" s="59">
        <f>I39/درآمد!$L$14*100</f>
        <v>11.062238875406747</v>
      </c>
      <c r="L39" s="30"/>
      <c r="M39" s="30">
        <v>0</v>
      </c>
      <c r="N39" s="30"/>
      <c r="O39" s="30">
        <f>VLOOKUP(A39,'درآمد ناشی از تغییر قیمت اوراق'!A:Q,17,0)</f>
        <v>0</v>
      </c>
      <c r="P39" s="30"/>
      <c r="Q39" s="30">
        <f>VLOOKUP(A39,'درآمد اعمال اختیار'!A:M,13,0)</f>
        <v>4653199052</v>
      </c>
      <c r="R39" s="30"/>
      <c r="S39" s="30">
        <f t="shared" si="1"/>
        <v>4653199052</v>
      </c>
      <c r="U39" s="59">
        <f>S39/درآمد!$F$12*100</f>
        <v>-1.3102302593025614</v>
      </c>
    </row>
    <row r="40" spans="1:21" ht="18.75">
      <c r="A40" s="41" t="s">
        <v>136</v>
      </c>
      <c r="C40" s="30">
        <v>0</v>
      </c>
      <c r="D40" s="30"/>
      <c r="E40" s="30">
        <f>VLOOKUP(A40,'درآمد ناشی از تغییر قیمت اوراق'!A:Q,9,0)</f>
        <v>3550060015</v>
      </c>
      <c r="F40" s="30"/>
      <c r="G40" s="30">
        <v>0</v>
      </c>
      <c r="H40" s="30"/>
      <c r="I40" s="30">
        <f t="shared" si="0"/>
        <v>3550060015</v>
      </c>
      <c r="J40" s="30"/>
      <c r="K40" s="59">
        <f>I40/درآمد!$L$14*100</f>
        <v>3.5081138505352412</v>
      </c>
      <c r="L40" s="30"/>
      <c r="M40" s="30">
        <v>0</v>
      </c>
      <c r="N40" s="30"/>
      <c r="O40" s="30">
        <f>VLOOKUP(A40,'درآمد ناشی از تغییر قیمت اوراق'!A:Q,17,0)</f>
        <v>3550060015</v>
      </c>
      <c r="P40" s="30"/>
      <c r="Q40" s="30">
        <v>0</v>
      </c>
      <c r="R40" s="30"/>
      <c r="S40" s="30">
        <f t="shared" si="1"/>
        <v>3550060015</v>
      </c>
      <c r="U40" s="59">
        <f>S40/درآمد!$F$12*100</f>
        <v>-0.99961252506356457</v>
      </c>
    </row>
    <row r="41" spans="1:21" ht="18.75">
      <c r="A41" s="41" t="s">
        <v>130</v>
      </c>
      <c r="C41" s="30">
        <v>0</v>
      </c>
      <c r="D41" s="30"/>
      <c r="E41" s="30">
        <f>VLOOKUP(A41,'درآمد ناشی از تغییر قیمت اوراق'!A:Q,9,0)</f>
        <v>46416846</v>
      </c>
      <c r="F41" s="30"/>
      <c r="G41" s="30">
        <v>0</v>
      </c>
      <c r="H41" s="30"/>
      <c r="I41" s="30">
        <f t="shared" si="0"/>
        <v>46416846</v>
      </c>
      <c r="J41" s="30"/>
      <c r="K41" s="59">
        <f>I41/درآمد!$L$14*100</f>
        <v>4.5868402129185221E-2</v>
      </c>
      <c r="L41" s="30"/>
      <c r="M41" s="30">
        <v>0</v>
      </c>
      <c r="N41" s="30"/>
      <c r="O41" s="30">
        <f>VLOOKUP(A41,'درآمد ناشی از تغییر قیمت اوراق'!A:Q,17,0)</f>
        <v>46416846</v>
      </c>
      <c r="P41" s="30"/>
      <c r="Q41" s="30">
        <v>0</v>
      </c>
      <c r="R41" s="30"/>
      <c r="S41" s="30">
        <f t="shared" si="1"/>
        <v>46416846</v>
      </c>
      <c r="U41" s="59">
        <f>S41/درآمد!$F$12*100</f>
        <v>-1.3069880632862095E-2</v>
      </c>
    </row>
    <row r="42" spans="1:21" ht="18.75">
      <c r="A42" s="41" t="s">
        <v>276</v>
      </c>
      <c r="B42" s="20"/>
      <c r="C42" s="30">
        <v>0</v>
      </c>
      <c r="D42" s="30"/>
      <c r="E42" s="30">
        <v>0</v>
      </c>
      <c r="F42" s="30"/>
      <c r="G42" s="30">
        <f>VLOOKUP(A42,'درآمد اعمال اختیار'!A:M,11,0)</f>
        <v>0</v>
      </c>
      <c r="H42" s="30"/>
      <c r="I42" s="30">
        <f t="shared" si="0"/>
        <v>0</v>
      </c>
      <c r="J42" s="30"/>
      <c r="K42" s="59">
        <f>I42/درآمد!$L$14*100</f>
        <v>0</v>
      </c>
      <c r="L42" s="30"/>
      <c r="M42" s="30">
        <v>0</v>
      </c>
      <c r="N42" s="30"/>
      <c r="O42" s="30">
        <v>0</v>
      </c>
      <c r="P42" s="30"/>
      <c r="Q42" s="30">
        <f>VLOOKUP(A42,'درآمد اعمال اختیار'!A:M,13,0)</f>
        <v>15618090011</v>
      </c>
      <c r="R42" s="30"/>
      <c r="S42" s="30">
        <f t="shared" si="1"/>
        <v>15618090011</v>
      </c>
      <c r="U42" s="59">
        <f>S42/درآمد!$F$12*100</f>
        <v>-4.3976829480629913</v>
      </c>
    </row>
    <row r="43" spans="1:21" ht="18.75">
      <c r="A43" s="41" t="s">
        <v>277</v>
      </c>
      <c r="B43" s="20"/>
      <c r="C43" s="30">
        <v>0</v>
      </c>
      <c r="D43" s="30"/>
      <c r="E43" s="30">
        <v>0</v>
      </c>
      <c r="F43" s="30"/>
      <c r="G43" s="30">
        <f>VLOOKUP(A43,'درآمد اعمال اختیار'!A:M,11,0)</f>
        <v>0</v>
      </c>
      <c r="H43" s="30"/>
      <c r="I43" s="30">
        <f t="shared" si="0"/>
        <v>0</v>
      </c>
      <c r="J43" s="30"/>
      <c r="K43" s="59">
        <f>I43/درآمد!$L$14*100</f>
        <v>0</v>
      </c>
      <c r="L43" s="30"/>
      <c r="M43" s="30">
        <v>0</v>
      </c>
      <c r="N43" s="30"/>
      <c r="O43" s="30">
        <v>0</v>
      </c>
      <c r="P43" s="30"/>
      <c r="Q43" s="30">
        <f>VLOOKUP(A43,'درآمد اعمال اختیار'!A:M,13,0)</f>
        <v>650832368</v>
      </c>
      <c r="R43" s="30"/>
      <c r="S43" s="30">
        <f t="shared" si="1"/>
        <v>650832368</v>
      </c>
      <c r="U43" s="59">
        <f>S43/درآمد!$F$12*100</f>
        <v>-0.18325892633383528</v>
      </c>
    </row>
    <row r="44" spans="1:21" ht="18.75">
      <c r="A44" s="41" t="s">
        <v>303</v>
      </c>
      <c r="B44" s="20"/>
      <c r="C44" s="30">
        <v>0</v>
      </c>
      <c r="D44" s="30"/>
      <c r="E44" s="30">
        <v>0</v>
      </c>
      <c r="F44" s="30"/>
      <c r="G44" s="30">
        <f>VLOOKUP(A44,'درآمد اعمال اختیار'!A:M,11,0)</f>
        <v>0</v>
      </c>
      <c r="H44" s="30"/>
      <c r="I44" s="30">
        <f t="shared" si="0"/>
        <v>0</v>
      </c>
      <c r="J44" s="30"/>
      <c r="K44" s="59">
        <f>I44/درآمد!$L$14*100</f>
        <v>0</v>
      </c>
      <c r="L44" s="30"/>
      <c r="M44" s="30">
        <v>0</v>
      </c>
      <c r="N44" s="30"/>
      <c r="O44" s="30">
        <v>0</v>
      </c>
      <c r="P44" s="30"/>
      <c r="Q44" s="30">
        <f>VLOOKUP(A44,'درآمد اعمال اختیار'!A:M,13,0)</f>
        <v>27273238</v>
      </c>
      <c r="R44" s="30"/>
      <c r="S44" s="30">
        <f t="shared" si="1"/>
        <v>27273238</v>
      </c>
      <c r="U44" s="59">
        <f>S44/درآمد!$F$12*100</f>
        <v>-7.6794956109606967E-3</v>
      </c>
    </row>
    <row r="45" spans="1:21" ht="18.75">
      <c r="A45" s="41" t="s">
        <v>257</v>
      </c>
      <c r="C45" s="30">
        <v>0</v>
      </c>
      <c r="D45" s="30"/>
      <c r="E45" s="30">
        <v>0</v>
      </c>
      <c r="F45" s="30"/>
      <c r="G45" s="30">
        <f>VLOOKUP(A45,'درآمد اعمال اختیار'!A:M,11,0)</f>
        <v>0</v>
      </c>
      <c r="H45" s="30"/>
      <c r="I45" s="30">
        <f t="shared" si="0"/>
        <v>0</v>
      </c>
      <c r="J45" s="30"/>
      <c r="K45" s="59">
        <f>I45/درآمد!$L$14*100</f>
        <v>0</v>
      </c>
      <c r="L45" s="30"/>
      <c r="M45" s="30">
        <v>0</v>
      </c>
      <c r="N45" s="30"/>
      <c r="O45" s="30">
        <v>0</v>
      </c>
      <c r="P45" s="30"/>
      <c r="Q45" s="30">
        <f>VLOOKUP(A45,'درآمد اعمال اختیار'!A:M,13,0)</f>
        <v>399233964</v>
      </c>
      <c r="R45" s="30"/>
      <c r="S45" s="30">
        <f t="shared" si="1"/>
        <v>399233964</v>
      </c>
      <c r="U45" s="59">
        <f>S45/درآمد!$F$12*100</f>
        <v>-0.11241479556935779</v>
      </c>
    </row>
    <row r="46" spans="1:21" ht="18.75">
      <c r="A46" s="41" t="s">
        <v>302</v>
      </c>
      <c r="B46" s="20"/>
      <c r="C46" s="30">
        <v>0</v>
      </c>
      <c r="D46" s="30"/>
      <c r="E46" s="30">
        <v>0</v>
      </c>
      <c r="F46" s="30"/>
      <c r="G46" s="30">
        <f>VLOOKUP(A46,'درآمد اعمال اختیار'!A:M,11,0)</f>
        <v>0</v>
      </c>
      <c r="H46" s="30"/>
      <c r="I46" s="30">
        <f t="shared" si="0"/>
        <v>0</v>
      </c>
      <c r="J46" s="30"/>
      <c r="K46" s="59">
        <f>I46/درآمد!$L$14*100</f>
        <v>0</v>
      </c>
      <c r="L46" s="30"/>
      <c r="M46" s="30">
        <v>0</v>
      </c>
      <c r="N46" s="30"/>
      <c r="O46" s="30">
        <v>0</v>
      </c>
      <c r="P46" s="30"/>
      <c r="Q46" s="30">
        <f>VLOOKUP(A46,'درآمد اعمال اختیار'!A:M,13,0)</f>
        <v>1579347</v>
      </c>
      <c r="R46" s="30"/>
      <c r="S46" s="30">
        <f t="shared" si="1"/>
        <v>1579347</v>
      </c>
      <c r="U46" s="59">
        <f>S46/درآمد!$F$12*100</f>
        <v>-4.4470657846655185E-4</v>
      </c>
    </row>
    <row r="47" spans="1:21" ht="18.75">
      <c r="A47" s="41" t="s">
        <v>301</v>
      </c>
      <c r="B47" s="20"/>
      <c r="C47" s="30">
        <v>0</v>
      </c>
      <c r="D47" s="30"/>
      <c r="E47" s="30">
        <v>0</v>
      </c>
      <c r="F47" s="30"/>
      <c r="G47" s="30">
        <f>VLOOKUP(A47,'درآمد اعمال اختیار'!A:M,11,0)</f>
        <v>0</v>
      </c>
      <c r="H47" s="30"/>
      <c r="I47" s="30">
        <f t="shared" si="0"/>
        <v>0</v>
      </c>
      <c r="J47" s="30"/>
      <c r="K47" s="59">
        <f>I47/درآمد!$L$14*100</f>
        <v>0</v>
      </c>
      <c r="L47" s="30"/>
      <c r="M47" s="30">
        <v>0</v>
      </c>
      <c r="N47" s="30"/>
      <c r="O47" s="30">
        <v>0</v>
      </c>
      <c r="P47" s="30"/>
      <c r="Q47" s="30">
        <f>VLOOKUP(A47,'درآمد اعمال اختیار'!A:M,13,0)</f>
        <v>272542104</v>
      </c>
      <c r="R47" s="30"/>
      <c r="S47" s="30">
        <f t="shared" si="1"/>
        <v>272542104</v>
      </c>
      <c r="U47" s="59">
        <f>S47/درآمد!$F$12*100</f>
        <v>-7.6741378910344035E-2</v>
      </c>
    </row>
    <row r="48" spans="1:21" ht="18.75">
      <c r="A48" s="41" t="s">
        <v>300</v>
      </c>
      <c r="B48" s="20"/>
      <c r="C48" s="30">
        <v>0</v>
      </c>
      <c r="D48" s="30"/>
      <c r="E48" s="30">
        <v>0</v>
      </c>
      <c r="F48" s="30"/>
      <c r="G48" s="30">
        <f>VLOOKUP(A48,'درآمد اعمال اختیار'!A:M,11,0)</f>
        <v>0</v>
      </c>
      <c r="H48" s="30"/>
      <c r="I48" s="30">
        <f t="shared" si="0"/>
        <v>0</v>
      </c>
      <c r="J48" s="30"/>
      <c r="K48" s="59">
        <f>I48/درآمد!$L$14*100</f>
        <v>0</v>
      </c>
      <c r="L48" s="30"/>
      <c r="M48" s="30">
        <v>0</v>
      </c>
      <c r="N48" s="30"/>
      <c r="O48" s="30">
        <v>0</v>
      </c>
      <c r="P48" s="30"/>
      <c r="Q48" s="30">
        <f>VLOOKUP(A48,'درآمد اعمال اختیار'!A:M,13,0)</f>
        <v>-315900181</v>
      </c>
      <c r="R48" s="30"/>
      <c r="S48" s="30">
        <f t="shared" si="1"/>
        <v>-315900181</v>
      </c>
      <c r="U48" s="59">
        <f>S48/درآمد!$F$12*100</f>
        <v>8.8949982891330673E-2</v>
      </c>
    </row>
    <row r="49" spans="1:21" ht="18.75">
      <c r="A49" s="41" t="s">
        <v>247</v>
      </c>
      <c r="C49" s="30">
        <v>0</v>
      </c>
      <c r="D49" s="30"/>
      <c r="E49" s="30">
        <v>0</v>
      </c>
      <c r="F49" s="30"/>
      <c r="G49" s="30">
        <f>VLOOKUP(A49,'درآمد اعمال اختیار'!A:M,11,0)</f>
        <v>0</v>
      </c>
      <c r="H49" s="30"/>
      <c r="I49" s="30">
        <f t="shared" si="0"/>
        <v>0</v>
      </c>
      <c r="J49" s="30"/>
      <c r="K49" s="59">
        <f>I49/درآمد!$L$14*100</f>
        <v>0</v>
      </c>
      <c r="L49" s="30"/>
      <c r="M49" s="30">
        <v>0</v>
      </c>
      <c r="N49" s="30"/>
      <c r="O49" s="30">
        <v>0</v>
      </c>
      <c r="P49" s="30"/>
      <c r="Q49" s="30">
        <f>VLOOKUP(A49,'درآمد اعمال اختیار'!A:M,13,0)</f>
        <v>14737660</v>
      </c>
      <c r="R49" s="30"/>
      <c r="S49" s="30">
        <f t="shared" si="1"/>
        <v>14737660</v>
      </c>
      <c r="U49" s="59">
        <f>S49/درآمد!$F$12*100</f>
        <v>-4.1497747823647131E-3</v>
      </c>
    </row>
    <row r="50" spans="1:21" ht="18.75">
      <c r="A50" s="41" t="s">
        <v>299</v>
      </c>
      <c r="B50" s="20"/>
      <c r="C50" s="30">
        <v>0</v>
      </c>
      <c r="D50" s="30"/>
      <c r="E50" s="30">
        <v>0</v>
      </c>
      <c r="F50" s="30"/>
      <c r="G50" s="30">
        <f>VLOOKUP(A50,'درآمد اعمال اختیار'!A:M,11,0)</f>
        <v>0</v>
      </c>
      <c r="H50" s="30"/>
      <c r="I50" s="30">
        <f t="shared" si="0"/>
        <v>0</v>
      </c>
      <c r="J50" s="30"/>
      <c r="K50" s="59">
        <f>I50/درآمد!$L$14*100</f>
        <v>0</v>
      </c>
      <c r="L50" s="30"/>
      <c r="M50" s="30">
        <v>0</v>
      </c>
      <c r="N50" s="30"/>
      <c r="O50" s="30">
        <v>0</v>
      </c>
      <c r="P50" s="30"/>
      <c r="Q50" s="30">
        <f>VLOOKUP(A50,'درآمد اعمال اختیار'!A:M,13,0)</f>
        <v>1320857</v>
      </c>
      <c r="R50" s="30"/>
      <c r="S50" s="30">
        <f t="shared" si="1"/>
        <v>1320857</v>
      </c>
      <c r="U50" s="59">
        <f>S50/درآمد!$F$12*100</f>
        <v>-3.7192193806275268E-4</v>
      </c>
    </row>
    <row r="51" spans="1:21" ht="18.75">
      <c r="A51" s="41" t="s">
        <v>256</v>
      </c>
      <c r="C51" s="30">
        <v>0</v>
      </c>
      <c r="D51" s="30"/>
      <c r="E51" s="30">
        <v>0</v>
      </c>
      <c r="F51" s="30"/>
      <c r="G51" s="30">
        <f>VLOOKUP(A51,'درآمد اعمال اختیار'!A:M,11,0)</f>
        <v>0</v>
      </c>
      <c r="H51" s="30"/>
      <c r="I51" s="30">
        <f t="shared" si="0"/>
        <v>0</v>
      </c>
      <c r="J51" s="30"/>
      <c r="K51" s="59">
        <f>I51/درآمد!$L$14*100</f>
        <v>0</v>
      </c>
      <c r="L51" s="30"/>
      <c r="M51" s="30">
        <v>0</v>
      </c>
      <c r="N51" s="30"/>
      <c r="O51" s="30">
        <v>0</v>
      </c>
      <c r="P51" s="30"/>
      <c r="Q51" s="30">
        <f>VLOOKUP(A51,'درآمد اعمال اختیار'!A:M,13,0)</f>
        <v>2151514613</v>
      </c>
      <c r="R51" s="30"/>
      <c r="S51" s="30">
        <f t="shared" si="1"/>
        <v>2151514613</v>
      </c>
      <c r="U51" s="59">
        <f>S51/درآمد!$F$12*100</f>
        <v>-0.60581537943720887</v>
      </c>
    </row>
    <row r="52" spans="1:21" ht="18.75">
      <c r="A52" s="41" t="s">
        <v>20</v>
      </c>
      <c r="C52" s="30">
        <v>0</v>
      </c>
      <c r="D52" s="30"/>
      <c r="E52" s="30">
        <f>VLOOKUP(A52,'درآمد ناشی از تغییر قیمت اوراق'!A:Q,9,0)</f>
        <v>-38934232</v>
      </c>
      <c r="F52" s="30"/>
      <c r="G52" s="30">
        <f>VLOOKUP(A52,'درآمد اعمال اختیار'!A:M,11,0)</f>
        <v>0</v>
      </c>
      <c r="H52" s="30"/>
      <c r="I52" s="30">
        <f t="shared" si="0"/>
        <v>-38934232</v>
      </c>
      <c r="J52" s="30"/>
      <c r="K52" s="59">
        <f>I52/درآمد!$L$14*100</f>
        <v>-3.8474199861985262E-2</v>
      </c>
      <c r="L52" s="30"/>
      <c r="M52" s="30">
        <v>0</v>
      </c>
      <c r="N52" s="30"/>
      <c r="O52" s="30">
        <f>VLOOKUP(A52,'درآمد ناشی از تغییر قیمت اوراق'!A:Q,17,0)</f>
        <v>278482836</v>
      </c>
      <c r="P52" s="30"/>
      <c r="Q52" s="30">
        <f>VLOOKUP(A52,'درآمد اعمال اختیار'!A:M,13,0)</f>
        <v>28487671</v>
      </c>
      <c r="R52" s="30"/>
      <c r="S52" s="30">
        <f t="shared" si="1"/>
        <v>306970507</v>
      </c>
      <c r="U52" s="59">
        <f>S52/درآمد!$F$12*100</f>
        <v>-8.6435598926716359E-2</v>
      </c>
    </row>
    <row r="53" spans="1:21" ht="18.75">
      <c r="A53" s="41" t="s">
        <v>21</v>
      </c>
      <c r="C53" s="30">
        <v>0</v>
      </c>
      <c r="D53" s="30"/>
      <c r="E53" s="30">
        <f>VLOOKUP(A53,'درآمد ناشی از تغییر قیمت اوراق'!A:Q,9,0)</f>
        <v>-17982988</v>
      </c>
      <c r="F53" s="30"/>
      <c r="G53" s="30">
        <f>VLOOKUP(A53,'درآمد اعمال اختیار'!A:M,11,0)</f>
        <v>0</v>
      </c>
      <c r="H53" s="30"/>
      <c r="I53" s="30">
        <f t="shared" si="0"/>
        <v>-17982988</v>
      </c>
      <c r="J53" s="30"/>
      <c r="K53" s="59">
        <f>I53/درآمد!$L$14*100</f>
        <v>-1.7770507825290677E-2</v>
      </c>
      <c r="L53" s="30"/>
      <c r="M53" s="30">
        <v>0</v>
      </c>
      <c r="N53" s="30"/>
      <c r="O53" s="30">
        <f>VLOOKUP(A53,'درآمد ناشی از تغییر قیمت اوراق'!A:Q,17,0)</f>
        <v>401600237</v>
      </c>
      <c r="P53" s="30"/>
      <c r="Q53" s="30">
        <f>VLOOKUP(A53,'درآمد اعمال اختیار'!A:M,13,0)</f>
        <v>845123592</v>
      </c>
      <c r="R53" s="30"/>
      <c r="S53" s="30">
        <f t="shared" si="1"/>
        <v>1246723829</v>
      </c>
      <c r="U53" s="59">
        <f>S53/درآمد!$F$12*100</f>
        <v>-0.35104779905068895</v>
      </c>
    </row>
    <row r="54" spans="1:21" ht="18.75">
      <c r="A54" s="41" t="s">
        <v>298</v>
      </c>
      <c r="B54" s="20"/>
      <c r="C54" s="30">
        <v>0</v>
      </c>
      <c r="D54" s="30"/>
      <c r="E54" s="30">
        <v>0</v>
      </c>
      <c r="F54" s="30"/>
      <c r="G54" s="30">
        <f>VLOOKUP(A54,'درآمد اعمال اختیار'!A:M,11,0)</f>
        <v>0</v>
      </c>
      <c r="H54" s="30"/>
      <c r="I54" s="30">
        <f t="shared" si="0"/>
        <v>0</v>
      </c>
      <c r="J54" s="30"/>
      <c r="K54" s="59">
        <f>I54/درآمد!$L$14*100</f>
        <v>0</v>
      </c>
      <c r="L54" s="30"/>
      <c r="M54" s="30">
        <v>0</v>
      </c>
      <c r="N54" s="30"/>
      <c r="O54" s="30">
        <v>0</v>
      </c>
      <c r="P54" s="30"/>
      <c r="Q54" s="30">
        <f>VLOOKUP(A54,'درآمد اعمال اختیار'!A:M,13,0)</f>
        <v>-2738400270</v>
      </c>
      <c r="R54" s="30"/>
      <c r="S54" s="30">
        <f t="shared" si="1"/>
        <v>-2738400270</v>
      </c>
      <c r="U54" s="59">
        <f>S54/درآمد!$F$12*100</f>
        <v>0.77106843179084883</v>
      </c>
    </row>
    <row r="55" spans="1:21" ht="18.75">
      <c r="A55" s="41" t="s">
        <v>22</v>
      </c>
      <c r="C55" s="30">
        <v>0</v>
      </c>
      <c r="D55" s="30"/>
      <c r="E55" s="30">
        <f>VLOOKUP(A55,'درآمد ناشی از تغییر قیمت اوراق'!A:Q,9,0)</f>
        <v>-1197177097</v>
      </c>
      <c r="F55" s="30"/>
      <c r="G55" s="30">
        <f>VLOOKUP(A55,'درآمد اعمال اختیار'!A:M,11,0)</f>
        <v>0</v>
      </c>
      <c r="H55" s="30"/>
      <c r="I55" s="30">
        <f t="shared" si="0"/>
        <v>-1197177097</v>
      </c>
      <c r="J55" s="30"/>
      <c r="K55" s="59">
        <f>I55/درآمد!$L$14*100</f>
        <v>-1.1830317058820967</v>
      </c>
      <c r="L55" s="30"/>
      <c r="M55" s="30">
        <v>0</v>
      </c>
      <c r="N55" s="30"/>
      <c r="O55" s="30">
        <f>VLOOKUP(A55,'درآمد ناشی از تغییر قیمت اوراق'!A:Q,17,0)</f>
        <v>5198954822</v>
      </c>
      <c r="P55" s="30"/>
      <c r="Q55" s="30">
        <f>VLOOKUP(A55,'درآمد اعمال اختیار'!A:M,13,0)</f>
        <v>2826846703</v>
      </c>
      <c r="R55" s="30"/>
      <c r="S55" s="30">
        <f t="shared" si="1"/>
        <v>8025801525</v>
      </c>
      <c r="U55" s="59">
        <f>S55/درآمد!$F$12*100</f>
        <v>-2.2598749582165185</v>
      </c>
    </row>
    <row r="56" spans="1:21" ht="18.75">
      <c r="A56" s="41" t="s">
        <v>114</v>
      </c>
      <c r="C56" s="30">
        <v>0</v>
      </c>
      <c r="D56" s="30"/>
      <c r="E56" s="30">
        <f>VLOOKUP(A56,'درآمد ناشی از تغییر قیمت اوراق'!A:Q,9,0)</f>
        <v>74052852</v>
      </c>
      <c r="F56" s="30"/>
      <c r="G56" s="30">
        <v>0</v>
      </c>
      <c r="H56" s="30"/>
      <c r="I56" s="30">
        <f t="shared" si="0"/>
        <v>74052852</v>
      </c>
      <c r="J56" s="30"/>
      <c r="K56" s="59">
        <f>I56/درآمد!$L$14*100</f>
        <v>7.3177871550105703E-2</v>
      </c>
      <c r="L56" s="30"/>
      <c r="M56" s="30">
        <v>0</v>
      </c>
      <c r="N56" s="30"/>
      <c r="O56" s="30">
        <f>VLOOKUP(A56,'درآمد ناشی از تغییر قیمت اوراق'!A:Q,17,0)</f>
        <v>-266156664</v>
      </c>
      <c r="P56" s="30"/>
      <c r="Q56" s="30">
        <v>0</v>
      </c>
      <c r="R56" s="30"/>
      <c r="S56" s="30">
        <f t="shared" si="1"/>
        <v>-266156664</v>
      </c>
      <c r="U56" s="59">
        <f>S56/درآمد!$F$12*100</f>
        <v>7.4943390770686666E-2</v>
      </c>
    </row>
    <row r="57" spans="1:21" ht="18.75">
      <c r="A57" s="41" t="s">
        <v>294</v>
      </c>
      <c r="B57" s="20"/>
      <c r="C57" s="30">
        <v>0</v>
      </c>
      <c r="D57" s="30"/>
      <c r="E57" s="30">
        <v>0</v>
      </c>
      <c r="F57" s="30"/>
      <c r="G57" s="30">
        <f>VLOOKUP(A57,'درآمد اعمال اختیار'!A:M,11,0)</f>
        <v>0</v>
      </c>
      <c r="H57" s="30"/>
      <c r="I57" s="30">
        <f t="shared" si="0"/>
        <v>0</v>
      </c>
      <c r="J57" s="30"/>
      <c r="K57" s="59">
        <f>I57/درآمد!$L$14*100</f>
        <v>0</v>
      </c>
      <c r="L57" s="30"/>
      <c r="M57" s="30">
        <v>0</v>
      </c>
      <c r="N57" s="30"/>
      <c r="O57" s="30">
        <v>0</v>
      </c>
      <c r="P57" s="30"/>
      <c r="Q57" s="30">
        <f>VLOOKUP(A57,'درآمد اعمال اختیار'!A:M,13,0)</f>
        <v>-3376034963</v>
      </c>
      <c r="R57" s="30"/>
      <c r="S57" s="30">
        <f t="shared" si="1"/>
        <v>-3376034963</v>
      </c>
      <c r="U57" s="59">
        <f>S57/درآمد!$F$12*100</f>
        <v>0.95061120651711239</v>
      </c>
    </row>
    <row r="58" spans="1:21" ht="18.75">
      <c r="A58" s="41" t="s">
        <v>56</v>
      </c>
      <c r="C58" s="30">
        <v>0</v>
      </c>
      <c r="D58" s="30"/>
      <c r="E58" s="30">
        <f>VLOOKUP(A58,'درآمد ناشی از تغییر قیمت اوراق'!A:Q,9,0)</f>
        <v>7827284983</v>
      </c>
      <c r="F58" s="30"/>
      <c r="G58" s="30">
        <f>VLOOKUP(A58,'درآمد اعمال اختیار'!A:M,11,0)</f>
        <v>-2002443441</v>
      </c>
      <c r="H58" s="30"/>
      <c r="I58" s="30">
        <f t="shared" si="0"/>
        <v>5824841542</v>
      </c>
      <c r="J58" s="30"/>
      <c r="K58" s="59">
        <f>I58/درآمد!$L$14*100</f>
        <v>5.7560174206416201</v>
      </c>
      <c r="L58" s="30"/>
      <c r="M58" s="30">
        <v>0</v>
      </c>
      <c r="N58" s="30"/>
      <c r="O58" s="30">
        <f>VLOOKUP(A58,'درآمد ناشی از تغییر قیمت اوراق'!A:Q,17,0)</f>
        <v>0</v>
      </c>
      <c r="P58" s="30"/>
      <c r="Q58" s="30">
        <f>VLOOKUP(A58,'درآمد اعمال اختیار'!A:M,13,0)</f>
        <v>1131782899</v>
      </c>
      <c r="R58" s="30"/>
      <c r="S58" s="30">
        <f t="shared" si="1"/>
        <v>1131782899</v>
      </c>
      <c r="U58" s="59">
        <f>S58/درآمد!$F$12*100</f>
        <v>-0.31868316499239557</v>
      </c>
    </row>
    <row r="59" spans="1:21" ht="18.75">
      <c r="A59" s="41" t="s">
        <v>103</v>
      </c>
      <c r="C59" s="30">
        <v>0</v>
      </c>
      <c r="D59" s="30"/>
      <c r="E59" s="30">
        <f>VLOOKUP(A59,'درآمد ناشی از تغییر قیمت اوراق'!A:Q,9,0)</f>
        <v>49584021</v>
      </c>
      <c r="F59" s="30"/>
      <c r="G59" s="30">
        <v>0</v>
      </c>
      <c r="H59" s="30"/>
      <c r="I59" s="30">
        <f t="shared" si="0"/>
        <v>49584021</v>
      </c>
      <c r="J59" s="30"/>
      <c r="K59" s="59">
        <f>I59/درآمد!$L$14*100</f>
        <v>4.8998154989030596E-2</v>
      </c>
      <c r="L59" s="30"/>
      <c r="M59" s="30">
        <v>0</v>
      </c>
      <c r="N59" s="30"/>
      <c r="O59" s="30">
        <f>VLOOKUP(A59,'درآمد ناشی از تغییر قیمت اوراق'!A:Q,17,0)</f>
        <v>-10711449</v>
      </c>
      <c r="P59" s="30"/>
      <c r="Q59" s="30">
        <v>0</v>
      </c>
      <c r="R59" s="30"/>
      <c r="S59" s="30">
        <f t="shared" si="1"/>
        <v>-10711449</v>
      </c>
      <c r="U59" s="59">
        <f>S59/درآمد!$F$12*100</f>
        <v>3.0160894567241828E-3</v>
      </c>
    </row>
    <row r="60" spans="1:21" ht="18.75">
      <c r="A60" s="41" t="s">
        <v>86</v>
      </c>
      <c r="C60" s="30">
        <v>0</v>
      </c>
      <c r="D60" s="30"/>
      <c r="E60" s="30">
        <f>VLOOKUP(A60,'درآمد ناشی از تغییر قیمت اوراق'!A:Q,9,0)</f>
        <v>4227152996</v>
      </c>
      <c r="F60" s="30"/>
      <c r="G60" s="30">
        <f>VLOOKUP(A60,'درآمد اعمال اختیار'!A:M,11,0)</f>
        <v>-4</v>
      </c>
      <c r="H60" s="30"/>
      <c r="I60" s="30">
        <f t="shared" si="0"/>
        <v>4227152992</v>
      </c>
      <c r="J60" s="30"/>
      <c r="K60" s="59">
        <f>I60/درآمد!$L$14*100</f>
        <v>4.1772065533846154</v>
      </c>
      <c r="L60" s="30"/>
      <c r="M60" s="30">
        <v>0</v>
      </c>
      <c r="N60" s="30"/>
      <c r="O60" s="30">
        <f>VLOOKUP(A60,'درآمد ناشی از تغییر قیمت اوراق'!A:Q,17,0)</f>
        <v>-5016793731</v>
      </c>
      <c r="P60" s="30"/>
      <c r="Q60" s="30">
        <f>VLOOKUP(A60,'درآمد اعمال اختیار'!A:M,13,0)</f>
        <v>683753681</v>
      </c>
      <c r="R60" s="30"/>
      <c r="S60" s="30">
        <f t="shared" si="1"/>
        <v>-4333040050</v>
      </c>
      <c r="U60" s="59">
        <f>S60/درآمد!$F$12*100</f>
        <v>1.2200810936380901</v>
      </c>
    </row>
    <row r="61" spans="1:21" ht="18.75">
      <c r="A61" s="41" t="s">
        <v>297</v>
      </c>
      <c r="B61" s="20"/>
      <c r="C61" s="30">
        <v>0</v>
      </c>
      <c r="D61" s="30"/>
      <c r="E61" s="30">
        <v>0</v>
      </c>
      <c r="F61" s="30"/>
      <c r="G61" s="30">
        <f>VLOOKUP(A61,'درآمد اعمال اختیار'!A:M,11,0)</f>
        <v>0</v>
      </c>
      <c r="H61" s="30"/>
      <c r="I61" s="30">
        <f t="shared" si="0"/>
        <v>0</v>
      </c>
      <c r="J61" s="30"/>
      <c r="K61" s="59">
        <f>I61/درآمد!$L$14*100</f>
        <v>0</v>
      </c>
      <c r="L61" s="30"/>
      <c r="M61" s="30">
        <v>0</v>
      </c>
      <c r="N61" s="30"/>
      <c r="O61" s="30">
        <v>0</v>
      </c>
      <c r="P61" s="30"/>
      <c r="Q61" s="30">
        <f>VLOOKUP(A61,'درآمد اعمال اختیار'!A:M,13,0)</f>
        <v>-3574301763</v>
      </c>
      <c r="R61" s="30"/>
      <c r="S61" s="30">
        <f t="shared" si="1"/>
        <v>-3574301763</v>
      </c>
      <c r="U61" s="59">
        <f>S61/درآمد!$F$12*100</f>
        <v>1.0064384251407033</v>
      </c>
    </row>
    <row r="62" spans="1:21" ht="18.75">
      <c r="A62" s="41" t="s">
        <v>47</v>
      </c>
      <c r="C62" s="30">
        <v>0</v>
      </c>
      <c r="D62" s="30"/>
      <c r="E62" s="30">
        <f>VLOOKUP(A62,'درآمد ناشی از تغییر قیمت اوراق'!A:Q,9,0)</f>
        <v>-1925265983</v>
      </c>
      <c r="F62" s="30"/>
      <c r="G62" s="30">
        <f>VLOOKUP(A62,'درآمد اعمال اختیار'!A:M,11,0)</f>
        <v>8562428179</v>
      </c>
      <c r="H62" s="30"/>
      <c r="I62" s="30">
        <f t="shared" si="0"/>
        <v>6637162196</v>
      </c>
      <c r="J62" s="30"/>
      <c r="K62" s="59">
        <f>I62/درآمد!$L$14*100</f>
        <v>6.558740001480369</v>
      </c>
      <c r="L62" s="30"/>
      <c r="M62" s="30">
        <v>0</v>
      </c>
      <c r="N62" s="30"/>
      <c r="O62" s="30">
        <f>VLOOKUP(A62,'درآمد ناشی از تغییر قیمت اوراق'!A:Q,17,0)</f>
        <v>-1925265983</v>
      </c>
      <c r="P62" s="30"/>
      <c r="Q62" s="30">
        <f>VLOOKUP(A62,'درآمد اعمال اختیار'!A:M,13,0)</f>
        <v>8562428179</v>
      </c>
      <c r="R62" s="30"/>
      <c r="S62" s="30">
        <f t="shared" si="1"/>
        <v>6637162196</v>
      </c>
      <c r="U62" s="59">
        <f>S62/درآمد!$F$12*100</f>
        <v>-1.8688671273068589</v>
      </c>
    </row>
    <row r="63" spans="1:21" ht="18.75">
      <c r="A63" s="41" t="s">
        <v>116</v>
      </c>
      <c r="C63" s="30">
        <v>0</v>
      </c>
      <c r="D63" s="30"/>
      <c r="E63" s="30">
        <f>VLOOKUP(A63,'درآمد ناشی از تغییر قیمت اوراق'!A:Q,9,0)</f>
        <v>180618831</v>
      </c>
      <c r="F63" s="30"/>
      <c r="G63" s="30">
        <v>0</v>
      </c>
      <c r="H63" s="30"/>
      <c r="I63" s="30">
        <f t="shared" si="0"/>
        <v>180618831</v>
      </c>
      <c r="J63" s="30"/>
      <c r="K63" s="59">
        <f>I63/درآمد!$L$14*100</f>
        <v>0.17848470730672533</v>
      </c>
      <c r="L63" s="30"/>
      <c r="M63" s="30">
        <v>0</v>
      </c>
      <c r="N63" s="30"/>
      <c r="O63" s="30">
        <f>VLOOKUP(A63,'درآمد ناشی از تغییر قیمت اوراق'!A:Q,17,0)</f>
        <v>133952527</v>
      </c>
      <c r="P63" s="30"/>
      <c r="Q63" s="30">
        <v>0</v>
      </c>
      <c r="R63" s="30"/>
      <c r="S63" s="30">
        <f t="shared" si="1"/>
        <v>133952527</v>
      </c>
      <c r="U63" s="59">
        <f>S63/درآمد!$F$12*100</f>
        <v>-3.7717847920133066E-2</v>
      </c>
    </row>
    <row r="64" spans="1:21" ht="18.75">
      <c r="A64" s="41" t="s">
        <v>296</v>
      </c>
      <c r="B64" s="20"/>
      <c r="C64" s="30">
        <v>0</v>
      </c>
      <c r="D64" s="30"/>
      <c r="E64" s="30">
        <v>0</v>
      </c>
      <c r="F64" s="30"/>
      <c r="G64" s="30">
        <f>VLOOKUP(A64,'درآمد اعمال اختیار'!A:M,11,0)</f>
        <v>0</v>
      </c>
      <c r="H64" s="30"/>
      <c r="I64" s="30">
        <f t="shared" si="0"/>
        <v>0</v>
      </c>
      <c r="J64" s="30"/>
      <c r="K64" s="59">
        <f>I64/درآمد!$L$14*100</f>
        <v>0</v>
      </c>
      <c r="L64" s="30"/>
      <c r="M64" s="30">
        <v>0</v>
      </c>
      <c r="N64" s="30"/>
      <c r="O64" s="30">
        <v>0</v>
      </c>
      <c r="P64" s="30"/>
      <c r="Q64" s="30">
        <f>VLOOKUP(A64,'درآمد اعمال اختیار'!A:M,13,0)</f>
        <v>14480025363</v>
      </c>
      <c r="R64" s="30"/>
      <c r="S64" s="30">
        <f t="shared" si="1"/>
        <v>14480025363</v>
      </c>
      <c r="U64" s="59">
        <f>S64/درآمد!$F$12*100</f>
        <v>-4.0772309918520886</v>
      </c>
    </row>
    <row r="65" spans="1:21" ht="18.75">
      <c r="A65" s="41" t="s">
        <v>124</v>
      </c>
      <c r="C65" s="30">
        <v>0</v>
      </c>
      <c r="D65" s="30"/>
      <c r="E65" s="30">
        <f>VLOOKUP(A65,'درآمد ناشی از تغییر قیمت اوراق'!A:Q,9,0)</f>
        <v>1786670</v>
      </c>
      <c r="F65" s="30"/>
      <c r="G65" s="30">
        <f>VLOOKUP(A65,'درآمد اعمال اختیار'!A:M,11,0)</f>
        <v>1993924900</v>
      </c>
      <c r="H65" s="30"/>
      <c r="I65" s="30">
        <f t="shared" si="0"/>
        <v>1995711570</v>
      </c>
      <c r="J65" s="30"/>
      <c r="K65" s="59">
        <f>I65/درآمد!$L$14*100</f>
        <v>1.9721309980136861</v>
      </c>
      <c r="L65" s="30"/>
      <c r="M65" s="30">
        <v>0</v>
      </c>
      <c r="N65" s="30"/>
      <c r="O65" s="30">
        <f>VLOOKUP(A65,'درآمد ناشی از تغییر قیمت اوراق'!A:Q,17,0)</f>
        <v>1786670</v>
      </c>
      <c r="P65" s="30"/>
      <c r="Q65" s="30">
        <f>VLOOKUP(A65,'درآمد اعمال اختیار'!A:M,13,0)</f>
        <v>1993924900</v>
      </c>
      <c r="R65" s="30"/>
      <c r="S65" s="30">
        <f t="shared" si="1"/>
        <v>1995711570</v>
      </c>
      <c r="U65" s="59">
        <f>S65/درآمد!$F$12*100</f>
        <v>-0.5619449455381309</v>
      </c>
    </row>
    <row r="66" spans="1:21" ht="18.75">
      <c r="A66" s="41" t="s">
        <v>122</v>
      </c>
      <c r="C66" s="30">
        <v>0</v>
      </c>
      <c r="D66" s="30"/>
      <c r="E66" s="30">
        <f>VLOOKUP(A66,'درآمد ناشی از تغییر قیمت اوراق'!A:Q,9,0)</f>
        <v>66265574</v>
      </c>
      <c r="F66" s="30"/>
      <c r="G66" s="30">
        <v>0</v>
      </c>
      <c r="H66" s="30"/>
      <c r="I66" s="30">
        <f t="shared" si="0"/>
        <v>66265574</v>
      </c>
      <c r="J66" s="30"/>
      <c r="K66" s="59">
        <f>I66/درآمد!$L$14*100</f>
        <v>6.5482605077330766E-2</v>
      </c>
      <c r="L66" s="30"/>
      <c r="M66" s="30">
        <v>0</v>
      </c>
      <c r="N66" s="30"/>
      <c r="O66" s="30">
        <f>VLOOKUP(A66,'درآمد ناشی از تغییر قیمت اوراق'!A:Q,17,0)</f>
        <v>66265574</v>
      </c>
      <c r="P66" s="30"/>
      <c r="Q66" s="30">
        <v>0</v>
      </c>
      <c r="R66" s="30"/>
      <c r="S66" s="30">
        <f t="shared" si="1"/>
        <v>66265574</v>
      </c>
      <c r="U66" s="59">
        <f>S66/درآمد!$F$12*100</f>
        <v>-1.8658810688000863E-2</v>
      </c>
    </row>
    <row r="67" spans="1:21" ht="18.75">
      <c r="A67" s="41" t="s">
        <v>295</v>
      </c>
      <c r="B67" s="20"/>
      <c r="C67" s="30">
        <v>0</v>
      </c>
      <c r="D67" s="30"/>
      <c r="E67" s="30">
        <v>0</v>
      </c>
      <c r="F67" s="30"/>
      <c r="G67" s="30">
        <f>VLOOKUP(A67,'درآمد اعمال اختیار'!A:M,11,0)</f>
        <v>0</v>
      </c>
      <c r="H67" s="30"/>
      <c r="I67" s="30">
        <f t="shared" si="0"/>
        <v>0</v>
      </c>
      <c r="J67" s="30"/>
      <c r="K67" s="59">
        <f>I67/درآمد!$L$14*100</f>
        <v>0</v>
      </c>
      <c r="L67" s="30"/>
      <c r="M67" s="30">
        <v>0</v>
      </c>
      <c r="N67" s="30"/>
      <c r="O67" s="30">
        <v>0</v>
      </c>
      <c r="P67" s="30"/>
      <c r="Q67" s="30">
        <f>VLOOKUP(A67,'درآمد اعمال اختیار'!A:M,13,0)</f>
        <v>62249557</v>
      </c>
      <c r="R67" s="30"/>
      <c r="S67" s="30">
        <f t="shared" si="1"/>
        <v>62249557</v>
      </c>
      <c r="U67" s="59">
        <f>S67/درآمد!$F$12*100</f>
        <v>-1.7527995750476994E-2</v>
      </c>
    </row>
    <row r="68" spans="1:21" ht="18.75">
      <c r="A68" s="41" t="s">
        <v>126</v>
      </c>
      <c r="C68" s="30">
        <v>0</v>
      </c>
      <c r="D68" s="30"/>
      <c r="E68" s="30">
        <f>VLOOKUP(A68,'درآمد ناشی از تغییر قیمت اوراق'!A:Q,9,0)</f>
        <v>62978678</v>
      </c>
      <c r="F68" s="30"/>
      <c r="G68" s="30">
        <v>0</v>
      </c>
      <c r="H68" s="30"/>
      <c r="I68" s="30">
        <f t="shared" si="0"/>
        <v>62978678</v>
      </c>
      <c r="J68" s="30"/>
      <c r="K68" s="59">
        <f>I68/درآمد!$L$14*100</f>
        <v>6.2234545795474133E-2</v>
      </c>
      <c r="L68" s="30"/>
      <c r="M68" s="30">
        <v>0</v>
      </c>
      <c r="N68" s="30"/>
      <c r="O68" s="30">
        <f>VLOOKUP(A68,'درآمد ناشی از تغییر قیمت اوراق'!A:Q,17,0)</f>
        <v>62978678</v>
      </c>
      <c r="P68" s="30"/>
      <c r="Q68" s="30">
        <v>0</v>
      </c>
      <c r="R68" s="30"/>
      <c r="S68" s="30">
        <f t="shared" si="1"/>
        <v>62978678</v>
      </c>
      <c r="U68" s="59">
        <f>S68/درآمد!$F$12*100</f>
        <v>-1.7733298894876619E-2</v>
      </c>
    </row>
    <row r="69" spans="1:21" ht="18.75">
      <c r="A69" s="41" t="s">
        <v>23</v>
      </c>
      <c r="C69" s="30">
        <v>0</v>
      </c>
      <c r="D69" s="30"/>
      <c r="E69" s="30">
        <f>VLOOKUP(A69,'درآمد ناشی از تغییر قیمت اوراق'!A:Q,9,0)</f>
        <v>-373170051</v>
      </c>
      <c r="F69" s="30"/>
      <c r="G69" s="30">
        <v>0</v>
      </c>
      <c r="H69" s="30"/>
      <c r="I69" s="30">
        <f t="shared" si="0"/>
        <v>-373170051</v>
      </c>
      <c r="J69" s="30"/>
      <c r="K69" s="59">
        <f>I69/درآمد!$L$14*100</f>
        <v>-0.36876081502471231</v>
      </c>
      <c r="L69" s="30"/>
      <c r="M69" s="30">
        <v>0</v>
      </c>
      <c r="N69" s="30"/>
      <c r="O69" s="30">
        <f>VLOOKUP(A69,'درآمد ناشی از تغییر قیمت اوراق'!A:Q,17,0)</f>
        <v>777702857</v>
      </c>
      <c r="P69" s="30"/>
      <c r="Q69" s="30">
        <v>0</v>
      </c>
      <c r="R69" s="30"/>
      <c r="S69" s="30">
        <f t="shared" si="1"/>
        <v>777702857</v>
      </c>
      <c r="U69" s="59">
        <f>S69/درآمد!$F$12*100</f>
        <v>-0.21898264067372911</v>
      </c>
    </row>
    <row r="70" spans="1:21" ht="18.75">
      <c r="A70" s="41" t="s">
        <v>24</v>
      </c>
      <c r="C70" s="30">
        <v>0</v>
      </c>
      <c r="D70" s="30"/>
      <c r="E70" s="30">
        <f>VLOOKUP(A70,'درآمد ناشی از تغییر قیمت اوراق'!A:Q,9,0)</f>
        <v>-851895091</v>
      </c>
      <c r="F70" s="30"/>
      <c r="G70" s="30">
        <v>0</v>
      </c>
      <c r="H70" s="30"/>
      <c r="I70" s="30">
        <f t="shared" si="0"/>
        <v>-851895091</v>
      </c>
      <c r="J70" s="30"/>
      <c r="K70" s="59">
        <f>I70/درآمد!$L$14*100</f>
        <v>-0.84182942128094695</v>
      </c>
      <c r="L70" s="30"/>
      <c r="M70" s="30">
        <v>0</v>
      </c>
      <c r="N70" s="30"/>
      <c r="O70" s="30">
        <f>VLOOKUP(A70,'درآمد ناشی از تغییر قیمت اوراق'!A:Q,17,0)</f>
        <v>524105488</v>
      </c>
      <c r="P70" s="30"/>
      <c r="Q70" s="30">
        <v>0</v>
      </c>
      <c r="R70" s="30"/>
      <c r="S70" s="30">
        <f t="shared" si="1"/>
        <v>524105488</v>
      </c>
      <c r="U70" s="59">
        <f>S70/درآمد!$F$12*100</f>
        <v>-0.14757564887515057</v>
      </c>
    </row>
    <row r="71" spans="1:21" ht="18.75">
      <c r="A71" s="41" t="s">
        <v>280</v>
      </c>
      <c r="B71" s="20"/>
      <c r="C71" s="30">
        <v>0</v>
      </c>
      <c r="D71" s="30"/>
      <c r="E71" s="30">
        <v>0</v>
      </c>
      <c r="F71" s="30"/>
      <c r="G71" s="30">
        <f>VLOOKUP(A71,'درآمد اعمال اختیار'!A:M,11,0)</f>
        <v>0</v>
      </c>
      <c r="H71" s="30"/>
      <c r="I71" s="30">
        <f t="shared" si="0"/>
        <v>0</v>
      </c>
      <c r="J71" s="30"/>
      <c r="K71" s="59">
        <f>I71/درآمد!$L$14*100</f>
        <v>0</v>
      </c>
      <c r="L71" s="30"/>
      <c r="M71" s="30">
        <v>0</v>
      </c>
      <c r="N71" s="30"/>
      <c r="O71" s="30">
        <v>0</v>
      </c>
      <c r="P71" s="30"/>
      <c r="Q71" s="30">
        <f>VLOOKUP(A71,'درآمد اعمال اختیار'!A:M,13,0)</f>
        <v>1854122</v>
      </c>
      <c r="R71" s="30"/>
      <c r="S71" s="30">
        <f t="shared" si="1"/>
        <v>1854122</v>
      </c>
      <c r="U71" s="59">
        <f>S71/درآمد!$F$12*100</f>
        <v>-5.2207668782070058E-4</v>
      </c>
    </row>
    <row r="72" spans="1:21" ht="18.75">
      <c r="A72" s="41" t="s">
        <v>244</v>
      </c>
      <c r="C72" s="30">
        <v>0</v>
      </c>
      <c r="D72" s="30"/>
      <c r="E72" s="30">
        <v>0</v>
      </c>
      <c r="F72" s="30"/>
      <c r="G72" s="30">
        <f>VLOOKUP(A72,'درآمد اعمال اختیار'!A:M,11,0)</f>
        <v>0</v>
      </c>
      <c r="H72" s="30"/>
      <c r="I72" s="30">
        <f t="shared" si="0"/>
        <v>0</v>
      </c>
      <c r="J72" s="30"/>
      <c r="K72" s="59">
        <f>I72/درآمد!$L$14*100</f>
        <v>0</v>
      </c>
      <c r="L72" s="30"/>
      <c r="M72" s="30">
        <v>0</v>
      </c>
      <c r="N72" s="30"/>
      <c r="O72" s="30">
        <v>0</v>
      </c>
      <c r="P72" s="30"/>
      <c r="Q72" s="30">
        <f>VLOOKUP(A72,'درآمد اعمال اختیار'!A:M,13,0)</f>
        <v>1122175478</v>
      </c>
      <c r="R72" s="30"/>
      <c r="S72" s="30">
        <f t="shared" si="1"/>
        <v>1122175478</v>
      </c>
      <c r="U72" s="59">
        <f>S72/درآمد!$F$12*100</f>
        <v>-0.31597794358076303</v>
      </c>
    </row>
    <row r="73" spans="1:21" ht="18.75">
      <c r="A73" s="41" t="s">
        <v>25</v>
      </c>
      <c r="C73" s="30">
        <v>0</v>
      </c>
      <c r="D73" s="30"/>
      <c r="E73" s="30">
        <f>VLOOKUP(A73,'درآمد ناشی از تغییر قیمت اوراق'!A:Q,9,0)</f>
        <v>-22130170</v>
      </c>
      <c r="F73" s="30"/>
      <c r="G73" s="30">
        <f>VLOOKUP(A73,'درآمد اعمال اختیار'!A:M,11,0)</f>
        <v>0</v>
      </c>
      <c r="H73" s="30"/>
      <c r="I73" s="30">
        <f t="shared" si="0"/>
        <v>-22130170</v>
      </c>
      <c r="J73" s="30"/>
      <c r="K73" s="59">
        <f>I73/درآمد!$L$14*100</f>
        <v>-2.1868688293625784E-2</v>
      </c>
      <c r="L73" s="30"/>
      <c r="M73" s="30">
        <v>0</v>
      </c>
      <c r="N73" s="30"/>
      <c r="O73" s="30">
        <f>VLOOKUP(A73,'درآمد ناشی از تغییر قیمت اوراق'!A:Q,17,0)</f>
        <v>6123899</v>
      </c>
      <c r="P73" s="30"/>
      <c r="Q73" s="30">
        <f>VLOOKUP(A73,'درآمد اعمال اختیار'!A:M,13,0)</f>
        <v>3537475728</v>
      </c>
      <c r="R73" s="30"/>
      <c r="S73" s="30">
        <f t="shared" si="1"/>
        <v>3543599627</v>
      </c>
      <c r="U73" s="59">
        <f>S73/درآمد!$F$12*100</f>
        <v>-0.99779343334841508</v>
      </c>
    </row>
    <row r="74" spans="1:21" ht="23.25" customHeight="1">
      <c r="A74" s="41" t="s">
        <v>279</v>
      </c>
      <c r="B74" s="20"/>
      <c r="C74" s="30">
        <v>0</v>
      </c>
      <c r="D74" s="30"/>
      <c r="E74" s="30">
        <v>0</v>
      </c>
      <c r="F74" s="30"/>
      <c r="G74" s="30">
        <f>VLOOKUP(A74,'درآمد اعمال اختیار'!A:M,11,0)</f>
        <v>0</v>
      </c>
      <c r="H74" s="30"/>
      <c r="I74" s="30">
        <f t="shared" ref="I74:I137" si="2">C74+E74+G74</f>
        <v>0</v>
      </c>
      <c r="J74" s="30"/>
      <c r="K74" s="59">
        <f>I74/درآمد!$L$14*100</f>
        <v>0</v>
      </c>
      <c r="L74" s="30"/>
      <c r="M74" s="30">
        <v>0</v>
      </c>
      <c r="N74" s="30"/>
      <c r="O74" s="30">
        <v>0</v>
      </c>
      <c r="P74" s="30"/>
      <c r="Q74" s="30">
        <f>VLOOKUP(A74,'درآمد اعمال اختیار'!A:M,13,0)</f>
        <v>9070235704</v>
      </c>
      <c r="R74" s="30"/>
      <c r="S74" s="30">
        <f t="shared" ref="S74:S137" si="3">M74+O74+Q74</f>
        <v>9070235704</v>
      </c>
      <c r="U74" s="59">
        <f>S74/درآمد!$F$12*100</f>
        <v>-2.5539627996956944</v>
      </c>
    </row>
    <row r="75" spans="1:21" ht="18.75">
      <c r="A75" s="41" t="s">
        <v>274</v>
      </c>
      <c r="B75" s="20"/>
      <c r="C75" s="30">
        <v>0</v>
      </c>
      <c r="D75" s="30"/>
      <c r="E75" s="30">
        <v>0</v>
      </c>
      <c r="F75" s="30"/>
      <c r="G75" s="30">
        <f>VLOOKUP(A75,'درآمد اعمال اختیار'!A:M,11,0)</f>
        <v>0</v>
      </c>
      <c r="H75" s="30"/>
      <c r="I75" s="30">
        <f t="shared" si="2"/>
        <v>0</v>
      </c>
      <c r="J75" s="30"/>
      <c r="K75" s="59">
        <f>I75/درآمد!$L$14*100</f>
        <v>0</v>
      </c>
      <c r="L75" s="30"/>
      <c r="M75" s="30">
        <v>0</v>
      </c>
      <c r="N75" s="30"/>
      <c r="O75" s="30">
        <v>0</v>
      </c>
      <c r="P75" s="30"/>
      <c r="Q75" s="30">
        <f>VLOOKUP(A75,'درآمد اعمال اختیار'!A:M,13,0)</f>
        <v>5772262622</v>
      </c>
      <c r="R75" s="30"/>
      <c r="S75" s="30">
        <f t="shared" si="3"/>
        <v>5772262622</v>
      </c>
      <c r="U75" s="59">
        <f>S75/درآمد!$F$12*100</f>
        <v>-1.6253319635520169</v>
      </c>
    </row>
    <row r="76" spans="1:21" ht="18.75">
      <c r="A76" s="41" t="s">
        <v>258</v>
      </c>
      <c r="C76" s="30">
        <v>0</v>
      </c>
      <c r="D76" s="30"/>
      <c r="E76" s="30">
        <v>0</v>
      </c>
      <c r="F76" s="30"/>
      <c r="G76" s="30">
        <f>VLOOKUP(A76,'درآمد اعمال اختیار'!A:M,11,0)</f>
        <v>0</v>
      </c>
      <c r="H76" s="30"/>
      <c r="I76" s="30">
        <f t="shared" si="2"/>
        <v>0</v>
      </c>
      <c r="J76" s="30"/>
      <c r="K76" s="59">
        <f>I76/درآمد!$L$14*100</f>
        <v>0</v>
      </c>
      <c r="L76" s="30"/>
      <c r="M76" s="30">
        <v>0</v>
      </c>
      <c r="N76" s="30"/>
      <c r="O76" s="30">
        <v>0</v>
      </c>
      <c r="P76" s="30"/>
      <c r="Q76" s="30">
        <f>VLOOKUP(A76,'درآمد اعمال اختیار'!A:M,13,0)</f>
        <v>1237447923</v>
      </c>
      <c r="R76" s="30"/>
      <c r="S76" s="30">
        <f t="shared" si="3"/>
        <v>1237447923</v>
      </c>
      <c r="U76" s="59">
        <f>S76/درآمد!$F$12*100</f>
        <v>-0.34843592438385679</v>
      </c>
    </row>
    <row r="77" spans="1:21" ht="18.75">
      <c r="A77" s="41" t="s">
        <v>278</v>
      </c>
      <c r="B77" s="20"/>
      <c r="C77" s="30">
        <v>0</v>
      </c>
      <c r="D77" s="30"/>
      <c r="E77" s="30">
        <v>0</v>
      </c>
      <c r="F77" s="30"/>
      <c r="G77" s="30">
        <f>VLOOKUP(A77,'درآمد اعمال اختیار'!A:M,11,0)</f>
        <v>0</v>
      </c>
      <c r="H77" s="30"/>
      <c r="I77" s="30">
        <f t="shared" si="2"/>
        <v>0</v>
      </c>
      <c r="J77" s="30"/>
      <c r="K77" s="59">
        <f>I77/درآمد!$L$14*100</f>
        <v>0</v>
      </c>
      <c r="L77" s="30"/>
      <c r="M77" s="30">
        <v>0</v>
      </c>
      <c r="N77" s="30"/>
      <c r="O77" s="30">
        <v>0</v>
      </c>
      <c r="P77" s="30"/>
      <c r="Q77" s="30">
        <f>VLOOKUP(A77,'درآمد اعمال اختیار'!A:M,13,0)</f>
        <v>5105614928</v>
      </c>
      <c r="R77" s="30"/>
      <c r="S77" s="30">
        <f t="shared" si="3"/>
        <v>5105614928</v>
      </c>
      <c r="U77" s="59">
        <f>S77/درآمد!$F$12*100</f>
        <v>-1.4376198173033732</v>
      </c>
    </row>
    <row r="78" spans="1:21" ht="18.75">
      <c r="A78" s="41" t="s">
        <v>273</v>
      </c>
      <c r="B78" s="20"/>
      <c r="C78" s="30">
        <v>0</v>
      </c>
      <c r="D78" s="30"/>
      <c r="E78" s="30">
        <v>0</v>
      </c>
      <c r="F78" s="30"/>
      <c r="G78" s="30">
        <f>VLOOKUP(A78,'درآمد اعمال اختیار'!A:M,11,0)</f>
        <v>0</v>
      </c>
      <c r="H78" s="30"/>
      <c r="I78" s="30">
        <f t="shared" si="2"/>
        <v>0</v>
      </c>
      <c r="J78" s="30"/>
      <c r="K78" s="59">
        <f>I78/درآمد!$L$14*100</f>
        <v>0</v>
      </c>
      <c r="L78" s="30"/>
      <c r="M78" s="30">
        <v>0</v>
      </c>
      <c r="N78" s="30"/>
      <c r="O78" s="30">
        <v>0</v>
      </c>
      <c r="P78" s="30"/>
      <c r="Q78" s="30">
        <f>VLOOKUP(A78,'درآمد اعمال اختیار'!A:M,13,0)</f>
        <v>1310772435</v>
      </c>
      <c r="R78" s="30"/>
      <c r="S78" s="30">
        <f t="shared" si="3"/>
        <v>1310772435</v>
      </c>
      <c r="U78" s="59">
        <f>S78/درآمد!$F$12*100</f>
        <v>-0.36908236424112034</v>
      </c>
    </row>
    <row r="79" spans="1:21" ht="18.75">
      <c r="A79" s="41" t="s">
        <v>272</v>
      </c>
      <c r="B79" s="20"/>
      <c r="C79" s="30">
        <v>0</v>
      </c>
      <c r="D79" s="30"/>
      <c r="E79" s="30">
        <v>0</v>
      </c>
      <c r="F79" s="30"/>
      <c r="G79" s="30">
        <f>VLOOKUP(A79,'درآمد اعمال اختیار'!A:M,11,0)</f>
        <v>0</v>
      </c>
      <c r="H79" s="30"/>
      <c r="I79" s="30">
        <f t="shared" si="2"/>
        <v>0</v>
      </c>
      <c r="J79" s="30"/>
      <c r="K79" s="59">
        <f>I79/درآمد!$L$14*100</f>
        <v>0</v>
      </c>
      <c r="L79" s="30"/>
      <c r="M79" s="30">
        <v>0</v>
      </c>
      <c r="N79" s="30"/>
      <c r="O79" s="30">
        <v>0</v>
      </c>
      <c r="P79" s="30"/>
      <c r="Q79" s="30">
        <f>VLOOKUP(A79,'درآمد اعمال اختیار'!A:M,13,0)</f>
        <v>1155093458</v>
      </c>
      <c r="R79" s="30"/>
      <c r="S79" s="30">
        <f t="shared" si="3"/>
        <v>1155093458</v>
      </c>
      <c r="U79" s="59">
        <f>S79/درآمد!$F$12*100</f>
        <v>-0.32524686437893485</v>
      </c>
    </row>
    <row r="80" spans="1:21" ht="18.75">
      <c r="A80" s="41" t="s">
        <v>97</v>
      </c>
      <c r="C80" s="30">
        <v>0</v>
      </c>
      <c r="D80" s="30"/>
      <c r="E80" s="30">
        <f>VLOOKUP(A80,'درآمد ناشی از تغییر قیمت اوراق'!A:Q,9,0)</f>
        <v>594916876</v>
      </c>
      <c r="F80" s="30"/>
      <c r="G80" s="30">
        <f>VLOOKUP(A80,'درآمد اعمال اختیار'!A:M,11,0)</f>
        <v>598158953</v>
      </c>
      <c r="H80" s="30"/>
      <c r="I80" s="30">
        <f t="shared" si="2"/>
        <v>1193075829</v>
      </c>
      <c r="J80" s="30"/>
      <c r="K80" s="59">
        <f>I80/درآمد!$L$14*100</f>
        <v>1.1789788969113286</v>
      </c>
      <c r="L80" s="30"/>
      <c r="M80" s="30">
        <v>0</v>
      </c>
      <c r="N80" s="30"/>
      <c r="O80" s="30">
        <f>VLOOKUP(A80,'درآمد ناشی از تغییر قیمت اوراق'!A:Q,17,0)</f>
        <v>0</v>
      </c>
      <c r="P80" s="30"/>
      <c r="Q80" s="30">
        <f>VLOOKUP(A80,'درآمد اعمال اختیار'!A:M,13,0)</f>
        <v>598158953</v>
      </c>
      <c r="R80" s="30"/>
      <c r="S80" s="30">
        <f t="shared" si="3"/>
        <v>598158953</v>
      </c>
      <c r="U80" s="59">
        <f>S80/درآمد!$F$12*100</f>
        <v>-0.16842734457200664</v>
      </c>
    </row>
    <row r="81" spans="1:21" ht="18.75">
      <c r="A81" s="41" t="s">
        <v>99</v>
      </c>
      <c r="C81" s="30">
        <v>0</v>
      </c>
      <c r="D81" s="30"/>
      <c r="E81" s="30">
        <f>VLOOKUP(A81,'درآمد ناشی از تغییر قیمت اوراق'!A:Q,9,0)</f>
        <v>516712372</v>
      </c>
      <c r="F81" s="30"/>
      <c r="G81" s="30">
        <f>VLOOKUP(A81,'درآمد اعمال اختیار'!A:M,11,0)</f>
        <v>697294658</v>
      </c>
      <c r="H81" s="30"/>
      <c r="I81" s="30">
        <f t="shared" si="2"/>
        <v>1214007030</v>
      </c>
      <c r="J81" s="30"/>
      <c r="K81" s="59">
        <f>I81/درآمد!$L$14*100</f>
        <v>1.1996627827685196</v>
      </c>
      <c r="L81" s="30"/>
      <c r="M81" s="30">
        <v>0</v>
      </c>
      <c r="N81" s="30"/>
      <c r="O81" s="30">
        <f>VLOOKUP(A81,'درآمد ناشی از تغییر قیمت اوراق'!A:Q,17,0)</f>
        <v>0</v>
      </c>
      <c r="P81" s="30"/>
      <c r="Q81" s="30">
        <f>VLOOKUP(A81,'درآمد اعمال اختیار'!A:M,13,0)</f>
        <v>697294658</v>
      </c>
      <c r="R81" s="30"/>
      <c r="S81" s="30">
        <f t="shared" si="3"/>
        <v>697294658</v>
      </c>
      <c r="U81" s="59">
        <f>S81/درآمد!$F$12*100</f>
        <v>-0.19634160291701849</v>
      </c>
    </row>
    <row r="82" spans="1:21" ht="18.75">
      <c r="A82" s="41" t="s">
        <v>120</v>
      </c>
      <c r="C82" s="30">
        <v>0</v>
      </c>
      <c r="D82" s="30"/>
      <c r="E82" s="30">
        <f>VLOOKUP(A82,'درآمد ناشی از تغییر قیمت اوراق'!A:Q,9,0)</f>
        <v>1818851519</v>
      </c>
      <c r="F82" s="30"/>
      <c r="G82" s="30">
        <f>VLOOKUP(A82,'درآمد اعمال اختیار'!A:M,11,0)</f>
        <v>7094796902</v>
      </c>
      <c r="H82" s="30"/>
      <c r="I82" s="30">
        <f t="shared" si="2"/>
        <v>8913648421</v>
      </c>
      <c r="J82" s="30"/>
      <c r="K82" s="59">
        <f>I82/درآمد!$L$14*100</f>
        <v>8.8083281275208751</v>
      </c>
      <c r="L82" s="30"/>
      <c r="M82" s="30">
        <v>0</v>
      </c>
      <c r="N82" s="30"/>
      <c r="O82" s="30">
        <f>VLOOKUP(A82,'درآمد ناشی از تغییر قیمت اوراق'!A:Q,17,0)</f>
        <v>0</v>
      </c>
      <c r="P82" s="30"/>
      <c r="Q82" s="30">
        <f>VLOOKUP(A82,'درآمد اعمال اختیار'!A:M,13,0)</f>
        <v>7094796902</v>
      </c>
      <c r="R82" s="30"/>
      <c r="S82" s="30">
        <f t="shared" si="3"/>
        <v>7094796902</v>
      </c>
      <c r="U82" s="59">
        <f>S82/درآمد!$F$12*100</f>
        <v>-1.9977261837984379</v>
      </c>
    </row>
    <row r="83" spans="1:21" ht="18.75">
      <c r="A83" s="41" t="s">
        <v>119</v>
      </c>
      <c r="C83" s="30">
        <v>0</v>
      </c>
      <c r="D83" s="30"/>
      <c r="E83" s="30">
        <f>VLOOKUP(A83,'درآمد ناشی از تغییر قیمت اوراق'!A:Q,9,0)</f>
        <v>5098569796</v>
      </c>
      <c r="F83" s="30"/>
      <c r="G83" s="30">
        <f>VLOOKUP(A83,'درآمد اعمال اختیار'!A:M,11,0)</f>
        <v>20035077053</v>
      </c>
      <c r="H83" s="30"/>
      <c r="I83" s="30">
        <f t="shared" si="2"/>
        <v>25133646849</v>
      </c>
      <c r="J83" s="30"/>
      <c r="K83" s="59">
        <f>I83/درآمد!$L$14*100</f>
        <v>24.836677197818673</v>
      </c>
      <c r="L83" s="30"/>
      <c r="M83" s="30">
        <v>0</v>
      </c>
      <c r="N83" s="30"/>
      <c r="O83" s="30">
        <f>VLOOKUP(A83,'درآمد ناشی از تغییر قیمت اوراق'!A:Q,17,0)</f>
        <v>0</v>
      </c>
      <c r="P83" s="30"/>
      <c r="Q83" s="30">
        <f>VLOOKUP(A83,'درآمد اعمال اختیار'!A:M,13,0)</f>
        <v>20035077053</v>
      </c>
      <c r="R83" s="30"/>
      <c r="S83" s="30">
        <f t="shared" si="3"/>
        <v>20035077053</v>
      </c>
      <c r="U83" s="59">
        <f>S83/درآمد!$F$12*100</f>
        <v>-5.6414015194592171</v>
      </c>
    </row>
    <row r="84" spans="1:21" ht="18.75">
      <c r="A84" s="41" t="s">
        <v>112</v>
      </c>
      <c r="C84" s="30">
        <v>0</v>
      </c>
      <c r="D84" s="30"/>
      <c r="E84" s="30">
        <f>VLOOKUP(A84,'درآمد ناشی از تغییر قیمت اوراق'!A:Q,9,0)</f>
        <v>-1610421012</v>
      </c>
      <c r="F84" s="30"/>
      <c r="G84" s="30">
        <f>VLOOKUP(A84,'درآمد اعمال اختیار'!A:M,11,0)</f>
        <v>0</v>
      </c>
      <c r="H84" s="30"/>
      <c r="I84" s="30">
        <f t="shared" si="2"/>
        <v>-1610421012</v>
      </c>
      <c r="J84" s="30"/>
      <c r="K84" s="59">
        <f>I84/درآمد!$L$14*100</f>
        <v>-1.5913928873087462</v>
      </c>
      <c r="L84" s="30"/>
      <c r="M84" s="30">
        <v>0</v>
      </c>
      <c r="N84" s="30"/>
      <c r="O84" s="30">
        <f>VLOOKUP(A84,'درآمد ناشی از تغییر قیمت اوراق'!A:Q,17,0)</f>
        <v>-4309229187</v>
      </c>
      <c r="P84" s="30"/>
      <c r="Q84" s="30">
        <f>VLOOKUP(A84,'درآمد اعمال اختیار'!A:M,13,0)</f>
        <v>-1576032294</v>
      </c>
      <c r="R84" s="30"/>
      <c r="S84" s="30">
        <f t="shared" si="3"/>
        <v>-5885261481</v>
      </c>
      <c r="U84" s="59">
        <f>S84/درآمد!$F$12*100</f>
        <v>1.6571497565743953</v>
      </c>
    </row>
    <row r="85" spans="1:21" ht="18.75">
      <c r="A85" s="41" t="s">
        <v>113</v>
      </c>
      <c r="C85" s="30">
        <v>0</v>
      </c>
      <c r="D85" s="30"/>
      <c r="E85" s="30">
        <f>VLOOKUP(A85,'درآمد ناشی از تغییر قیمت اوراق'!A:Q,9,0)</f>
        <v>433039614</v>
      </c>
      <c r="F85" s="30"/>
      <c r="G85" s="30">
        <f>VLOOKUP(A85,'درآمد اعمال اختیار'!A:M,11,0)</f>
        <v>474647428</v>
      </c>
      <c r="H85" s="30"/>
      <c r="I85" s="30">
        <f t="shared" si="2"/>
        <v>907687042</v>
      </c>
      <c r="J85" s="30"/>
      <c r="K85" s="59">
        <f>I85/درآمد!$L$14*100</f>
        <v>0.89696215572050364</v>
      </c>
      <c r="L85" s="30"/>
      <c r="M85" s="30">
        <v>0</v>
      </c>
      <c r="N85" s="30"/>
      <c r="O85" s="30">
        <f>VLOOKUP(A85,'درآمد ناشی از تغییر قیمت اوراق'!A:Q,17,0)</f>
        <v>0</v>
      </c>
      <c r="P85" s="30"/>
      <c r="Q85" s="30">
        <f>VLOOKUP(A85,'درآمد اعمال اختیار'!A:M,13,0)</f>
        <v>474647428</v>
      </c>
      <c r="R85" s="30"/>
      <c r="S85" s="30">
        <f t="shared" si="3"/>
        <v>474647428</v>
      </c>
      <c r="U85" s="59">
        <f>S85/درآمد!$F$12*100</f>
        <v>-0.13364943466117896</v>
      </c>
    </row>
    <row r="86" spans="1:21" ht="18.75">
      <c r="A86" s="41" t="s">
        <v>88</v>
      </c>
      <c r="C86" s="30">
        <v>0</v>
      </c>
      <c r="D86" s="30"/>
      <c r="E86" s="30">
        <f>VLOOKUP(A86,'درآمد ناشی از تغییر قیمت اوراق'!A:Q,9,0)</f>
        <v>209664692</v>
      </c>
      <c r="F86" s="30"/>
      <c r="G86" s="30">
        <v>0</v>
      </c>
      <c r="H86" s="30"/>
      <c r="I86" s="30">
        <f t="shared" si="2"/>
        <v>209664692</v>
      </c>
      <c r="J86" s="30"/>
      <c r="K86" s="59">
        <f>I86/درآمد!$L$14*100</f>
        <v>0.20718737341498306</v>
      </c>
      <c r="L86" s="30"/>
      <c r="M86" s="30">
        <v>0</v>
      </c>
      <c r="N86" s="30"/>
      <c r="O86" s="30">
        <f>VLOOKUP(A86,'درآمد ناشی از تغییر قیمت اوراق'!A:Q,17,0)</f>
        <v>-2791112729</v>
      </c>
      <c r="P86" s="30"/>
      <c r="Q86" s="30">
        <v>0</v>
      </c>
      <c r="R86" s="30"/>
      <c r="S86" s="30">
        <f t="shared" si="3"/>
        <v>-2791112729</v>
      </c>
      <c r="U86" s="59">
        <f>S86/درآمد!$F$12*100</f>
        <v>0.78591100741510889</v>
      </c>
    </row>
    <row r="87" spans="1:21" ht="18.75">
      <c r="A87" s="41" t="s">
        <v>91</v>
      </c>
      <c r="C87" s="30">
        <v>0</v>
      </c>
      <c r="D87" s="30"/>
      <c r="E87" s="30">
        <f>VLOOKUP(A87,'درآمد ناشی از تغییر قیمت اوراق'!A:Q,9,0)</f>
        <v>16347198</v>
      </c>
      <c r="F87" s="30"/>
      <c r="G87" s="30">
        <f>VLOOKUP(A87,'درآمد اعمال اختیار'!A:M,11,0)</f>
        <v>420933847</v>
      </c>
      <c r="H87" s="30"/>
      <c r="I87" s="30">
        <f t="shared" si="2"/>
        <v>437281045</v>
      </c>
      <c r="J87" s="30"/>
      <c r="K87" s="59">
        <f>I87/درآمد!$L$14*100</f>
        <v>0.43211429780322291</v>
      </c>
      <c r="L87" s="30"/>
      <c r="M87" s="30">
        <v>0</v>
      </c>
      <c r="N87" s="30"/>
      <c r="O87" s="30">
        <f>VLOOKUP(A87,'درآمد ناشی از تغییر قیمت اوراق'!A:Q,17,0)</f>
        <v>0</v>
      </c>
      <c r="P87" s="30"/>
      <c r="Q87" s="30">
        <f>VLOOKUP(A87,'درآمد اعمال اختیار'!A:M,13,0)</f>
        <v>420933847</v>
      </c>
      <c r="R87" s="30"/>
      <c r="S87" s="30">
        <f t="shared" si="3"/>
        <v>420933847</v>
      </c>
      <c r="U87" s="59">
        <f>S87/درآمد!$F$12*100</f>
        <v>-0.1185249668756347</v>
      </c>
    </row>
    <row r="88" spans="1:21" ht="18.75">
      <c r="A88" s="41" t="s">
        <v>110</v>
      </c>
      <c r="C88" s="30">
        <v>0</v>
      </c>
      <c r="D88" s="30"/>
      <c r="E88" s="30">
        <f>VLOOKUP(A88,'درآمد ناشی از تغییر قیمت اوراق'!A:Q,9,0)</f>
        <v>1016832297</v>
      </c>
      <c r="F88" s="30"/>
      <c r="G88" s="30">
        <v>0</v>
      </c>
      <c r="H88" s="30"/>
      <c r="I88" s="30">
        <f t="shared" si="2"/>
        <v>1016832297</v>
      </c>
      <c r="J88" s="30"/>
      <c r="K88" s="59">
        <f>I88/درآمد!$L$14*100</f>
        <v>1.0048177917288714</v>
      </c>
      <c r="L88" s="30"/>
      <c r="M88" s="30">
        <v>0</v>
      </c>
      <c r="N88" s="30"/>
      <c r="O88" s="30">
        <f>VLOOKUP(A88,'درآمد ناشی از تغییر قیمت اوراق'!A:Q,17,0)</f>
        <v>417292346</v>
      </c>
      <c r="P88" s="30"/>
      <c r="Q88" s="30">
        <v>0</v>
      </c>
      <c r="R88" s="30"/>
      <c r="S88" s="30">
        <f t="shared" si="3"/>
        <v>417292346</v>
      </c>
      <c r="U88" s="59">
        <f>S88/درآمد!$F$12*100</f>
        <v>-0.11749960674249579</v>
      </c>
    </row>
    <row r="89" spans="1:21" ht="18.75">
      <c r="A89" s="41" t="s">
        <v>275</v>
      </c>
      <c r="B89" s="20"/>
      <c r="C89" s="30">
        <v>0</v>
      </c>
      <c r="D89" s="30"/>
      <c r="E89" s="30">
        <v>0</v>
      </c>
      <c r="F89" s="30"/>
      <c r="G89" s="30">
        <f>VLOOKUP(A89,'درآمد اعمال اختیار'!A:M,11,0)</f>
        <v>0</v>
      </c>
      <c r="H89" s="30"/>
      <c r="I89" s="30">
        <f t="shared" si="2"/>
        <v>0</v>
      </c>
      <c r="J89" s="30"/>
      <c r="K89" s="59">
        <f>I89/درآمد!$L$14*100</f>
        <v>0</v>
      </c>
      <c r="L89" s="30"/>
      <c r="M89" s="30">
        <v>0</v>
      </c>
      <c r="N89" s="30"/>
      <c r="O89" s="30">
        <v>0</v>
      </c>
      <c r="P89" s="30"/>
      <c r="Q89" s="30">
        <f>VLOOKUP(A89,'درآمد اعمال اختیار'!A:M,13,0)</f>
        <v>-3725960341</v>
      </c>
      <c r="R89" s="30"/>
      <c r="S89" s="30">
        <f t="shared" si="3"/>
        <v>-3725960341</v>
      </c>
      <c r="U89" s="59">
        <f>S89/درآمد!$F$12*100</f>
        <v>1.0491418761983129</v>
      </c>
    </row>
    <row r="90" spans="1:21" ht="18.75">
      <c r="A90" s="41" t="s">
        <v>289</v>
      </c>
      <c r="B90" s="20"/>
      <c r="C90" s="30">
        <v>0</v>
      </c>
      <c r="D90" s="30"/>
      <c r="E90" s="30">
        <v>0</v>
      </c>
      <c r="F90" s="30"/>
      <c r="G90" s="30">
        <f>VLOOKUP(A90,'درآمد اعمال اختیار'!A:M,11,0)</f>
        <v>0</v>
      </c>
      <c r="H90" s="30"/>
      <c r="I90" s="30">
        <f t="shared" si="2"/>
        <v>0</v>
      </c>
      <c r="J90" s="30"/>
      <c r="K90" s="59">
        <f>I90/درآمد!$L$14*100</f>
        <v>0</v>
      </c>
      <c r="L90" s="30"/>
      <c r="M90" s="30">
        <v>0</v>
      </c>
      <c r="N90" s="30"/>
      <c r="O90" s="30">
        <v>0</v>
      </c>
      <c r="P90" s="30"/>
      <c r="Q90" s="30">
        <f>VLOOKUP(A90,'درآمد اعمال اختیار'!A:M,13,0)</f>
        <v>2040585771</v>
      </c>
      <c r="R90" s="30"/>
      <c r="S90" s="30">
        <f t="shared" si="3"/>
        <v>2040585771</v>
      </c>
      <c r="U90" s="59">
        <f>S90/درآمد!$F$12*100</f>
        <v>-0.57458045400342084</v>
      </c>
    </row>
    <row r="91" spans="1:21" ht="18.75">
      <c r="A91" s="41" t="s">
        <v>288</v>
      </c>
      <c r="B91" s="20"/>
      <c r="C91" s="30">
        <v>0</v>
      </c>
      <c r="D91" s="30"/>
      <c r="E91" s="30">
        <v>0</v>
      </c>
      <c r="F91" s="30"/>
      <c r="G91" s="30">
        <f>VLOOKUP(A91,'درآمد اعمال اختیار'!A:M,11,0)</f>
        <v>0</v>
      </c>
      <c r="H91" s="30"/>
      <c r="I91" s="30">
        <f t="shared" si="2"/>
        <v>0</v>
      </c>
      <c r="J91" s="30"/>
      <c r="K91" s="59">
        <f>I91/درآمد!$L$14*100</f>
        <v>0</v>
      </c>
      <c r="L91" s="30"/>
      <c r="M91" s="30">
        <v>0</v>
      </c>
      <c r="N91" s="30"/>
      <c r="O91" s="30">
        <v>0</v>
      </c>
      <c r="P91" s="30"/>
      <c r="Q91" s="30">
        <f>VLOOKUP(A91,'درآمد اعمال اختیار'!A:M,13,0)</f>
        <v>1233665205</v>
      </c>
      <c r="R91" s="30"/>
      <c r="S91" s="30">
        <f t="shared" si="3"/>
        <v>1233665205</v>
      </c>
      <c r="U91" s="59">
        <f>S91/درآمد!$F$12*100</f>
        <v>-0.3473708008998575</v>
      </c>
    </row>
    <row r="92" spans="1:21" ht="18.75">
      <c r="A92" s="41" t="s">
        <v>108</v>
      </c>
      <c r="C92" s="30">
        <v>0</v>
      </c>
      <c r="D92" s="30"/>
      <c r="E92" s="30">
        <f>VLOOKUP(A92,'درآمد ناشی از تغییر قیمت اوراق'!A:Q,9,0)</f>
        <v>-40922880</v>
      </c>
      <c r="F92" s="30"/>
      <c r="G92" s="30">
        <f>VLOOKUP(A92,'درآمد اعمال اختیار'!A:M,11,0)</f>
        <v>-1233250364</v>
      </c>
      <c r="H92" s="30"/>
      <c r="I92" s="30">
        <f t="shared" si="2"/>
        <v>-1274173244</v>
      </c>
      <c r="J92" s="30"/>
      <c r="K92" s="59">
        <f>I92/درآمد!$L$14*100</f>
        <v>-1.2591180955733279</v>
      </c>
      <c r="L92" s="30"/>
      <c r="M92" s="30">
        <v>0</v>
      </c>
      <c r="N92" s="30"/>
      <c r="O92" s="30">
        <f>VLOOKUP(A92,'درآمد ناشی از تغییر قیمت اوراق'!A:Q,17,0)</f>
        <v>0</v>
      </c>
      <c r="P92" s="30"/>
      <c r="Q92" s="30">
        <f>VLOOKUP(A92,'درآمد اعمال اختیار'!A:M,13,0)</f>
        <v>-1233250364</v>
      </c>
      <c r="R92" s="30"/>
      <c r="S92" s="30">
        <f t="shared" si="3"/>
        <v>-1233250364</v>
      </c>
      <c r="U92" s="59">
        <f>S92/درآمد!$F$12*100</f>
        <v>0.34725399153388686</v>
      </c>
    </row>
    <row r="93" spans="1:21" ht="18.75">
      <c r="A93" s="41" t="s">
        <v>75</v>
      </c>
      <c r="C93" s="30">
        <v>0</v>
      </c>
      <c r="D93" s="30"/>
      <c r="E93" s="30">
        <f>VLOOKUP(A93,'درآمد ناشی از تغییر قیمت اوراق'!A:Q,9,0)</f>
        <v>121342403</v>
      </c>
      <c r="F93" s="30"/>
      <c r="G93" s="30">
        <f>VLOOKUP(A93,'درآمد اعمال اختیار'!A:M,11,0)</f>
        <v>-705094745</v>
      </c>
      <c r="H93" s="30"/>
      <c r="I93" s="30">
        <f t="shared" si="2"/>
        <v>-583752342</v>
      </c>
      <c r="J93" s="30"/>
      <c r="K93" s="59">
        <f>I93/درآمد!$L$14*100</f>
        <v>-0.57685494543747462</v>
      </c>
      <c r="L93" s="30"/>
      <c r="M93" s="30">
        <v>0</v>
      </c>
      <c r="N93" s="30"/>
      <c r="O93" s="30">
        <f>VLOOKUP(A93,'درآمد ناشی از تغییر قیمت اوراق'!A:Q,17,0)</f>
        <v>0</v>
      </c>
      <c r="P93" s="30"/>
      <c r="Q93" s="30">
        <f>VLOOKUP(A93,'درآمد اعمال اختیار'!A:M,13,0)</f>
        <v>-796325874</v>
      </c>
      <c r="R93" s="30"/>
      <c r="S93" s="30">
        <f t="shared" si="3"/>
        <v>-796325874</v>
      </c>
      <c r="U93" s="59">
        <f>S93/درآمد!$F$12*100</f>
        <v>0.22422643964304642</v>
      </c>
    </row>
    <row r="94" spans="1:21" ht="18.75">
      <c r="A94" s="41" t="s">
        <v>106</v>
      </c>
      <c r="C94" s="30">
        <v>0</v>
      </c>
      <c r="D94" s="30"/>
      <c r="E94" s="30">
        <f>VLOOKUP(A94,'درآمد ناشی از تغییر قیمت اوراق'!A:Q,9,0)</f>
        <v>95668046</v>
      </c>
      <c r="F94" s="30"/>
      <c r="G94" s="30">
        <v>0</v>
      </c>
      <c r="H94" s="30"/>
      <c r="I94" s="30">
        <f t="shared" si="2"/>
        <v>95668046</v>
      </c>
      <c r="J94" s="30"/>
      <c r="K94" s="59">
        <f>I94/درآمد!$L$14*100</f>
        <v>9.453766860508768E-2</v>
      </c>
      <c r="L94" s="30"/>
      <c r="M94" s="30">
        <v>0</v>
      </c>
      <c r="N94" s="30"/>
      <c r="O94" s="30">
        <f>VLOOKUP(A94,'درآمد ناشی از تغییر قیمت اوراق'!A:Q,17,0)</f>
        <v>-170584404</v>
      </c>
      <c r="P94" s="30"/>
      <c r="Q94" s="30">
        <v>0</v>
      </c>
      <c r="R94" s="30"/>
      <c r="S94" s="30">
        <f t="shared" si="3"/>
        <v>-170584404</v>
      </c>
      <c r="U94" s="59">
        <f>S94/درآمد!$F$12*100</f>
        <v>4.8032513844390098E-2</v>
      </c>
    </row>
    <row r="95" spans="1:21" ht="18.75">
      <c r="A95" s="41" t="s">
        <v>117</v>
      </c>
      <c r="C95" s="30">
        <v>0</v>
      </c>
      <c r="D95" s="30"/>
      <c r="E95" s="30">
        <f>VLOOKUP(A95,'درآمد ناشی از تغییر قیمت اوراق'!A:Q,9,0)</f>
        <v>-7532354</v>
      </c>
      <c r="F95" s="30"/>
      <c r="G95" s="30">
        <f>VLOOKUP(A95,'درآمد اعمال اختیار'!A:M,11,0)</f>
        <v>-4234964348</v>
      </c>
      <c r="H95" s="30"/>
      <c r="I95" s="30">
        <f t="shared" si="2"/>
        <v>-4242496702</v>
      </c>
      <c r="J95" s="30"/>
      <c r="K95" s="59">
        <f>I95/درآمد!$L$14*100</f>
        <v>-4.1923689679190623</v>
      </c>
      <c r="L95" s="30"/>
      <c r="M95" s="30">
        <v>0</v>
      </c>
      <c r="N95" s="30"/>
      <c r="O95" s="30">
        <f>VLOOKUP(A95,'درآمد ناشی از تغییر قیمت اوراق'!A:Q,17,0)</f>
        <v>0</v>
      </c>
      <c r="P95" s="30"/>
      <c r="Q95" s="30">
        <f>VLOOKUP(A95,'درآمد اعمال اختیار'!A:M,13,0)</f>
        <v>-4234964348</v>
      </c>
      <c r="R95" s="30"/>
      <c r="S95" s="30">
        <f t="shared" si="3"/>
        <v>-4234964348</v>
      </c>
      <c r="U95" s="59">
        <f>S95/درآمد!$F$12*100</f>
        <v>1.192465306944523</v>
      </c>
    </row>
    <row r="96" spans="1:21" ht="18.75">
      <c r="A96" s="41" t="s">
        <v>90</v>
      </c>
      <c r="C96" s="30">
        <v>0</v>
      </c>
      <c r="D96" s="30"/>
      <c r="E96" s="30">
        <f>VLOOKUP(A96,'درآمد ناشی از تغییر قیمت اوراق'!A:Q,9,0)</f>
        <v>-877826932</v>
      </c>
      <c r="F96" s="30"/>
      <c r="G96" s="30">
        <f>VLOOKUP(A96,'درآمد اعمال اختیار'!A:M,11,0)</f>
        <v>657187504</v>
      </c>
      <c r="H96" s="30"/>
      <c r="I96" s="30">
        <f t="shared" si="2"/>
        <v>-220639428</v>
      </c>
      <c r="J96" s="30"/>
      <c r="K96" s="59">
        <f>I96/درآمد!$L$14*100</f>
        <v>-0.21803243609135806</v>
      </c>
      <c r="L96" s="30"/>
      <c r="M96" s="30">
        <v>0</v>
      </c>
      <c r="N96" s="30"/>
      <c r="O96" s="30">
        <f>VLOOKUP(A96,'درآمد ناشی از تغییر قیمت اوراق'!A:Q,17,0)</f>
        <v>0</v>
      </c>
      <c r="P96" s="30"/>
      <c r="Q96" s="30">
        <f>VLOOKUP(A96,'درآمد اعمال اختیار'!A:M,13,0)</f>
        <v>586684158</v>
      </c>
      <c r="R96" s="30"/>
      <c r="S96" s="30">
        <f t="shared" si="3"/>
        <v>586684158</v>
      </c>
      <c r="U96" s="59">
        <f>S96/درآمد!$F$12*100</f>
        <v>-0.16519631502431695</v>
      </c>
    </row>
    <row r="97" spans="1:21" ht="18.75">
      <c r="A97" s="41" t="s">
        <v>133</v>
      </c>
      <c r="C97" s="30">
        <v>0</v>
      </c>
      <c r="D97" s="30"/>
      <c r="E97" s="30">
        <f>VLOOKUP(A97,'درآمد ناشی از تغییر قیمت اوراق'!A:Q,9,0)</f>
        <v>3985624135</v>
      </c>
      <c r="F97" s="30"/>
      <c r="G97" s="30">
        <v>0</v>
      </c>
      <c r="H97" s="30"/>
      <c r="I97" s="30">
        <f t="shared" si="2"/>
        <v>3985624135</v>
      </c>
      <c r="J97" s="30"/>
      <c r="K97" s="59">
        <f>I97/درآمد!$L$14*100</f>
        <v>3.9385315098739366</v>
      </c>
      <c r="L97" s="30"/>
      <c r="M97" s="30">
        <v>0</v>
      </c>
      <c r="N97" s="30"/>
      <c r="O97" s="30">
        <f>VLOOKUP(A97,'درآمد ناشی از تغییر قیمت اوراق'!A:Q,17,0)</f>
        <v>3985624135</v>
      </c>
      <c r="P97" s="30"/>
      <c r="Q97" s="30">
        <v>0</v>
      </c>
      <c r="R97" s="30"/>
      <c r="S97" s="30">
        <f t="shared" si="3"/>
        <v>3985624135</v>
      </c>
      <c r="U97" s="59">
        <f>S97/درآمد!$F$12*100</f>
        <v>-1.1222570290946576</v>
      </c>
    </row>
    <row r="98" spans="1:21" ht="18.75">
      <c r="A98" s="41" t="s">
        <v>53</v>
      </c>
      <c r="C98" s="30">
        <v>0</v>
      </c>
      <c r="D98" s="30"/>
      <c r="E98" s="30">
        <f>VLOOKUP(A98,'درآمد ناشی از تغییر قیمت اوراق'!A:Q,9,0)</f>
        <v>-564224806</v>
      </c>
      <c r="F98" s="30"/>
      <c r="G98" s="30">
        <f>VLOOKUP(A98,'درآمد اعمال اختیار'!A:M,11,0)</f>
        <v>992642505</v>
      </c>
      <c r="H98" s="30"/>
      <c r="I98" s="30">
        <f t="shared" si="2"/>
        <v>428417699</v>
      </c>
      <c r="J98" s="30"/>
      <c r="K98" s="59">
        <f>I98/درآمد!$L$14*100</f>
        <v>0.42335567774234878</v>
      </c>
      <c r="L98" s="30"/>
      <c r="M98" s="30">
        <v>0</v>
      </c>
      <c r="N98" s="30"/>
      <c r="O98" s="30">
        <f>VLOOKUP(A98,'درآمد ناشی از تغییر قیمت اوراق'!A:Q,17,0)</f>
        <v>0</v>
      </c>
      <c r="P98" s="30"/>
      <c r="Q98" s="30">
        <f>VLOOKUP(A98,'درآمد اعمال اختیار'!A:M,13,0)</f>
        <v>992642505</v>
      </c>
      <c r="R98" s="30"/>
      <c r="S98" s="30">
        <f t="shared" si="3"/>
        <v>992642505</v>
      </c>
      <c r="U98" s="59">
        <f>S98/درآمد!$F$12*100</f>
        <v>-0.27950453702638939</v>
      </c>
    </row>
    <row r="99" spans="1:21" ht="18.75">
      <c r="A99" s="41" t="s">
        <v>250</v>
      </c>
      <c r="B99" s="20"/>
      <c r="C99" s="30">
        <v>0</v>
      </c>
      <c r="D99" s="30"/>
      <c r="E99" s="30">
        <v>0</v>
      </c>
      <c r="F99" s="30"/>
      <c r="G99" s="30">
        <f>VLOOKUP(A99,'درآمد اعمال اختیار'!A:M,11,0)</f>
        <v>2536017977</v>
      </c>
      <c r="H99" s="30"/>
      <c r="I99" s="30">
        <f t="shared" si="2"/>
        <v>2536017977</v>
      </c>
      <c r="J99" s="30"/>
      <c r="K99" s="59">
        <f>I99/درآمد!$L$14*100</f>
        <v>2.5060533491629049</v>
      </c>
      <c r="L99" s="30"/>
      <c r="M99" s="30">
        <v>0</v>
      </c>
      <c r="N99" s="30"/>
      <c r="O99" s="30">
        <v>0</v>
      </c>
      <c r="P99" s="30"/>
      <c r="Q99" s="30">
        <f>VLOOKUP(A99,'درآمد اعمال اختیار'!A:M,13,0)</f>
        <v>2536017977</v>
      </c>
      <c r="R99" s="30"/>
      <c r="S99" s="30">
        <f t="shared" si="3"/>
        <v>2536017977</v>
      </c>
      <c r="T99" s="23"/>
      <c r="U99" s="59">
        <f>S99/درآمد!$F$12*100</f>
        <v>-0.7140823881524051</v>
      </c>
    </row>
    <row r="100" spans="1:21" ht="18.75">
      <c r="A100" s="41" t="s">
        <v>134</v>
      </c>
      <c r="C100" s="30">
        <v>0</v>
      </c>
      <c r="D100" s="30"/>
      <c r="E100" s="30">
        <f>VLOOKUP(A100,'درآمد ناشی از تغییر قیمت اوراق'!A:Q,9,0)</f>
        <v>62828683</v>
      </c>
      <c r="F100" s="30"/>
      <c r="G100" s="30">
        <v>0</v>
      </c>
      <c r="H100" s="30"/>
      <c r="I100" s="30">
        <f t="shared" si="2"/>
        <v>62828683</v>
      </c>
      <c r="J100" s="30"/>
      <c r="K100" s="59">
        <f>I100/درآمد!$L$14*100</f>
        <v>6.2086323079579842E-2</v>
      </c>
      <c r="L100" s="30"/>
      <c r="M100" s="30">
        <v>0</v>
      </c>
      <c r="N100" s="30"/>
      <c r="O100" s="30">
        <f>VLOOKUP(A100,'درآمد ناشی از تغییر قیمت اوراق'!A:Q,17,0)</f>
        <v>62828683</v>
      </c>
      <c r="P100" s="30"/>
      <c r="Q100" s="30">
        <v>0</v>
      </c>
      <c r="R100" s="30"/>
      <c r="S100" s="30">
        <f t="shared" si="3"/>
        <v>62828683</v>
      </c>
      <c r="U100" s="59">
        <f>S100/درآمد!$F$12*100</f>
        <v>-1.7691063867845136E-2</v>
      </c>
    </row>
    <row r="101" spans="1:21" ht="18.75">
      <c r="A101" s="41" t="s">
        <v>287</v>
      </c>
      <c r="B101" s="20"/>
      <c r="C101" s="30">
        <v>0</v>
      </c>
      <c r="D101" s="30"/>
      <c r="E101" s="30">
        <v>0</v>
      </c>
      <c r="F101" s="30"/>
      <c r="G101" s="30">
        <f>VLOOKUP(A101,'درآمد اعمال اختیار'!A:M,11,0)</f>
        <v>0</v>
      </c>
      <c r="H101" s="30"/>
      <c r="I101" s="30">
        <f t="shared" si="2"/>
        <v>0</v>
      </c>
      <c r="J101" s="30"/>
      <c r="K101" s="59">
        <f>I101/درآمد!$L$14*100</f>
        <v>0</v>
      </c>
      <c r="L101" s="30"/>
      <c r="M101" s="30">
        <v>0</v>
      </c>
      <c r="N101" s="30"/>
      <c r="O101" s="30">
        <v>0</v>
      </c>
      <c r="P101" s="30"/>
      <c r="Q101" s="30">
        <f>VLOOKUP(A101,'درآمد اعمال اختیار'!A:M,13,0)</f>
        <v>4498842</v>
      </c>
      <c r="R101" s="30"/>
      <c r="S101" s="30">
        <f t="shared" si="3"/>
        <v>4498842</v>
      </c>
      <c r="U101" s="59">
        <f>S101/درآمد!$F$12*100</f>
        <v>-1.2667669821018555E-3</v>
      </c>
    </row>
    <row r="102" spans="1:21" ht="18.75">
      <c r="A102" s="41" t="s">
        <v>271</v>
      </c>
      <c r="B102" s="20"/>
      <c r="C102" s="30">
        <v>0</v>
      </c>
      <c r="D102" s="30"/>
      <c r="E102" s="30">
        <v>0</v>
      </c>
      <c r="F102" s="30"/>
      <c r="G102" s="30">
        <f>VLOOKUP(A102,'درآمد اعمال اختیار'!A:M,11,0)</f>
        <v>0</v>
      </c>
      <c r="H102" s="30"/>
      <c r="I102" s="30">
        <f t="shared" si="2"/>
        <v>0</v>
      </c>
      <c r="J102" s="30"/>
      <c r="K102" s="59">
        <f>I102/درآمد!$L$14*100</f>
        <v>0</v>
      </c>
      <c r="L102" s="30"/>
      <c r="M102" s="30">
        <v>0</v>
      </c>
      <c r="N102" s="30"/>
      <c r="O102" s="30">
        <v>0</v>
      </c>
      <c r="P102" s="30"/>
      <c r="Q102" s="30">
        <f>VLOOKUP(A102,'درآمد اعمال اختیار'!A:M,13,0)</f>
        <v>44985935</v>
      </c>
      <c r="R102" s="30"/>
      <c r="S102" s="30">
        <f t="shared" si="3"/>
        <v>44985935</v>
      </c>
      <c r="U102" s="59">
        <f>S102/درآمد!$F$12*100</f>
        <v>-1.2666970104080168E-2</v>
      </c>
    </row>
    <row r="103" spans="1:21" ht="18.75">
      <c r="A103" s="41" t="s">
        <v>26</v>
      </c>
      <c r="C103" s="30">
        <v>0</v>
      </c>
      <c r="D103" s="30"/>
      <c r="E103" s="30">
        <f>VLOOKUP(A103,'درآمد ناشی از تغییر قیمت اوراق'!A:Q,9,0)</f>
        <v>-392905900</v>
      </c>
      <c r="F103" s="30"/>
      <c r="G103" s="30">
        <v>0</v>
      </c>
      <c r="H103" s="30"/>
      <c r="I103" s="30">
        <f t="shared" si="2"/>
        <v>-392905900</v>
      </c>
      <c r="J103" s="30"/>
      <c r="K103" s="59">
        <f>I103/درآمد!$L$14*100</f>
        <v>-0.38826347270836614</v>
      </c>
      <c r="L103" s="30"/>
      <c r="M103" s="30">
        <v>0</v>
      </c>
      <c r="N103" s="30"/>
      <c r="O103" s="30">
        <f>VLOOKUP(A103,'درآمد ناشی از تغییر قیمت اوراق'!A:Q,17,0)</f>
        <v>640166989</v>
      </c>
      <c r="P103" s="30"/>
      <c r="Q103" s="30">
        <v>0</v>
      </c>
      <c r="R103" s="30"/>
      <c r="S103" s="30">
        <f t="shared" si="3"/>
        <v>640166989</v>
      </c>
      <c r="U103" s="59">
        <f>S103/درآمد!$F$12*100</f>
        <v>-0.18025580909415392</v>
      </c>
    </row>
    <row r="104" spans="1:21" ht="18.75">
      <c r="A104" s="41" t="s">
        <v>27</v>
      </c>
      <c r="C104" s="30">
        <v>0</v>
      </c>
      <c r="D104" s="30"/>
      <c r="E104" s="30">
        <f>VLOOKUP(A104,'درآمد ناشی از تغییر قیمت اوراق'!A:Q,9,0)</f>
        <v>-330579169</v>
      </c>
      <c r="F104" s="30"/>
      <c r="G104" s="30">
        <f>VLOOKUP(A104,'درآمد اعمال اختیار'!A:M,11,0)</f>
        <v>0</v>
      </c>
      <c r="H104" s="30"/>
      <c r="I104" s="30">
        <f t="shared" si="2"/>
        <v>-330579169</v>
      </c>
      <c r="J104" s="30"/>
      <c r="K104" s="59">
        <f>I104/درآمد!$L$14*100</f>
        <v>-0.32667317075408098</v>
      </c>
      <c r="L104" s="30"/>
      <c r="M104" s="30">
        <v>0</v>
      </c>
      <c r="N104" s="30"/>
      <c r="O104" s="30">
        <f>VLOOKUP(A104,'درآمد ناشی از تغییر قیمت اوراق'!A:Q,17,0)</f>
        <v>129003398</v>
      </c>
      <c r="P104" s="30"/>
      <c r="Q104" s="30">
        <f>VLOOKUP(A104,'درآمد اعمال اختیار'!A:M,13,0)</f>
        <v>-15017932</v>
      </c>
      <c r="R104" s="30"/>
      <c r="S104" s="30">
        <f t="shared" si="3"/>
        <v>113985466</v>
      </c>
      <c r="U104" s="59">
        <f>S104/درآمد!$F$12*100</f>
        <v>-3.2095598104644185E-2</v>
      </c>
    </row>
    <row r="105" spans="1:21" ht="18.75">
      <c r="A105" s="41" t="s">
        <v>266</v>
      </c>
      <c r="C105" s="30">
        <v>0</v>
      </c>
      <c r="D105" s="30"/>
      <c r="E105" s="30">
        <v>0</v>
      </c>
      <c r="F105" s="30"/>
      <c r="G105" s="30">
        <f>VLOOKUP(A105,'درآمد اعمال اختیار'!A:M,11,0)</f>
        <v>0</v>
      </c>
      <c r="H105" s="30"/>
      <c r="I105" s="30">
        <f t="shared" si="2"/>
        <v>0</v>
      </c>
      <c r="J105" s="30"/>
      <c r="K105" s="59">
        <f>I105/درآمد!$L$14*100</f>
        <v>0</v>
      </c>
      <c r="L105" s="30"/>
      <c r="M105" s="30">
        <v>0</v>
      </c>
      <c r="N105" s="30"/>
      <c r="O105" s="30">
        <v>0</v>
      </c>
      <c r="P105" s="30"/>
      <c r="Q105" s="30">
        <f>VLOOKUP(A105,'درآمد اعمال اختیار'!A:M,13,0)</f>
        <v>2881308401</v>
      </c>
      <c r="R105" s="30"/>
      <c r="S105" s="30">
        <f t="shared" si="3"/>
        <v>2881308401</v>
      </c>
      <c r="U105" s="59">
        <f>S105/درآمد!$F$12*100</f>
        <v>-0.8113079649473115</v>
      </c>
    </row>
    <row r="106" spans="1:21" ht="18.75">
      <c r="A106" s="41" t="s">
        <v>263</v>
      </c>
      <c r="C106" s="30">
        <v>0</v>
      </c>
      <c r="D106" s="30"/>
      <c r="E106" s="30">
        <v>0</v>
      </c>
      <c r="F106" s="30"/>
      <c r="G106" s="30">
        <f>VLOOKUP(A106,'درآمد اعمال اختیار'!A:M,11,0)</f>
        <v>0</v>
      </c>
      <c r="H106" s="30"/>
      <c r="I106" s="30">
        <f t="shared" si="2"/>
        <v>0</v>
      </c>
      <c r="J106" s="30"/>
      <c r="K106" s="59">
        <f>I106/درآمد!$L$14*100</f>
        <v>0</v>
      </c>
      <c r="L106" s="30"/>
      <c r="M106" s="30">
        <v>0</v>
      </c>
      <c r="N106" s="30"/>
      <c r="O106" s="30">
        <v>0</v>
      </c>
      <c r="P106" s="30"/>
      <c r="Q106" s="30">
        <f>VLOOKUP(A106,'درآمد اعمال اختیار'!A:M,13,0)</f>
        <v>10768247692</v>
      </c>
      <c r="R106" s="30"/>
      <c r="S106" s="30">
        <f t="shared" si="3"/>
        <v>10768247692</v>
      </c>
      <c r="U106" s="59">
        <f>S106/درآمد!$F$12*100</f>
        <v>-3.0320826184427259</v>
      </c>
    </row>
    <row r="107" spans="1:21" ht="18.75">
      <c r="A107" s="41" t="s">
        <v>251</v>
      </c>
      <c r="C107" s="30">
        <v>0</v>
      </c>
      <c r="D107" s="30"/>
      <c r="E107" s="30">
        <v>0</v>
      </c>
      <c r="F107" s="30"/>
      <c r="G107" s="30">
        <f>VLOOKUP(A107,'درآمد اعمال اختیار'!A:M,11,0)</f>
        <v>0</v>
      </c>
      <c r="H107" s="30"/>
      <c r="I107" s="30">
        <f t="shared" si="2"/>
        <v>0</v>
      </c>
      <c r="J107" s="30"/>
      <c r="K107" s="59">
        <f>I107/درآمد!$L$14*100</f>
        <v>0</v>
      </c>
      <c r="L107" s="30"/>
      <c r="M107" s="30">
        <v>0</v>
      </c>
      <c r="N107" s="30"/>
      <c r="O107" s="30">
        <v>0</v>
      </c>
      <c r="P107" s="30"/>
      <c r="Q107" s="30">
        <f>VLOOKUP(A107,'درآمد اعمال اختیار'!A:M,13,0)</f>
        <v>-12239738508</v>
      </c>
      <c r="R107" s="30"/>
      <c r="S107" s="30">
        <f t="shared" si="3"/>
        <v>-12239738508</v>
      </c>
      <c r="U107" s="59">
        <f>S107/درآمد!$F$12*100</f>
        <v>3.446419458939662</v>
      </c>
    </row>
    <row r="108" spans="1:21" ht="18.75">
      <c r="A108" s="41" t="s">
        <v>102</v>
      </c>
      <c r="C108" s="30">
        <v>0</v>
      </c>
      <c r="D108" s="30"/>
      <c r="E108" s="30">
        <f>VLOOKUP(A108,'درآمد ناشی از تغییر قیمت اوراق'!A:Q,9,0)</f>
        <v>328777408</v>
      </c>
      <c r="F108" s="30"/>
      <c r="G108" s="30">
        <f>VLOOKUP(A108,'درآمد اعمال اختیار'!A:M,11,0)</f>
        <v>-2</v>
      </c>
      <c r="H108" s="30"/>
      <c r="I108" s="30">
        <f t="shared" si="2"/>
        <v>328777406</v>
      </c>
      <c r="J108" s="30"/>
      <c r="K108" s="59">
        <f>I108/درآمد!$L$14*100</f>
        <v>0.32489269670322696</v>
      </c>
      <c r="L108" s="30"/>
      <c r="M108" s="30">
        <v>0</v>
      </c>
      <c r="N108" s="30"/>
      <c r="O108" s="30">
        <f>VLOOKUP(A108,'درآمد ناشی از تغییر قیمت اوراق'!A:Q,17,0)</f>
        <v>-179611175</v>
      </c>
      <c r="P108" s="30"/>
      <c r="Q108" s="30">
        <f>VLOOKUP(A108,'درآمد اعمال اختیار'!A:M,13,0)</f>
        <v>-59724619</v>
      </c>
      <c r="R108" s="30"/>
      <c r="S108" s="30">
        <f t="shared" si="3"/>
        <v>-239335794</v>
      </c>
      <c r="U108" s="59">
        <f>S108/درآمد!$F$12*100</f>
        <v>6.7391271236983061E-2</v>
      </c>
    </row>
    <row r="109" spans="1:21" ht="18.75">
      <c r="A109" s="41" t="s">
        <v>245</v>
      </c>
      <c r="C109" s="30">
        <v>0</v>
      </c>
      <c r="D109" s="30"/>
      <c r="E109" s="30">
        <v>0</v>
      </c>
      <c r="F109" s="30"/>
      <c r="G109" s="30">
        <f>VLOOKUP(A109,'درآمد اعمال اختیار'!A:M,11,0)</f>
        <v>0</v>
      </c>
      <c r="H109" s="30"/>
      <c r="I109" s="30">
        <f t="shared" si="2"/>
        <v>0</v>
      </c>
      <c r="J109" s="30"/>
      <c r="K109" s="59">
        <f>I109/درآمد!$L$14*100</f>
        <v>0</v>
      </c>
      <c r="L109" s="30"/>
      <c r="M109" s="30">
        <v>0</v>
      </c>
      <c r="N109" s="30"/>
      <c r="O109" s="30">
        <v>0</v>
      </c>
      <c r="P109" s="30"/>
      <c r="Q109" s="30">
        <f>VLOOKUP(A109,'درآمد اعمال اختیار'!A:M,13,0)</f>
        <v>164881874</v>
      </c>
      <c r="R109" s="30"/>
      <c r="S109" s="30">
        <f t="shared" si="3"/>
        <v>164881874</v>
      </c>
      <c r="U109" s="59">
        <f>S109/درآمد!$F$12*100</f>
        <v>-4.6426816929840693E-2</v>
      </c>
    </row>
    <row r="110" spans="1:21" ht="18.75">
      <c r="A110" s="41" t="s">
        <v>270</v>
      </c>
      <c r="C110" s="30">
        <v>0</v>
      </c>
      <c r="D110" s="30"/>
      <c r="E110" s="30">
        <v>0</v>
      </c>
      <c r="F110" s="30"/>
      <c r="G110" s="30">
        <f>VLOOKUP(A110,'درآمد اعمال اختیار'!A:M,11,0)</f>
        <v>0</v>
      </c>
      <c r="H110" s="30"/>
      <c r="I110" s="30">
        <f t="shared" si="2"/>
        <v>0</v>
      </c>
      <c r="J110" s="30"/>
      <c r="K110" s="59">
        <f>I110/درآمد!$L$14*100</f>
        <v>0</v>
      </c>
      <c r="L110" s="30"/>
      <c r="M110" s="30">
        <v>0</v>
      </c>
      <c r="N110" s="30"/>
      <c r="O110" s="30">
        <v>0</v>
      </c>
      <c r="P110" s="30"/>
      <c r="Q110" s="30">
        <f>VLOOKUP(A110,'درآمد اعمال اختیار'!A:M,13,0)</f>
        <v>7973607616</v>
      </c>
      <c r="R110" s="30"/>
      <c r="S110" s="30">
        <f t="shared" si="3"/>
        <v>7973607616</v>
      </c>
      <c r="U110" s="59">
        <f>S110/درآمد!$F$12*100</f>
        <v>-2.2451783939477514</v>
      </c>
    </row>
    <row r="111" spans="1:21" ht="18.75">
      <c r="A111" s="41" t="s">
        <v>264</v>
      </c>
      <c r="C111" s="30">
        <v>0</v>
      </c>
      <c r="D111" s="30"/>
      <c r="E111" s="30">
        <v>0</v>
      </c>
      <c r="F111" s="30"/>
      <c r="G111" s="30">
        <f>VLOOKUP(A111,'درآمد اعمال اختیار'!A:M,11,0)</f>
        <v>0</v>
      </c>
      <c r="H111" s="30"/>
      <c r="I111" s="30">
        <f t="shared" si="2"/>
        <v>0</v>
      </c>
      <c r="J111" s="30"/>
      <c r="K111" s="59">
        <f>I111/درآمد!$L$14*100</f>
        <v>0</v>
      </c>
      <c r="L111" s="30"/>
      <c r="M111" s="30">
        <v>0</v>
      </c>
      <c r="N111" s="30"/>
      <c r="O111" s="30">
        <v>0</v>
      </c>
      <c r="P111" s="30"/>
      <c r="Q111" s="30">
        <f>VLOOKUP(A111,'درآمد اعمال اختیار'!A:M,13,0)</f>
        <v>12068999730</v>
      </c>
      <c r="R111" s="30"/>
      <c r="S111" s="30">
        <f t="shared" si="3"/>
        <v>12068999730</v>
      </c>
      <c r="U111" s="59">
        <f>S111/درآمد!$F$12*100</f>
        <v>-3.3983434770459167</v>
      </c>
    </row>
    <row r="112" spans="1:21" ht="18.75">
      <c r="A112" s="41" t="s">
        <v>95</v>
      </c>
      <c r="C112" s="30">
        <v>0</v>
      </c>
      <c r="D112" s="30"/>
      <c r="E112" s="30">
        <f>VLOOKUP(A112,'درآمد ناشی از تغییر قیمت اوراق'!A:Q,9,0)</f>
        <v>478416815</v>
      </c>
      <c r="F112" s="30"/>
      <c r="G112" s="30">
        <v>0</v>
      </c>
      <c r="H112" s="30"/>
      <c r="I112" s="30">
        <f t="shared" si="2"/>
        <v>478416815</v>
      </c>
      <c r="J112" s="30"/>
      <c r="K112" s="59">
        <f>I112/درآمد!$L$14*100</f>
        <v>0.47276402312608679</v>
      </c>
      <c r="L112" s="30"/>
      <c r="M112" s="30">
        <v>0</v>
      </c>
      <c r="N112" s="30"/>
      <c r="O112" s="30">
        <f>VLOOKUP(A112,'درآمد ناشی از تغییر قیمت اوراق'!A:Q,17,0)</f>
        <v>426808081</v>
      </c>
      <c r="P112" s="30"/>
      <c r="Q112" s="30">
        <v>0</v>
      </c>
      <c r="R112" s="30"/>
      <c r="S112" s="30">
        <f t="shared" si="3"/>
        <v>426808081</v>
      </c>
      <c r="U112" s="59">
        <f>S112/درآمد!$F$12*100</f>
        <v>-0.12017901155565236</v>
      </c>
    </row>
    <row r="113" spans="1:21" ht="18.75">
      <c r="A113" s="41" t="s">
        <v>265</v>
      </c>
      <c r="C113" s="30">
        <v>0</v>
      </c>
      <c r="D113" s="30"/>
      <c r="E113" s="30">
        <v>0</v>
      </c>
      <c r="F113" s="30"/>
      <c r="G113" s="30">
        <f>VLOOKUP(A113,'درآمد اعمال اختیار'!A:M,11,0)</f>
        <v>0</v>
      </c>
      <c r="H113" s="30"/>
      <c r="I113" s="30">
        <f t="shared" si="2"/>
        <v>0</v>
      </c>
      <c r="J113" s="30"/>
      <c r="K113" s="59">
        <f>I113/درآمد!$L$14*100</f>
        <v>0</v>
      </c>
      <c r="L113" s="30"/>
      <c r="M113" s="30">
        <v>0</v>
      </c>
      <c r="N113" s="30"/>
      <c r="O113" s="30">
        <v>0</v>
      </c>
      <c r="P113" s="30"/>
      <c r="Q113" s="30">
        <f>VLOOKUP(A113,'درآمد اعمال اختیار'!A:M,13,0)</f>
        <v>5415096038</v>
      </c>
      <c r="R113" s="30"/>
      <c r="S113" s="30">
        <f t="shared" si="3"/>
        <v>5415096038</v>
      </c>
      <c r="U113" s="59">
        <f>S113/درآمد!$F$12*100</f>
        <v>-1.5247623423647627</v>
      </c>
    </row>
    <row r="114" spans="1:21" ht="18.75">
      <c r="A114" s="41" t="s">
        <v>267</v>
      </c>
      <c r="C114" s="30">
        <v>0</v>
      </c>
      <c r="D114" s="30"/>
      <c r="E114" s="30">
        <v>0</v>
      </c>
      <c r="F114" s="30"/>
      <c r="G114" s="30">
        <f>VLOOKUP(A114,'درآمد اعمال اختیار'!A:M,11,0)</f>
        <v>0</v>
      </c>
      <c r="H114" s="30"/>
      <c r="I114" s="30">
        <f t="shared" si="2"/>
        <v>0</v>
      </c>
      <c r="J114" s="30"/>
      <c r="K114" s="59">
        <f>I114/درآمد!$L$14*100</f>
        <v>0</v>
      </c>
      <c r="L114" s="30"/>
      <c r="M114" s="30">
        <v>0</v>
      </c>
      <c r="N114" s="30"/>
      <c r="O114" s="30">
        <v>0</v>
      </c>
      <c r="P114" s="30"/>
      <c r="Q114" s="30">
        <f>VLOOKUP(A114,'درآمد اعمال اختیار'!A:M,13,0)</f>
        <v>91269441</v>
      </c>
      <c r="R114" s="30"/>
      <c r="S114" s="30">
        <f t="shared" si="3"/>
        <v>91269441</v>
      </c>
      <c r="U114" s="59">
        <f>S114/درآمد!$F$12*100</f>
        <v>-2.5699305362067246E-2</v>
      </c>
    </row>
    <row r="115" spans="1:21" ht="18.75">
      <c r="A115" s="41" t="s">
        <v>269</v>
      </c>
      <c r="C115" s="30">
        <v>0</v>
      </c>
      <c r="D115" s="30"/>
      <c r="E115" s="30">
        <v>0</v>
      </c>
      <c r="F115" s="30"/>
      <c r="G115" s="30">
        <f>VLOOKUP(A115,'درآمد اعمال اختیار'!A:M,11,0)</f>
        <v>0</v>
      </c>
      <c r="H115" s="30"/>
      <c r="I115" s="30">
        <f t="shared" si="2"/>
        <v>0</v>
      </c>
      <c r="J115" s="30"/>
      <c r="K115" s="59">
        <f>I115/درآمد!$L$14*100</f>
        <v>0</v>
      </c>
      <c r="L115" s="30"/>
      <c r="M115" s="30">
        <v>0</v>
      </c>
      <c r="N115" s="30"/>
      <c r="O115" s="30">
        <v>0</v>
      </c>
      <c r="P115" s="30"/>
      <c r="Q115" s="30">
        <f>VLOOKUP(A115,'درآمد اعمال اختیار'!A:M,13,0)</f>
        <v>77600036</v>
      </c>
      <c r="R115" s="30"/>
      <c r="S115" s="30">
        <f t="shared" si="3"/>
        <v>77600036</v>
      </c>
      <c r="U115" s="59">
        <f>S115/درآمد!$F$12*100</f>
        <v>-2.1850325798219924E-2</v>
      </c>
    </row>
    <row r="116" spans="1:21" ht="18.75">
      <c r="A116" s="41" t="s">
        <v>268</v>
      </c>
      <c r="C116" s="30">
        <v>0</v>
      </c>
      <c r="D116" s="30"/>
      <c r="E116" s="30">
        <v>0</v>
      </c>
      <c r="F116" s="30"/>
      <c r="G116" s="30">
        <f>VLOOKUP(A116,'درآمد اعمال اختیار'!A:M,11,0)</f>
        <v>0</v>
      </c>
      <c r="H116" s="30"/>
      <c r="I116" s="30">
        <f t="shared" si="2"/>
        <v>0</v>
      </c>
      <c r="J116" s="30"/>
      <c r="K116" s="59">
        <f>I116/درآمد!$L$14*100</f>
        <v>0</v>
      </c>
      <c r="L116" s="30"/>
      <c r="M116" s="30">
        <v>0</v>
      </c>
      <c r="N116" s="30"/>
      <c r="O116" s="30">
        <v>0</v>
      </c>
      <c r="P116" s="30"/>
      <c r="Q116" s="30">
        <f>VLOOKUP(A116,'درآمد اعمال اختیار'!A:M,13,0)</f>
        <v>-59205077</v>
      </c>
      <c r="R116" s="30"/>
      <c r="S116" s="30">
        <f t="shared" si="3"/>
        <v>-59205077</v>
      </c>
      <c r="U116" s="59">
        <f>S116/درآمد!$F$12*100</f>
        <v>1.6670742541391309E-2</v>
      </c>
    </row>
    <row r="117" spans="1:21" ht="18.75">
      <c r="A117" s="41" t="s">
        <v>246</v>
      </c>
      <c r="C117" s="30">
        <v>0</v>
      </c>
      <c r="D117" s="30"/>
      <c r="E117" s="30">
        <v>0</v>
      </c>
      <c r="F117" s="30"/>
      <c r="G117" s="30">
        <f>VLOOKUP(A117,'درآمد اعمال اختیار'!A:M,11,0)</f>
        <v>0</v>
      </c>
      <c r="H117" s="30"/>
      <c r="I117" s="30">
        <f t="shared" si="2"/>
        <v>0</v>
      </c>
      <c r="J117" s="30"/>
      <c r="K117" s="59">
        <f>I117/درآمد!$L$14*100</f>
        <v>0</v>
      </c>
      <c r="L117" s="30"/>
      <c r="M117" s="30">
        <v>0</v>
      </c>
      <c r="N117" s="30"/>
      <c r="O117" s="30">
        <v>0</v>
      </c>
      <c r="P117" s="30"/>
      <c r="Q117" s="30">
        <f>VLOOKUP(A117,'درآمد اعمال اختیار'!A:M,13,0)</f>
        <v>24893180</v>
      </c>
      <c r="R117" s="30"/>
      <c r="S117" s="30">
        <f t="shared" si="3"/>
        <v>24893180</v>
      </c>
      <c r="U117" s="59">
        <f>S117/درآمد!$F$12*100</f>
        <v>-7.0093278455918796E-3</v>
      </c>
    </row>
    <row r="118" spans="1:21" ht="18.75">
      <c r="A118" s="41" t="s">
        <v>55</v>
      </c>
      <c r="B118" s="20"/>
      <c r="C118" s="30">
        <v>0</v>
      </c>
      <c r="D118" s="30"/>
      <c r="E118" s="30">
        <v>0</v>
      </c>
      <c r="F118" s="30"/>
      <c r="G118" s="30">
        <f>VLOOKUP(A118,'درآمد اعمال اختیار'!A:M,11,0)</f>
        <v>-1620141137</v>
      </c>
      <c r="H118" s="30"/>
      <c r="I118" s="30">
        <f t="shared" si="2"/>
        <v>-1620141137</v>
      </c>
      <c r="J118" s="30"/>
      <c r="K118" s="59">
        <f>I118/درآمد!$L$14*100</f>
        <v>-1.6009981629934822</v>
      </c>
      <c r="L118" s="30"/>
      <c r="M118" s="30">
        <v>0</v>
      </c>
      <c r="N118" s="30"/>
      <c r="O118" s="30">
        <v>0</v>
      </c>
      <c r="P118" s="30"/>
      <c r="Q118" s="30">
        <f>VLOOKUP(A118,'درآمد اعمال اختیار'!A:M,13,0)</f>
        <v>-1620141137</v>
      </c>
      <c r="R118" s="30"/>
      <c r="S118" s="30">
        <f t="shared" si="3"/>
        <v>-1620141137</v>
      </c>
      <c r="U118" s="59">
        <f>S118/درآمد!$F$12*100</f>
        <v>0.45619323788133892</v>
      </c>
    </row>
    <row r="119" spans="1:21" ht="18.75">
      <c r="A119" s="41" t="s">
        <v>125</v>
      </c>
      <c r="C119" s="30">
        <v>0</v>
      </c>
      <c r="D119" s="30"/>
      <c r="E119" s="30">
        <f>VLOOKUP(A119,'درآمد ناشی از تغییر قیمت اوراق'!A:Q,9,0)</f>
        <v>-303871636</v>
      </c>
      <c r="F119" s="30"/>
      <c r="G119" s="30">
        <v>0</v>
      </c>
      <c r="H119" s="30"/>
      <c r="I119" s="30">
        <f t="shared" si="2"/>
        <v>-303871636</v>
      </c>
      <c r="J119" s="30"/>
      <c r="K119" s="59">
        <f>I119/درآمد!$L$14*100</f>
        <v>-0.30028120384787443</v>
      </c>
      <c r="L119" s="30"/>
      <c r="M119" s="30">
        <v>0</v>
      </c>
      <c r="N119" s="30"/>
      <c r="O119" s="30">
        <f>VLOOKUP(A119,'درآمد ناشی از تغییر قیمت اوراق'!A:Q,17,0)</f>
        <v>-303871636</v>
      </c>
      <c r="P119" s="30"/>
      <c r="Q119" s="30">
        <v>0</v>
      </c>
      <c r="R119" s="30"/>
      <c r="S119" s="30">
        <f t="shared" si="3"/>
        <v>-303871636</v>
      </c>
      <c r="U119" s="59">
        <f>S119/درآمد!$F$12*100</f>
        <v>8.5563030504755111E-2</v>
      </c>
    </row>
    <row r="120" spans="1:21" ht="18.75">
      <c r="A120" s="41" t="s">
        <v>28</v>
      </c>
      <c r="C120" s="30">
        <v>0</v>
      </c>
      <c r="D120" s="30"/>
      <c r="E120" s="30">
        <f>VLOOKUP(A120,'درآمد ناشی از تغییر قیمت اوراق'!A:Q,9,0)</f>
        <v>-994799923</v>
      </c>
      <c r="F120" s="30"/>
      <c r="G120" s="30">
        <f>VLOOKUP(A120,'درآمد اعمال اختیار'!A:M,11,0)</f>
        <v>176245630</v>
      </c>
      <c r="H120" s="30"/>
      <c r="I120" s="30">
        <f t="shared" si="2"/>
        <v>-818554293</v>
      </c>
      <c r="J120" s="30"/>
      <c r="K120" s="59">
        <f>I120/درآمد!$L$14*100</f>
        <v>-0.8088825655214682</v>
      </c>
      <c r="L120" s="30"/>
      <c r="M120" s="30">
        <v>0</v>
      </c>
      <c r="N120" s="30"/>
      <c r="O120" s="30">
        <f>VLOOKUP(A120,'درآمد ناشی از تغییر قیمت اوراق'!A:Q,17,0)</f>
        <v>-590421903</v>
      </c>
      <c r="P120" s="30"/>
      <c r="Q120" s="30">
        <f>VLOOKUP(A120,'درآمد اعمال اختیار'!A:M,13,0)</f>
        <v>176256712</v>
      </c>
      <c r="R120" s="30"/>
      <c r="S120" s="30">
        <f t="shared" si="3"/>
        <v>-414165191</v>
      </c>
      <c r="U120" s="59">
        <f>S120/درآمد!$F$12*100</f>
        <v>0.11661907421836742</v>
      </c>
    </row>
    <row r="121" spans="1:21" ht="18.75">
      <c r="A121" s="41" t="s">
        <v>253</v>
      </c>
      <c r="C121" s="30">
        <v>0</v>
      </c>
      <c r="D121" s="30"/>
      <c r="E121" s="30">
        <v>0</v>
      </c>
      <c r="F121" s="30"/>
      <c r="G121" s="30">
        <f>VLOOKUP(A121,'درآمد اعمال اختیار'!A:M,11,0)</f>
        <v>0</v>
      </c>
      <c r="H121" s="30"/>
      <c r="I121" s="30">
        <f t="shared" si="2"/>
        <v>0</v>
      </c>
      <c r="J121" s="30"/>
      <c r="K121" s="59">
        <f>I121/درآمد!$L$14*100</f>
        <v>0</v>
      </c>
      <c r="L121" s="30"/>
      <c r="M121" s="30">
        <v>0</v>
      </c>
      <c r="N121" s="30"/>
      <c r="O121" s="30">
        <v>0</v>
      </c>
      <c r="P121" s="30"/>
      <c r="Q121" s="30">
        <f>VLOOKUP(A121,'درآمد اعمال اختیار'!A:M,13,0)</f>
        <v>-6168921784</v>
      </c>
      <c r="R121" s="30"/>
      <c r="S121" s="30">
        <f t="shared" si="3"/>
        <v>-6168921784</v>
      </c>
      <c r="U121" s="59">
        <f>S121/درآمد!$F$12*100</f>
        <v>1.737021756074135</v>
      </c>
    </row>
    <row r="122" spans="1:21" ht="18.75">
      <c r="A122" s="41" t="s">
        <v>48</v>
      </c>
      <c r="C122" s="30">
        <v>0</v>
      </c>
      <c r="D122" s="30"/>
      <c r="E122" s="30">
        <f>VLOOKUP(A122,'درآمد ناشی از تغییر قیمت اوراق'!A:Q,9,0)</f>
        <v>-3501169437</v>
      </c>
      <c r="F122" s="30"/>
      <c r="G122" s="30">
        <f>VLOOKUP(A122,'درآمد اعمال اختیار'!A:M,11,0)</f>
        <v>9395498768</v>
      </c>
      <c r="H122" s="30"/>
      <c r="I122" s="30">
        <f t="shared" si="2"/>
        <v>5894329331</v>
      </c>
      <c r="J122" s="30"/>
      <c r="K122" s="59">
        <f>I122/درآمد!$L$14*100</f>
        <v>5.8246841682470043</v>
      </c>
      <c r="L122" s="30"/>
      <c r="M122" s="30">
        <v>0</v>
      </c>
      <c r="N122" s="30"/>
      <c r="O122" s="30">
        <f>VLOOKUP(A122,'درآمد ناشی از تغییر قیمت اوراق'!A:Q,17,0)</f>
        <v>0</v>
      </c>
      <c r="P122" s="30"/>
      <c r="Q122" s="30">
        <f>VLOOKUP(A122,'درآمد اعمال اختیار'!A:M,13,0)</f>
        <v>9395498768</v>
      </c>
      <c r="R122" s="30"/>
      <c r="S122" s="30">
        <f t="shared" si="3"/>
        <v>9395498768</v>
      </c>
      <c r="U122" s="59">
        <f>S122/درآمد!$F$12*100</f>
        <v>-2.6455491479098532</v>
      </c>
    </row>
    <row r="123" spans="1:21" ht="18.75">
      <c r="A123" s="41" t="s">
        <v>127</v>
      </c>
      <c r="C123" s="30">
        <v>0</v>
      </c>
      <c r="D123" s="30"/>
      <c r="E123" s="30">
        <f>VLOOKUP(A123,'درآمد ناشی از تغییر قیمت اوراق'!A:Q,9,0)</f>
        <v>54201947</v>
      </c>
      <c r="F123" s="30"/>
      <c r="G123" s="30">
        <v>0</v>
      </c>
      <c r="H123" s="30"/>
      <c r="I123" s="30">
        <f t="shared" si="2"/>
        <v>54201947</v>
      </c>
      <c r="J123" s="30"/>
      <c r="K123" s="59">
        <f>I123/درآمد!$L$14*100</f>
        <v>5.3561517324567556E-2</v>
      </c>
      <c r="L123" s="30"/>
      <c r="M123" s="30">
        <v>0</v>
      </c>
      <c r="N123" s="30"/>
      <c r="O123" s="30">
        <f>VLOOKUP(A123,'درآمد ناشی از تغییر قیمت اوراق'!A:Q,17,0)</f>
        <v>54201947</v>
      </c>
      <c r="P123" s="30"/>
      <c r="Q123" s="30">
        <v>0</v>
      </c>
      <c r="R123" s="30"/>
      <c r="S123" s="30">
        <f t="shared" si="3"/>
        <v>54201947</v>
      </c>
      <c r="U123" s="59">
        <f>S123/درآمد!$F$12*100</f>
        <v>-1.5261980044027932E-2</v>
      </c>
    </row>
    <row r="124" spans="1:21" ht="18.75">
      <c r="A124" s="41" t="s">
        <v>49</v>
      </c>
      <c r="C124" s="30">
        <v>0</v>
      </c>
      <c r="D124" s="30"/>
      <c r="E124" s="30">
        <f>VLOOKUP(A124,'درآمد ناشی از تغییر قیمت اوراق'!A:Q,9,0)</f>
        <v>-113209650</v>
      </c>
      <c r="F124" s="30"/>
      <c r="G124" s="30">
        <f>VLOOKUP(A124,'درآمد اعمال اختیار'!A:M,11,0)</f>
        <v>6618697520</v>
      </c>
      <c r="H124" s="30"/>
      <c r="I124" s="30">
        <f t="shared" si="2"/>
        <v>6505487870</v>
      </c>
      <c r="J124" s="30"/>
      <c r="K124" s="59">
        <f>I124/درآمد!$L$14*100</f>
        <v>6.4286214894414977</v>
      </c>
      <c r="L124" s="30"/>
      <c r="M124" s="30">
        <v>0</v>
      </c>
      <c r="N124" s="30"/>
      <c r="O124" s="30">
        <f>VLOOKUP(A124,'درآمد ناشی از تغییر قیمت اوراق'!A:Q,17,0)</f>
        <v>0</v>
      </c>
      <c r="P124" s="30"/>
      <c r="Q124" s="30">
        <f>VLOOKUP(A124,'درآمد اعمال اختیار'!A:M,13,0)</f>
        <v>6618697520</v>
      </c>
      <c r="R124" s="30"/>
      <c r="S124" s="30">
        <f t="shared" si="3"/>
        <v>6618697520</v>
      </c>
      <c r="U124" s="59">
        <f>S124/درآمد!$F$12*100</f>
        <v>-1.8636679133998115</v>
      </c>
    </row>
    <row r="125" spans="1:21" ht="18.75">
      <c r="A125" s="41" t="s">
        <v>129</v>
      </c>
      <c r="C125" s="30">
        <v>0</v>
      </c>
      <c r="D125" s="30"/>
      <c r="E125" s="30">
        <f>VLOOKUP(A125,'درآمد ناشی از تغییر قیمت اوراق'!A:Q,9,0)</f>
        <v>3560261517</v>
      </c>
      <c r="F125" s="30"/>
      <c r="G125" s="30">
        <v>0</v>
      </c>
      <c r="H125" s="30"/>
      <c r="I125" s="30">
        <f t="shared" si="2"/>
        <v>3560261517</v>
      </c>
      <c r="J125" s="30"/>
      <c r="K125" s="59">
        <f>I125/درآمد!$L$14*100</f>
        <v>3.5181948154516784</v>
      </c>
      <c r="L125" s="30"/>
      <c r="M125" s="30">
        <v>0</v>
      </c>
      <c r="N125" s="30"/>
      <c r="O125" s="30">
        <f>VLOOKUP(A125,'درآمد ناشی از تغییر قیمت اوراق'!A:Q,17,0)</f>
        <v>3560261517</v>
      </c>
      <c r="P125" s="30"/>
      <c r="Q125" s="30">
        <v>0</v>
      </c>
      <c r="R125" s="30"/>
      <c r="S125" s="30">
        <f t="shared" si="3"/>
        <v>3560261517</v>
      </c>
      <c r="U125" s="59">
        <f>S125/درآمد!$F$12*100</f>
        <v>-1.0024850255651263</v>
      </c>
    </row>
    <row r="126" spans="1:21" ht="18.75">
      <c r="A126" s="41" t="s">
        <v>81</v>
      </c>
      <c r="C126" s="30">
        <v>0</v>
      </c>
      <c r="D126" s="30"/>
      <c r="E126" s="30">
        <f>VLOOKUP(A126,'درآمد ناشی از تغییر قیمت اوراق'!A:Q,9,0)</f>
        <v>27860407</v>
      </c>
      <c r="F126" s="30"/>
      <c r="G126" s="30">
        <f>VLOOKUP(A126,'درآمد اعمال اختیار'!A:M,11,0)</f>
        <v>186886858</v>
      </c>
      <c r="H126" s="30"/>
      <c r="I126" s="30">
        <f t="shared" si="2"/>
        <v>214747265</v>
      </c>
      <c r="J126" s="30"/>
      <c r="K126" s="59">
        <f>I126/درآمد!$L$14*100</f>
        <v>0.21220989265756449</v>
      </c>
      <c r="L126" s="30"/>
      <c r="M126" s="30">
        <v>0</v>
      </c>
      <c r="N126" s="30"/>
      <c r="O126" s="30">
        <f>VLOOKUP(A126,'درآمد ناشی از تغییر قیمت اوراق'!A:Q,17,0)</f>
        <v>0</v>
      </c>
      <c r="P126" s="30"/>
      <c r="Q126" s="30">
        <f>VLOOKUP(A126,'درآمد اعمال اختیار'!A:M,13,0)</f>
        <v>186886858</v>
      </c>
      <c r="R126" s="30"/>
      <c r="S126" s="30">
        <f t="shared" si="3"/>
        <v>186886858</v>
      </c>
      <c r="U126" s="59">
        <f>S126/درآمد!$F$12*100</f>
        <v>-5.2622897426306138E-2</v>
      </c>
    </row>
    <row r="127" spans="1:21" ht="18.75">
      <c r="A127" s="41" t="s">
        <v>128</v>
      </c>
      <c r="C127" s="30">
        <v>0</v>
      </c>
      <c r="D127" s="30"/>
      <c r="E127" s="30">
        <f>VLOOKUP(A127,'درآمد ناشی از تغییر قیمت اوراق'!A:Q,9,0)</f>
        <v>101529542</v>
      </c>
      <c r="F127" s="30"/>
      <c r="G127" s="30">
        <v>0</v>
      </c>
      <c r="H127" s="30"/>
      <c r="I127" s="30">
        <f t="shared" si="2"/>
        <v>101529542</v>
      </c>
      <c r="J127" s="30"/>
      <c r="K127" s="59">
        <f>I127/درآمد!$L$14*100</f>
        <v>0.10032990738853735</v>
      </c>
      <c r="L127" s="30"/>
      <c r="M127" s="30">
        <v>0</v>
      </c>
      <c r="N127" s="30"/>
      <c r="O127" s="30">
        <f>VLOOKUP(A127,'درآمد ناشی از تغییر قیمت اوراق'!A:Q,17,0)</f>
        <v>101529542</v>
      </c>
      <c r="P127" s="30"/>
      <c r="Q127" s="30">
        <v>0</v>
      </c>
      <c r="R127" s="30"/>
      <c r="S127" s="30">
        <f t="shared" si="3"/>
        <v>101529542</v>
      </c>
      <c r="U127" s="59">
        <f>S127/درآمد!$F$12*100</f>
        <v>-2.8588305949291744E-2</v>
      </c>
    </row>
    <row r="128" spans="1:21" ht="18.75">
      <c r="A128" s="41" t="s">
        <v>286</v>
      </c>
      <c r="B128" s="20"/>
      <c r="C128" s="30">
        <v>0</v>
      </c>
      <c r="D128" s="30"/>
      <c r="E128" s="30">
        <v>0</v>
      </c>
      <c r="F128" s="30"/>
      <c r="G128" s="30">
        <f>VLOOKUP(A128,'درآمد اعمال اختیار'!A:M,11,0)</f>
        <v>0</v>
      </c>
      <c r="H128" s="30"/>
      <c r="I128" s="30">
        <f t="shared" si="2"/>
        <v>0</v>
      </c>
      <c r="J128" s="30"/>
      <c r="K128" s="59">
        <f>I128/درآمد!$L$14*100</f>
        <v>0</v>
      </c>
      <c r="L128" s="30"/>
      <c r="M128" s="30">
        <v>0</v>
      </c>
      <c r="N128" s="30"/>
      <c r="O128" s="30">
        <v>0</v>
      </c>
      <c r="P128" s="30"/>
      <c r="Q128" s="30">
        <f>VLOOKUP(A128,'درآمد اعمال اختیار'!A:M,13,0)</f>
        <v>2013469473</v>
      </c>
      <c r="R128" s="30"/>
      <c r="S128" s="30">
        <f t="shared" si="3"/>
        <v>2013469473</v>
      </c>
      <c r="U128" s="59">
        <f>S128/درآمد!$F$12*100</f>
        <v>-0.566945148966428</v>
      </c>
    </row>
    <row r="129" spans="1:21" ht="18.75">
      <c r="A129" s="41" t="s">
        <v>285</v>
      </c>
      <c r="B129" s="20"/>
      <c r="C129" s="30">
        <v>0</v>
      </c>
      <c r="D129" s="30"/>
      <c r="E129" s="30">
        <v>0</v>
      </c>
      <c r="F129" s="30"/>
      <c r="G129" s="30">
        <f>VLOOKUP(A129,'درآمد اعمال اختیار'!A:M,11,0)</f>
        <v>0</v>
      </c>
      <c r="H129" s="30"/>
      <c r="I129" s="30">
        <f t="shared" si="2"/>
        <v>0</v>
      </c>
      <c r="J129" s="30"/>
      <c r="K129" s="59">
        <f>I129/درآمد!$L$14*100</f>
        <v>0</v>
      </c>
      <c r="L129" s="30"/>
      <c r="M129" s="30">
        <v>0</v>
      </c>
      <c r="N129" s="30"/>
      <c r="O129" s="30">
        <v>0</v>
      </c>
      <c r="P129" s="30"/>
      <c r="Q129" s="30">
        <f>VLOOKUP(A129,'درآمد اعمال اختیار'!A:M,13,0)</f>
        <v>37250519</v>
      </c>
      <c r="R129" s="30"/>
      <c r="S129" s="30">
        <f t="shared" si="3"/>
        <v>37250519</v>
      </c>
      <c r="U129" s="59">
        <f>S129/درآمد!$F$12*100</f>
        <v>-1.0488860808038562E-2</v>
      </c>
    </row>
    <row r="130" spans="1:21" ht="18.75">
      <c r="A130" s="41" t="s">
        <v>284</v>
      </c>
      <c r="B130" s="20"/>
      <c r="C130" s="30">
        <v>0</v>
      </c>
      <c r="D130" s="30"/>
      <c r="E130" s="30">
        <v>0</v>
      </c>
      <c r="F130" s="30"/>
      <c r="G130" s="30">
        <f>VLOOKUP(A130,'درآمد اعمال اختیار'!A:M,11,0)</f>
        <v>0</v>
      </c>
      <c r="H130" s="30"/>
      <c r="I130" s="30">
        <f t="shared" si="2"/>
        <v>0</v>
      </c>
      <c r="J130" s="30"/>
      <c r="K130" s="59">
        <f>I130/درآمد!$L$14*100</f>
        <v>0</v>
      </c>
      <c r="L130" s="30"/>
      <c r="M130" s="30">
        <v>0</v>
      </c>
      <c r="N130" s="30"/>
      <c r="O130" s="30">
        <v>0</v>
      </c>
      <c r="P130" s="30"/>
      <c r="Q130" s="30">
        <f>VLOOKUP(A130,'درآمد اعمال اختیار'!A:M,13,0)</f>
        <v>377748882</v>
      </c>
      <c r="R130" s="30"/>
      <c r="S130" s="30">
        <f t="shared" si="3"/>
        <v>377748882</v>
      </c>
      <c r="U130" s="59">
        <f>S130/درآمد!$F$12*100</f>
        <v>-0.10636510711945205</v>
      </c>
    </row>
    <row r="131" spans="1:21" ht="18.75">
      <c r="A131" s="41" t="s">
        <v>283</v>
      </c>
      <c r="B131" s="20"/>
      <c r="C131" s="30">
        <v>0</v>
      </c>
      <c r="D131" s="30"/>
      <c r="E131" s="30">
        <v>0</v>
      </c>
      <c r="F131" s="30"/>
      <c r="G131" s="30">
        <f>VLOOKUP(A131,'درآمد اعمال اختیار'!A:M,11,0)</f>
        <v>0</v>
      </c>
      <c r="H131" s="30"/>
      <c r="I131" s="30">
        <f t="shared" si="2"/>
        <v>0</v>
      </c>
      <c r="J131" s="30"/>
      <c r="K131" s="59">
        <f>I131/درآمد!$L$14*100</f>
        <v>0</v>
      </c>
      <c r="L131" s="30"/>
      <c r="M131" s="30">
        <v>0</v>
      </c>
      <c r="N131" s="30"/>
      <c r="O131" s="30">
        <v>0</v>
      </c>
      <c r="P131" s="30"/>
      <c r="Q131" s="30">
        <f>VLOOKUP(A131,'درآمد اعمال اختیار'!A:M,13,0)</f>
        <v>380497906</v>
      </c>
      <c r="R131" s="30"/>
      <c r="S131" s="30">
        <f t="shared" si="3"/>
        <v>380497906</v>
      </c>
      <c r="U131" s="59">
        <f>S131/درآمد!$F$12*100</f>
        <v>-0.10713916694111406</v>
      </c>
    </row>
    <row r="132" spans="1:21" ht="18.75">
      <c r="A132" s="41" t="s">
        <v>175</v>
      </c>
      <c r="C132" s="30">
        <v>0</v>
      </c>
      <c r="D132" s="30"/>
      <c r="E132" s="30">
        <v>0</v>
      </c>
      <c r="F132" s="30"/>
      <c r="G132" s="30">
        <f>VLOOKUP(A132,'درآمد اعمال اختیار'!A:M,11,0)</f>
        <v>0</v>
      </c>
      <c r="H132" s="30"/>
      <c r="I132" s="30">
        <f t="shared" si="2"/>
        <v>0</v>
      </c>
      <c r="J132" s="30"/>
      <c r="K132" s="59">
        <f>I132/درآمد!$L$14*100</f>
        <v>0</v>
      </c>
      <c r="L132" s="30"/>
      <c r="M132" s="30">
        <v>0</v>
      </c>
      <c r="N132" s="30"/>
      <c r="O132" s="30">
        <v>0</v>
      </c>
      <c r="P132" s="30"/>
      <c r="Q132" s="30">
        <f>VLOOKUP(A132,'درآمد اعمال اختیار'!A:M,13,0)</f>
        <v>-4720708181</v>
      </c>
      <c r="R132" s="30"/>
      <c r="S132" s="30">
        <f t="shared" si="3"/>
        <v>-4720708181</v>
      </c>
      <c r="U132" s="59">
        <f>S132/درآمد!$F$12*100</f>
        <v>1.329239225522681</v>
      </c>
    </row>
    <row r="133" spans="1:21" ht="18.75">
      <c r="A133" s="41" t="s">
        <v>282</v>
      </c>
      <c r="B133" s="20"/>
      <c r="C133" s="30">
        <v>0</v>
      </c>
      <c r="D133" s="30"/>
      <c r="E133" s="30">
        <v>0</v>
      </c>
      <c r="F133" s="30"/>
      <c r="G133" s="30">
        <f>VLOOKUP(A133,'درآمد اعمال اختیار'!A:M,11,0)</f>
        <v>0</v>
      </c>
      <c r="H133" s="30"/>
      <c r="I133" s="30">
        <f t="shared" si="2"/>
        <v>0</v>
      </c>
      <c r="J133" s="30"/>
      <c r="K133" s="59">
        <f>I133/درآمد!$L$14*100</f>
        <v>0</v>
      </c>
      <c r="L133" s="30"/>
      <c r="M133" s="30">
        <v>0</v>
      </c>
      <c r="N133" s="30"/>
      <c r="O133" s="30">
        <v>0</v>
      </c>
      <c r="P133" s="30"/>
      <c r="Q133" s="30">
        <f>VLOOKUP(A133,'درآمد اعمال اختیار'!A:M,13,0)</f>
        <v>4909214122</v>
      </c>
      <c r="R133" s="30"/>
      <c r="S133" s="30">
        <f t="shared" si="3"/>
        <v>4909214122</v>
      </c>
      <c r="U133" s="59">
        <f>S133/درآمد!$F$12*100</f>
        <v>-1.3823180182406383</v>
      </c>
    </row>
    <row r="134" spans="1:21" ht="18.75">
      <c r="A134" s="41" t="s">
        <v>281</v>
      </c>
      <c r="B134" s="20"/>
      <c r="C134" s="30">
        <v>0</v>
      </c>
      <c r="D134" s="30"/>
      <c r="E134" s="30">
        <v>0</v>
      </c>
      <c r="F134" s="30"/>
      <c r="G134" s="30">
        <f>VLOOKUP(A134,'درآمد اعمال اختیار'!A:M,11,0)</f>
        <v>0</v>
      </c>
      <c r="H134" s="30"/>
      <c r="I134" s="30">
        <f t="shared" si="2"/>
        <v>0</v>
      </c>
      <c r="J134" s="30"/>
      <c r="K134" s="59">
        <f>I134/درآمد!$L$14*100</f>
        <v>0</v>
      </c>
      <c r="L134" s="30"/>
      <c r="M134" s="30">
        <v>0</v>
      </c>
      <c r="N134" s="30"/>
      <c r="O134" s="30">
        <v>0</v>
      </c>
      <c r="P134" s="30"/>
      <c r="Q134" s="30">
        <f>VLOOKUP(A134,'درآمد اعمال اختیار'!A:M,13,0)</f>
        <v>1149458553</v>
      </c>
      <c r="R134" s="30"/>
      <c r="S134" s="30">
        <f t="shared" si="3"/>
        <v>1149458553</v>
      </c>
      <c r="U134" s="59">
        <f>S134/درآمد!$F$12*100</f>
        <v>-0.32366020905712528</v>
      </c>
    </row>
    <row r="135" spans="1:21" ht="18.75">
      <c r="A135" s="41" t="s">
        <v>109</v>
      </c>
      <c r="C135" s="30">
        <v>0</v>
      </c>
      <c r="D135" s="30"/>
      <c r="E135" s="30">
        <f>VLOOKUP(A135,'درآمد ناشی از تغییر قیمت اوراق'!A:Q,9,0)</f>
        <v>4168812155</v>
      </c>
      <c r="F135" s="30"/>
      <c r="G135" s="30">
        <f>VLOOKUP(A135,'درآمد اعمال اختیار'!A:M,11,0)</f>
        <v>-6033135438</v>
      </c>
      <c r="H135" s="30"/>
      <c r="I135" s="30">
        <f t="shared" si="2"/>
        <v>-1864323283</v>
      </c>
      <c r="J135" s="30"/>
      <c r="K135" s="59">
        <f>I135/درآمد!$L$14*100</f>
        <v>-1.8422951452463352</v>
      </c>
      <c r="L135" s="30"/>
      <c r="M135" s="30">
        <v>0</v>
      </c>
      <c r="N135" s="30"/>
      <c r="O135" s="30">
        <f>VLOOKUP(A135,'درآمد ناشی از تغییر قیمت اوراق'!A:Q,17,0)</f>
        <v>0</v>
      </c>
      <c r="P135" s="30"/>
      <c r="Q135" s="30">
        <f>VLOOKUP(A135,'درآمد اعمال اختیار'!A:M,13,0)</f>
        <v>-1864391713</v>
      </c>
      <c r="R135" s="30"/>
      <c r="S135" s="30">
        <f t="shared" si="3"/>
        <v>-1864391713</v>
      </c>
      <c r="U135" s="59">
        <f>S135/درآمد!$F$12*100</f>
        <v>0.52496839491867431</v>
      </c>
    </row>
    <row r="136" spans="1:21" ht="18.75">
      <c r="A136" s="41" t="s">
        <v>29</v>
      </c>
      <c r="C136" s="30">
        <v>0</v>
      </c>
      <c r="D136" s="30"/>
      <c r="E136" s="30">
        <f>VLOOKUP(A136,'درآمد ناشی از تغییر قیمت اوراق'!A:Q,9,0)</f>
        <v>-169257340</v>
      </c>
      <c r="F136" s="30"/>
      <c r="G136" s="30">
        <f>VLOOKUP(A136,'درآمد اعمال اختیار'!A:M,11,0)</f>
        <v>0</v>
      </c>
      <c r="H136" s="30"/>
      <c r="I136" s="30">
        <f t="shared" si="2"/>
        <v>-169257340</v>
      </c>
      <c r="J136" s="30"/>
      <c r="K136" s="59">
        <f>I136/درآمد!$L$14*100</f>
        <v>-0.16725745938093739</v>
      </c>
      <c r="L136" s="30"/>
      <c r="M136" s="30">
        <v>0</v>
      </c>
      <c r="N136" s="30"/>
      <c r="O136" s="30">
        <f>VLOOKUP(A136,'درآمد ناشی از تغییر قیمت اوراق'!A:Q,17,0)</f>
        <v>99369726</v>
      </c>
      <c r="P136" s="30"/>
      <c r="Q136" s="30">
        <f>VLOOKUP(A136,'درآمد اعمال اختیار'!A:M,13,0)</f>
        <v>-2135905</v>
      </c>
      <c r="R136" s="30"/>
      <c r="S136" s="30">
        <f t="shared" si="3"/>
        <v>97233821</v>
      </c>
      <c r="U136" s="59">
        <f>S136/درآمد!$F$12*100</f>
        <v>-2.7378733013162501E-2</v>
      </c>
    </row>
    <row r="137" spans="1:21" ht="18.75">
      <c r="A137" s="41" t="s">
        <v>249</v>
      </c>
      <c r="C137" s="30">
        <v>0</v>
      </c>
      <c r="D137" s="30"/>
      <c r="E137" s="30">
        <v>0</v>
      </c>
      <c r="F137" s="30"/>
      <c r="G137" s="30">
        <f>VLOOKUP(A137,'درآمد اعمال اختیار'!A:M,11,0)</f>
        <v>0</v>
      </c>
      <c r="H137" s="30"/>
      <c r="I137" s="30">
        <f t="shared" si="2"/>
        <v>0</v>
      </c>
      <c r="J137" s="30"/>
      <c r="K137" s="59">
        <f>I137/درآمد!$L$14*100</f>
        <v>0</v>
      </c>
      <c r="L137" s="30"/>
      <c r="M137" s="30">
        <v>0</v>
      </c>
      <c r="N137" s="30"/>
      <c r="O137" s="30">
        <v>0</v>
      </c>
      <c r="P137" s="30"/>
      <c r="Q137" s="30">
        <f>VLOOKUP(A137,'درآمد اعمال اختیار'!A:M,13,0)</f>
        <v>393046629</v>
      </c>
      <c r="R137" s="30"/>
      <c r="S137" s="30">
        <f t="shared" si="3"/>
        <v>393046629</v>
      </c>
      <c r="U137" s="59">
        <f>S137/درآمد!$F$12*100</f>
        <v>-0.11067258908928955</v>
      </c>
    </row>
    <row r="138" spans="1:21" ht="18.75">
      <c r="A138" s="41" t="s">
        <v>132</v>
      </c>
      <c r="C138" s="30">
        <v>0</v>
      </c>
      <c r="D138" s="30"/>
      <c r="E138" s="30">
        <f>VLOOKUP(A138,'درآمد ناشی از تغییر قیمت اوراق'!A:Q,9,0)</f>
        <v>1600131995</v>
      </c>
      <c r="F138" s="30"/>
      <c r="G138" s="30">
        <v>0</v>
      </c>
      <c r="H138" s="30"/>
      <c r="I138" s="30">
        <f t="shared" ref="I138:I164" si="4">C138+E138+G138</f>
        <v>1600131995</v>
      </c>
      <c r="J138" s="30"/>
      <c r="K138" s="59">
        <f>I138/درآمد!$L$14*100</f>
        <v>1.5812254414364</v>
      </c>
      <c r="L138" s="30"/>
      <c r="M138" s="30">
        <v>0</v>
      </c>
      <c r="N138" s="30"/>
      <c r="O138" s="30">
        <f>VLOOKUP(A138,'درآمد ناشی از تغییر قیمت اوراق'!A:Q,17,0)</f>
        <v>1600131995</v>
      </c>
      <c r="P138" s="30"/>
      <c r="Q138" s="30">
        <v>0</v>
      </c>
      <c r="R138" s="30"/>
      <c r="S138" s="30">
        <f t="shared" ref="S138:S164" si="5">M138+O138+Q138</f>
        <v>1600131995</v>
      </c>
      <c r="U138" s="59">
        <f>S138/درآمد!$F$12*100</f>
        <v>-0.45055913905639966</v>
      </c>
    </row>
    <row r="139" spans="1:21" ht="18.75">
      <c r="A139" s="41" t="s">
        <v>121</v>
      </c>
      <c r="C139" s="30">
        <v>0</v>
      </c>
      <c r="D139" s="30"/>
      <c r="E139" s="30">
        <f>VLOOKUP(A139,'درآمد ناشی از تغییر قیمت اوراق'!A:Q,9,0)</f>
        <v>443909086</v>
      </c>
      <c r="F139" s="30"/>
      <c r="G139" s="30">
        <v>0</v>
      </c>
      <c r="H139" s="30"/>
      <c r="I139" s="30">
        <f t="shared" si="4"/>
        <v>443909086</v>
      </c>
      <c r="J139" s="30"/>
      <c r="K139" s="59">
        <f>I139/درآمد!$L$14*100</f>
        <v>0.43866402438130037</v>
      </c>
      <c r="L139" s="30"/>
      <c r="M139" s="30">
        <v>0</v>
      </c>
      <c r="N139" s="30"/>
      <c r="O139" s="30">
        <f>VLOOKUP(A139,'درآمد ناشی از تغییر قیمت اوراق'!A:Q,17,0)</f>
        <v>443909086</v>
      </c>
      <c r="P139" s="30"/>
      <c r="Q139" s="30">
        <v>0</v>
      </c>
      <c r="R139" s="30"/>
      <c r="S139" s="30">
        <f t="shared" si="5"/>
        <v>443909086</v>
      </c>
      <c r="U139" s="59">
        <f>S139/درآمد!$F$12*100</f>
        <v>-0.12499424811980794</v>
      </c>
    </row>
    <row r="140" spans="1:21" ht="18.75">
      <c r="A140" s="41" t="s">
        <v>262</v>
      </c>
      <c r="C140" s="30">
        <v>0</v>
      </c>
      <c r="D140" s="30"/>
      <c r="E140" s="30">
        <v>0</v>
      </c>
      <c r="F140" s="30"/>
      <c r="G140" s="30">
        <f>VLOOKUP(A140,'درآمد اعمال اختیار'!A:M,11,0)</f>
        <v>0</v>
      </c>
      <c r="H140" s="30"/>
      <c r="I140" s="30">
        <f t="shared" si="4"/>
        <v>0</v>
      </c>
      <c r="J140" s="30"/>
      <c r="K140" s="59">
        <f>I140/درآمد!$L$14*100</f>
        <v>0</v>
      </c>
      <c r="L140" s="30"/>
      <c r="M140" s="30">
        <v>0</v>
      </c>
      <c r="N140" s="30"/>
      <c r="O140" s="30">
        <v>0</v>
      </c>
      <c r="P140" s="30"/>
      <c r="Q140" s="30">
        <f>VLOOKUP(A140,'درآمد اعمال اختیار'!A:M,13,0)</f>
        <v>985917917</v>
      </c>
      <c r="R140" s="30"/>
      <c r="S140" s="30">
        <f t="shared" si="5"/>
        <v>985917917</v>
      </c>
      <c r="U140" s="59">
        <f>S140/درآمد!$F$12*100</f>
        <v>-0.27761105287054699</v>
      </c>
    </row>
    <row r="141" spans="1:21" ht="18.75">
      <c r="A141" s="41" t="s">
        <v>123</v>
      </c>
      <c r="C141" s="30">
        <v>0</v>
      </c>
      <c r="D141" s="30"/>
      <c r="E141" s="30">
        <f>VLOOKUP(A141,'درآمد ناشی از تغییر قیمت اوراق'!A:Q,9,0)</f>
        <v>679282944</v>
      </c>
      <c r="F141" s="30"/>
      <c r="G141" s="30">
        <v>0</v>
      </c>
      <c r="H141" s="30"/>
      <c r="I141" s="30">
        <f t="shared" si="4"/>
        <v>679282944</v>
      </c>
      <c r="J141" s="30"/>
      <c r="K141" s="59">
        <f>I141/درآمد!$L$14*100</f>
        <v>0.67125679402880589</v>
      </c>
      <c r="L141" s="30"/>
      <c r="M141" s="30">
        <v>0</v>
      </c>
      <c r="N141" s="30"/>
      <c r="O141" s="30">
        <f>VLOOKUP(A141,'درآمد ناشی از تغییر قیمت اوراق'!A:Q,17,0)</f>
        <v>679282944</v>
      </c>
      <c r="P141" s="30"/>
      <c r="Q141" s="30">
        <v>0</v>
      </c>
      <c r="R141" s="30"/>
      <c r="S141" s="30">
        <f t="shared" si="5"/>
        <v>679282944</v>
      </c>
      <c r="U141" s="59">
        <f>S141/درآمد!$F$12*100</f>
        <v>-0.19126993234351053</v>
      </c>
    </row>
    <row r="142" spans="1:21" ht="18.75">
      <c r="A142" s="41" t="s">
        <v>261</v>
      </c>
      <c r="C142" s="30">
        <v>0</v>
      </c>
      <c r="D142" s="30"/>
      <c r="E142" s="30">
        <v>0</v>
      </c>
      <c r="F142" s="30"/>
      <c r="G142" s="30">
        <f>VLOOKUP(A142,'درآمد اعمال اختیار'!A:M,11,0)</f>
        <v>0</v>
      </c>
      <c r="H142" s="30"/>
      <c r="I142" s="30">
        <f t="shared" si="4"/>
        <v>0</v>
      </c>
      <c r="J142" s="30"/>
      <c r="K142" s="59">
        <f>I142/درآمد!$L$14*100</f>
        <v>0</v>
      </c>
      <c r="L142" s="30"/>
      <c r="M142" s="30">
        <v>0</v>
      </c>
      <c r="N142" s="30"/>
      <c r="O142" s="30">
        <v>0</v>
      </c>
      <c r="P142" s="30"/>
      <c r="Q142" s="30">
        <f>VLOOKUP(A142,'درآمد اعمال اختیار'!A:M,13,0)</f>
        <v>1586600253</v>
      </c>
      <c r="R142" s="30"/>
      <c r="S142" s="30">
        <f t="shared" si="5"/>
        <v>1586600253</v>
      </c>
      <c r="U142" s="59">
        <f>S142/درآمد!$F$12*100</f>
        <v>-0.44674892212148154</v>
      </c>
    </row>
    <row r="143" spans="1:21" ht="18.75">
      <c r="A143" s="41" t="s">
        <v>30</v>
      </c>
      <c r="C143" s="30">
        <v>0</v>
      </c>
      <c r="D143" s="30"/>
      <c r="E143" s="30">
        <f>VLOOKUP(A143,'درآمد ناشی از تغییر قیمت اوراق'!A:Q,9,0)</f>
        <v>24585373</v>
      </c>
      <c r="F143" s="30"/>
      <c r="G143" s="30">
        <v>0</v>
      </c>
      <c r="H143" s="30"/>
      <c r="I143" s="30">
        <f t="shared" si="4"/>
        <v>24585373</v>
      </c>
      <c r="J143" s="30"/>
      <c r="K143" s="59">
        <f>I143/درآمد!$L$14*100</f>
        <v>2.4294881544946263E-2</v>
      </c>
      <c r="L143" s="30"/>
      <c r="M143" s="30">
        <v>0</v>
      </c>
      <c r="N143" s="30"/>
      <c r="O143" s="30">
        <f>VLOOKUP(A143,'درآمد ناشی از تغییر قیمت اوراق'!A:Q,17,0)</f>
        <v>55065282</v>
      </c>
      <c r="P143" s="30"/>
      <c r="Q143" s="30">
        <v>0</v>
      </c>
      <c r="R143" s="30"/>
      <c r="S143" s="30">
        <f t="shared" si="5"/>
        <v>55065282</v>
      </c>
      <c r="U143" s="59">
        <f>S143/درآمد!$F$12*100</f>
        <v>-1.5505074660929994E-2</v>
      </c>
    </row>
    <row r="144" spans="1:21" ht="18.75">
      <c r="A144" s="41" t="s">
        <v>31</v>
      </c>
      <c r="C144" s="30">
        <v>0</v>
      </c>
      <c r="D144" s="30"/>
      <c r="E144" s="30">
        <f>VLOOKUP(A144,'درآمد ناشی از تغییر قیمت اوراق'!A:Q,9,0)</f>
        <v>3611873311</v>
      </c>
      <c r="F144" s="30"/>
      <c r="G144" s="30">
        <v>0</v>
      </c>
      <c r="H144" s="30"/>
      <c r="I144" s="30">
        <f t="shared" si="4"/>
        <v>3611873311</v>
      </c>
      <c r="J144" s="30"/>
      <c r="K144" s="59">
        <f>I144/درآمد!$L$14*100</f>
        <v>3.5691967840430108</v>
      </c>
      <c r="L144" s="30"/>
      <c r="M144" s="30">
        <v>0</v>
      </c>
      <c r="N144" s="30"/>
      <c r="O144" s="30">
        <f>VLOOKUP(A144,'درآمد ناشی از تغییر قیمت اوراق'!A:Q,17,0)</f>
        <v>34309640218</v>
      </c>
      <c r="P144" s="30"/>
      <c r="Q144" s="30">
        <f>VLOOKUP(A144,'درآمد ناشی از فروش'!A:Q,17,0)</f>
        <v>-158860215984</v>
      </c>
      <c r="R144" s="30"/>
      <c r="S144" s="30">
        <f t="shared" si="5"/>
        <v>-124550575766</v>
      </c>
      <c r="U144" s="59">
        <f>S144/درآمد!$F$12*100</f>
        <v>35.070481911154985</v>
      </c>
    </row>
    <row r="145" spans="1:21" ht="18.75">
      <c r="A145" s="41" t="s">
        <v>179</v>
      </c>
      <c r="B145" s="20"/>
      <c r="C145" s="30">
        <v>0</v>
      </c>
      <c r="D145" s="30"/>
      <c r="E145" s="30">
        <v>0</v>
      </c>
      <c r="F145" s="30"/>
      <c r="G145" s="30">
        <v>0</v>
      </c>
      <c r="H145" s="30"/>
      <c r="I145" s="30">
        <f t="shared" si="4"/>
        <v>0</v>
      </c>
      <c r="J145" s="30"/>
      <c r="K145" s="59">
        <f>I145/درآمد!$L$14*100</f>
        <v>0</v>
      </c>
      <c r="L145" s="30"/>
      <c r="M145" s="30">
        <f>VLOOKUP(A145,'درآمد سود سهام'!A:S,15,0)</f>
        <v>558265988</v>
      </c>
      <c r="N145" s="30"/>
      <c r="O145" s="30">
        <v>0</v>
      </c>
      <c r="P145" s="30"/>
      <c r="Q145" s="30">
        <f>VLOOKUP(A145,'درآمد ناشی از فروش'!A:Q,17,0)</f>
        <v>-75900753883</v>
      </c>
      <c r="R145" s="30"/>
      <c r="S145" s="30">
        <f t="shared" si="5"/>
        <v>-75342487895</v>
      </c>
      <c r="U145" s="59">
        <f>S145/درآمد!$F$12*100</f>
        <v>21.214653907559928</v>
      </c>
    </row>
    <row r="146" spans="1:21" ht="18.75">
      <c r="A146" s="41" t="s">
        <v>180</v>
      </c>
      <c r="B146" s="20"/>
      <c r="C146" s="30">
        <v>0</v>
      </c>
      <c r="D146" s="30"/>
      <c r="E146" s="30">
        <v>0</v>
      </c>
      <c r="F146" s="30"/>
      <c r="G146" s="30">
        <v>0</v>
      </c>
      <c r="H146" s="30"/>
      <c r="I146" s="30">
        <f t="shared" si="4"/>
        <v>0</v>
      </c>
      <c r="J146" s="30"/>
      <c r="K146" s="59">
        <f>I146/درآمد!$L$14*100</f>
        <v>0</v>
      </c>
      <c r="L146" s="30"/>
      <c r="M146" s="30">
        <v>0</v>
      </c>
      <c r="N146" s="30"/>
      <c r="O146" s="30">
        <v>0</v>
      </c>
      <c r="P146" s="30"/>
      <c r="Q146" s="30">
        <f>VLOOKUP(A146,'درآمد ناشی از فروش'!A:Q,17,0)</f>
        <v>568109168</v>
      </c>
      <c r="R146" s="30"/>
      <c r="S146" s="30">
        <f t="shared" si="5"/>
        <v>568109168</v>
      </c>
      <c r="U146" s="59">
        <f>S146/درآمد!$F$12*100</f>
        <v>-0.15996603931672995</v>
      </c>
    </row>
    <row r="147" spans="1:21" ht="18.75">
      <c r="A147" s="41" t="s">
        <v>32</v>
      </c>
      <c r="C147" s="30">
        <v>0</v>
      </c>
      <c r="D147" s="30"/>
      <c r="E147" s="30">
        <f>VLOOKUP(A147,'درآمد ناشی از تغییر قیمت اوراق'!A:Q,9,0)</f>
        <v>-322282469</v>
      </c>
      <c r="F147" s="30"/>
      <c r="G147" s="30">
        <v>0</v>
      </c>
      <c r="H147" s="30"/>
      <c r="I147" s="30">
        <f t="shared" si="4"/>
        <v>-322282469</v>
      </c>
      <c r="J147" s="30"/>
      <c r="K147" s="59">
        <f>I147/درآمد!$L$14*100</f>
        <v>-0.31847450141870193</v>
      </c>
      <c r="L147" s="30"/>
      <c r="M147" s="30">
        <f>VLOOKUP(A147,'درآمد سود سهام'!A:S,15,0)</f>
        <v>2130375951</v>
      </c>
      <c r="N147" s="30"/>
      <c r="O147" s="30">
        <f>VLOOKUP(A147,'درآمد ناشی از تغییر قیمت اوراق'!A:Q,17,0)</f>
        <v>9441918911</v>
      </c>
      <c r="P147" s="30"/>
      <c r="Q147" s="30">
        <f>VLOOKUP(A147,'درآمد ناشی از فروش'!A:Q,17,0)</f>
        <v>-50005300160</v>
      </c>
      <c r="R147" s="30"/>
      <c r="S147" s="30">
        <f t="shared" si="5"/>
        <v>-38433005298</v>
      </c>
      <c r="U147" s="59">
        <f>S147/درآمد!$F$12*100</f>
        <v>10.821820845109048</v>
      </c>
    </row>
    <row r="148" spans="1:21" ht="18.75">
      <c r="A148" s="41" t="s">
        <v>33</v>
      </c>
      <c r="C148" s="30">
        <v>0</v>
      </c>
      <c r="D148" s="30"/>
      <c r="E148" s="30">
        <f>VLOOKUP(A148,'درآمد ناشی از تغییر قیمت اوراق'!A:Q,9,0)</f>
        <v>-176010537</v>
      </c>
      <c r="F148" s="30"/>
      <c r="G148" s="30">
        <v>0</v>
      </c>
      <c r="H148" s="30"/>
      <c r="I148" s="30">
        <f t="shared" si="4"/>
        <v>-176010537</v>
      </c>
      <c r="J148" s="30"/>
      <c r="K148" s="59">
        <f>I148/درآمد!$L$14*100</f>
        <v>-0.17393086316312473</v>
      </c>
      <c r="L148" s="30"/>
      <c r="M148" s="30">
        <f>VLOOKUP(A148,'درآمد سود سهام'!A:S,15,0)</f>
        <v>6333937485</v>
      </c>
      <c r="N148" s="30"/>
      <c r="O148" s="30">
        <f>VLOOKUP(A148,'درآمد ناشی از تغییر قیمت اوراق'!A:Q,17,0)</f>
        <v>-509068609</v>
      </c>
      <c r="P148" s="30"/>
      <c r="Q148" s="30">
        <f>VLOOKUP(A148,'درآمد ناشی از فروش'!A:Q,17,0)</f>
        <v>-63758110238</v>
      </c>
      <c r="R148" s="30"/>
      <c r="S148" s="30">
        <f t="shared" si="5"/>
        <v>-57933241362</v>
      </c>
      <c r="U148" s="59">
        <f>S148/درآمد!$F$12*100</f>
        <v>16.31262385376484</v>
      </c>
    </row>
    <row r="149" spans="1:21" ht="18.75">
      <c r="A149" s="41" t="s">
        <v>34</v>
      </c>
      <c r="C149" s="30">
        <v>0</v>
      </c>
      <c r="D149" s="30"/>
      <c r="E149" s="30">
        <f>VLOOKUP(A149,'درآمد ناشی از تغییر قیمت اوراق'!A:Q,9,0)</f>
        <v>-15781357148</v>
      </c>
      <c r="F149" s="30"/>
      <c r="G149" s="30">
        <v>0</v>
      </c>
      <c r="H149" s="30"/>
      <c r="I149" s="30">
        <f t="shared" si="4"/>
        <v>-15781357148</v>
      </c>
      <c r="J149" s="30"/>
      <c r="K149" s="59">
        <f>I149/درآمد!$L$14*100</f>
        <v>-15.594890609516113</v>
      </c>
      <c r="L149" s="30"/>
      <c r="M149" s="30">
        <v>0</v>
      </c>
      <c r="N149" s="30"/>
      <c r="O149" s="30">
        <f>VLOOKUP(A149,'درآمد ناشی از تغییر قیمت اوراق'!A:Q,17,0)</f>
        <v>-5834233440</v>
      </c>
      <c r="P149" s="30"/>
      <c r="Q149" s="30">
        <f>VLOOKUP(A149,'درآمد ناشی از فروش'!A:Q,17,0)</f>
        <v>-1471409102</v>
      </c>
      <c r="R149" s="30"/>
      <c r="S149" s="30">
        <f t="shared" si="5"/>
        <v>-7305642542</v>
      </c>
      <c r="U149" s="59">
        <f>S149/درآمد!$F$12*100</f>
        <v>2.0570953048016061</v>
      </c>
    </row>
    <row r="150" spans="1:21" ht="18.75">
      <c r="A150" s="41" t="s">
        <v>35</v>
      </c>
      <c r="C150" s="30">
        <v>0</v>
      </c>
      <c r="D150" s="30"/>
      <c r="E150" s="30">
        <f>VLOOKUP(A150,'درآمد ناشی از تغییر قیمت اوراق'!A:Q,9,0)</f>
        <v>-20188912793</v>
      </c>
      <c r="F150" s="30"/>
      <c r="G150" s="30">
        <v>0</v>
      </c>
      <c r="H150" s="30"/>
      <c r="I150" s="30">
        <f t="shared" si="4"/>
        <v>-20188912793</v>
      </c>
      <c r="J150" s="30"/>
      <c r="K150" s="59">
        <f>I150/درآمد!$L$14*100</f>
        <v>-19.950368246484821</v>
      </c>
      <c r="L150" s="30"/>
      <c r="M150" s="30">
        <v>0</v>
      </c>
      <c r="N150" s="30"/>
      <c r="O150" s="30">
        <f>VLOOKUP(A150,'درآمد ناشی از تغییر قیمت اوراق'!A:Q,17,0)</f>
        <v>52708823385</v>
      </c>
      <c r="P150" s="30"/>
      <c r="Q150" s="30">
        <f>VLOOKUP(A150,'درآمد ناشی از فروش'!A:Q,17,0)</f>
        <v>4653973308</v>
      </c>
      <c r="R150" s="30"/>
      <c r="S150" s="30">
        <f t="shared" si="5"/>
        <v>57362796693</v>
      </c>
      <c r="U150" s="59">
        <f>S150/درآمد!$F$12*100</f>
        <v>-16.152000192874944</v>
      </c>
    </row>
    <row r="151" spans="1:21" ht="18.75">
      <c r="A151" s="41" t="s">
        <v>36</v>
      </c>
      <c r="C151" s="30">
        <v>0</v>
      </c>
      <c r="D151" s="30"/>
      <c r="E151" s="30">
        <f>VLOOKUP(A151,'درآمد ناشی از تغییر قیمت اوراق'!A:Q,9,0)</f>
        <v>406487650</v>
      </c>
      <c r="F151" s="30"/>
      <c r="G151" s="30">
        <v>0</v>
      </c>
      <c r="H151" s="30"/>
      <c r="I151" s="30">
        <f t="shared" si="4"/>
        <v>406487650</v>
      </c>
      <c r="J151" s="30"/>
      <c r="K151" s="59">
        <f>I151/درآمد!$L$14*100</f>
        <v>0.40168474589478775</v>
      </c>
      <c r="L151" s="30"/>
      <c r="M151" s="30">
        <f>VLOOKUP(A151,'درآمد سود سهام'!A:S,15,0)</f>
        <v>235000000</v>
      </c>
      <c r="N151" s="30"/>
      <c r="O151" s="30">
        <f>VLOOKUP(A151,'درآمد ناشی از تغییر قیمت اوراق'!A:Q,17,0)</f>
        <v>839662316</v>
      </c>
      <c r="P151" s="30"/>
      <c r="Q151" s="30">
        <f>VLOOKUP(A151,'درآمد ناشی از فروش'!A:Q,17,0)</f>
        <v>610905666</v>
      </c>
      <c r="R151" s="30"/>
      <c r="S151" s="30">
        <f t="shared" si="5"/>
        <v>1685567982</v>
      </c>
      <c r="U151" s="59">
        <f>S151/درآمد!$F$12*100</f>
        <v>-0.4746158824172208</v>
      </c>
    </row>
    <row r="152" spans="1:21" ht="18.75">
      <c r="A152" s="41" t="s">
        <v>37</v>
      </c>
      <c r="C152" s="30">
        <v>0</v>
      </c>
      <c r="D152" s="30"/>
      <c r="E152" s="30">
        <f>VLOOKUP(A152,'درآمد ناشی از تغییر قیمت اوراق'!A:Q,9,0)</f>
        <v>15192355</v>
      </c>
      <c r="F152" s="30"/>
      <c r="G152" s="30">
        <v>0</v>
      </c>
      <c r="H152" s="30"/>
      <c r="I152" s="30">
        <f t="shared" si="4"/>
        <v>15192355</v>
      </c>
      <c r="J152" s="30"/>
      <c r="K152" s="59">
        <f>I152/درآمد!$L$14*100</f>
        <v>1.5012847887797841E-2</v>
      </c>
      <c r="L152" s="30"/>
      <c r="M152" s="30">
        <v>0</v>
      </c>
      <c r="N152" s="30"/>
      <c r="O152" s="30">
        <f>VLOOKUP(A152,'درآمد ناشی از تغییر قیمت اوراق'!A:Q,17,0)</f>
        <v>21675689</v>
      </c>
      <c r="P152" s="30"/>
      <c r="Q152" s="30">
        <f>VLOOKUP(A152,'درآمد ناشی از فروش'!A:Q,17,0)</f>
        <v>1492130509</v>
      </c>
      <c r="R152" s="30"/>
      <c r="S152" s="30">
        <f t="shared" si="5"/>
        <v>1513806198</v>
      </c>
      <c r="U152" s="59">
        <f>S152/درآمد!$F$12*100</f>
        <v>-0.42625184634791435</v>
      </c>
    </row>
    <row r="153" spans="1:21" ht="18.75">
      <c r="A153" s="41" t="s">
        <v>38</v>
      </c>
      <c r="C153" s="30">
        <v>0</v>
      </c>
      <c r="D153" s="30"/>
      <c r="E153" s="30">
        <f>VLOOKUP(A153,'درآمد ناشی از تغییر قیمت اوراق'!A:Q,9,0)</f>
        <v>1736958630</v>
      </c>
      <c r="F153" s="30"/>
      <c r="G153" s="30">
        <v>0</v>
      </c>
      <c r="H153" s="30"/>
      <c r="I153" s="30">
        <f t="shared" si="4"/>
        <v>1736958630</v>
      </c>
      <c r="J153" s="30"/>
      <c r="K153" s="59">
        <f>I153/درآمد!$L$14*100</f>
        <v>1.7164353847436906</v>
      </c>
      <c r="L153" s="30"/>
      <c r="M153" s="30">
        <v>0</v>
      </c>
      <c r="N153" s="30"/>
      <c r="O153" s="30">
        <f>VLOOKUP(A153,'درآمد ناشی از تغییر قیمت اوراق'!A:Q,17,0)</f>
        <v>1620485483</v>
      </c>
      <c r="P153" s="30"/>
      <c r="Q153" s="30">
        <v>0</v>
      </c>
      <c r="R153" s="30"/>
      <c r="S153" s="30">
        <f t="shared" si="5"/>
        <v>1620485483</v>
      </c>
      <c r="U153" s="59">
        <f>S153/درآمد!$F$12*100</f>
        <v>-0.45629019753078182</v>
      </c>
    </row>
    <row r="154" spans="1:21" ht="18.75">
      <c r="A154" s="41" t="s">
        <v>39</v>
      </c>
      <c r="C154" s="30">
        <v>0</v>
      </c>
      <c r="D154" s="30"/>
      <c r="E154" s="30">
        <f>VLOOKUP(A154,'درآمد ناشی از تغییر قیمت اوراق'!A:Q,9,0)</f>
        <v>-692319778</v>
      </c>
      <c r="F154" s="30"/>
      <c r="G154" s="30">
        <v>0</v>
      </c>
      <c r="H154" s="30"/>
      <c r="I154" s="30">
        <f t="shared" si="4"/>
        <v>-692319778</v>
      </c>
      <c r="J154" s="30"/>
      <c r="K154" s="59">
        <f>I154/درآمد!$L$14*100</f>
        <v>-0.68413958973628319</v>
      </c>
      <c r="L154" s="30"/>
      <c r="M154" s="30">
        <v>0</v>
      </c>
      <c r="N154" s="30"/>
      <c r="O154" s="30">
        <f>VLOOKUP(A154,'درآمد ناشی از تغییر قیمت اوراق'!A:Q,17,0)</f>
        <v>-4822923214</v>
      </c>
      <c r="P154" s="30"/>
      <c r="Q154" s="30">
        <f>VLOOKUP(A154,'درآمد ناشی از فروش'!A:Q,17,0)</f>
        <v>-146722657466</v>
      </c>
      <c r="R154" s="30"/>
      <c r="S154" s="30">
        <f t="shared" si="5"/>
        <v>-151545580680</v>
      </c>
      <c r="U154" s="59">
        <f>S154/درآمد!$F$12*100</f>
        <v>42.671633697933117</v>
      </c>
    </row>
    <row r="155" spans="1:21" ht="18.75">
      <c r="A155" s="41" t="s">
        <v>54</v>
      </c>
      <c r="C155" s="30">
        <v>0</v>
      </c>
      <c r="D155" s="30"/>
      <c r="E155" s="30">
        <f>VLOOKUP(A155,'درآمد ناشی از تغییر قیمت اوراق'!A:Q,9,0)</f>
        <v>620470855</v>
      </c>
      <c r="F155" s="30"/>
      <c r="G155" s="30">
        <v>895403251</v>
      </c>
      <c r="H155" s="30"/>
      <c r="I155" s="30">
        <f t="shared" si="4"/>
        <v>1515874106</v>
      </c>
      <c r="J155" s="30"/>
      <c r="K155" s="59">
        <f>I155/درآمد!$L$14*100</f>
        <v>1.4979631117380776</v>
      </c>
      <c r="L155" s="30"/>
      <c r="M155" s="30">
        <v>0</v>
      </c>
      <c r="N155" s="30"/>
      <c r="O155" s="30">
        <f>VLOOKUP(A155,'درآمد ناشی از تغییر قیمت اوراق'!A:Q,17,0)</f>
        <v>620470855</v>
      </c>
      <c r="P155" s="30"/>
      <c r="Q155" s="30">
        <f>VLOOKUP(A155,'درآمد ناشی از فروش'!A:Q,17,0)</f>
        <v>895403251</v>
      </c>
      <c r="R155" s="30"/>
      <c r="S155" s="30">
        <f t="shared" si="5"/>
        <v>1515874106</v>
      </c>
      <c r="U155" s="59">
        <f>S155/درآمد!$F$12*100</f>
        <v>-0.42683412009222998</v>
      </c>
    </row>
    <row r="156" spans="1:21" ht="18.75">
      <c r="A156" s="41" t="s">
        <v>40</v>
      </c>
      <c r="C156" s="30">
        <v>0</v>
      </c>
      <c r="D156" s="30"/>
      <c r="E156" s="30">
        <f>VLOOKUP(A156,'درآمد ناشی از تغییر قیمت اوراق'!A:Q,9,0)</f>
        <v>-4910425971</v>
      </c>
      <c r="F156" s="30"/>
      <c r="G156" s="30">
        <v>0</v>
      </c>
      <c r="H156" s="30"/>
      <c r="I156" s="30">
        <f t="shared" si="4"/>
        <v>-4910425971</v>
      </c>
      <c r="J156" s="30"/>
      <c r="K156" s="59">
        <f>I156/درآمد!$L$14*100</f>
        <v>-4.8524062376711852</v>
      </c>
      <c r="L156" s="30"/>
      <c r="M156" s="30">
        <v>0</v>
      </c>
      <c r="N156" s="30"/>
      <c r="O156" s="30">
        <f>VLOOKUP(A156,'درآمد ناشی از تغییر قیمت اوراق'!A:Q,17,0)</f>
        <v>10111154933</v>
      </c>
      <c r="P156" s="30"/>
      <c r="Q156" s="30">
        <f>VLOOKUP(A156,'درآمد ناشی از فروش'!A:Q,17,0)</f>
        <v>-72557963759</v>
      </c>
      <c r="R156" s="30"/>
      <c r="S156" s="30">
        <f t="shared" si="5"/>
        <v>-62446808826</v>
      </c>
      <c r="U156" s="59">
        <f>S156/درآمد!$F$12*100</f>
        <v>17.583537176545324</v>
      </c>
    </row>
    <row r="157" spans="1:21" ht="18.75">
      <c r="A157" s="41" t="s">
        <v>41</v>
      </c>
      <c r="C157" s="30">
        <f>'درآمد سود سهام'!I17</f>
        <v>552500000</v>
      </c>
      <c r="D157" s="30"/>
      <c r="E157" s="30">
        <f>VLOOKUP(A157,'درآمد ناشی از تغییر قیمت اوراق'!A:Q,9,0)</f>
        <v>-267890968</v>
      </c>
      <c r="F157" s="30"/>
      <c r="G157" s="30">
        <v>0</v>
      </c>
      <c r="H157" s="30"/>
      <c r="I157" s="30">
        <f t="shared" si="4"/>
        <v>284609032</v>
      </c>
      <c r="J157" s="30"/>
      <c r="K157" s="59">
        <f>I157/درآمد!$L$14*100</f>
        <v>0.28124619948055374</v>
      </c>
      <c r="L157" s="30"/>
      <c r="M157" s="30">
        <f>VLOOKUP(A157,'درآمد سود سهام'!A:S,15,0)</f>
        <v>552500000</v>
      </c>
      <c r="N157" s="30"/>
      <c r="O157" s="30">
        <f>VLOOKUP(A157,'درآمد ناشی از تغییر قیمت اوراق'!A:Q,17,0)</f>
        <v>-926946118</v>
      </c>
      <c r="P157" s="30"/>
      <c r="Q157" s="30">
        <v>0</v>
      </c>
      <c r="R157" s="30"/>
      <c r="S157" s="30">
        <f t="shared" si="5"/>
        <v>-374446118</v>
      </c>
      <c r="U157" s="59">
        <f>S157/درآمد!$F$12*100</f>
        <v>0.10543512727466652</v>
      </c>
    </row>
    <row r="158" spans="1:21" ht="18.75">
      <c r="A158" s="41" t="s">
        <v>42</v>
      </c>
      <c r="C158" s="30">
        <v>0</v>
      </c>
      <c r="D158" s="30"/>
      <c r="E158" s="30">
        <f>VLOOKUP(A158,'درآمد ناشی از تغییر قیمت اوراق'!A:Q,9,0)</f>
        <v>14900747056</v>
      </c>
      <c r="F158" s="30"/>
      <c r="G158" s="30">
        <v>0</v>
      </c>
      <c r="H158" s="30"/>
      <c r="I158" s="30">
        <f t="shared" si="4"/>
        <v>14900747056</v>
      </c>
      <c r="J158" s="30"/>
      <c r="K158" s="59">
        <f>I158/درآمد!$L$14*100</f>
        <v>14.724685472810469</v>
      </c>
      <c r="L158" s="30"/>
      <c r="M158" s="30">
        <f>VLOOKUP(A158,'درآمد سود سهام'!A:S,15,0)</f>
        <v>44862643820</v>
      </c>
      <c r="N158" s="30"/>
      <c r="O158" s="30">
        <f>VLOOKUP(A158,'درآمد ناشی از تغییر قیمت اوراق'!A:Q,17,0)</f>
        <v>14366949784</v>
      </c>
      <c r="P158" s="30"/>
      <c r="Q158" s="30">
        <f>VLOOKUP(A158,'درآمد ناشی از فروش'!A:Q,17,0)</f>
        <v>-40786752851</v>
      </c>
      <c r="R158" s="30"/>
      <c r="S158" s="30">
        <f t="shared" si="5"/>
        <v>18442840753</v>
      </c>
      <c r="U158" s="59">
        <f>S158/درآمد!$F$12*100</f>
        <v>-5.1930656204558678</v>
      </c>
    </row>
    <row r="159" spans="1:21" ht="18.75">
      <c r="A159" s="41" t="s">
        <v>178</v>
      </c>
      <c r="B159" s="20"/>
      <c r="C159" s="30">
        <v>0</v>
      </c>
      <c r="D159" s="30"/>
      <c r="E159" s="30">
        <v>0</v>
      </c>
      <c r="F159" s="30"/>
      <c r="G159" s="30">
        <v>0</v>
      </c>
      <c r="H159" s="30"/>
      <c r="I159" s="30">
        <f t="shared" si="4"/>
        <v>0</v>
      </c>
      <c r="J159" s="30"/>
      <c r="K159" s="59">
        <f>I159/درآمد!$L$14*100</f>
        <v>0</v>
      </c>
      <c r="L159" s="30"/>
      <c r="M159" s="30">
        <f>VLOOKUP(A159,'درآمد سود سهام'!A:S,15,0)</f>
        <v>9930336</v>
      </c>
      <c r="N159" s="30"/>
      <c r="O159" s="30">
        <v>0</v>
      </c>
      <c r="P159" s="30"/>
      <c r="Q159" s="30">
        <f>VLOOKUP(A159,'درآمد ناشی از فروش'!A:Q,17,0)</f>
        <v>-490557927</v>
      </c>
      <c r="R159" s="30"/>
      <c r="S159" s="30">
        <f t="shared" si="5"/>
        <v>-480627591</v>
      </c>
      <c r="U159" s="59">
        <f>S159/درآمد!$F$12*100</f>
        <v>0.13533330642995572</v>
      </c>
    </row>
    <row r="160" spans="1:21" ht="18.75">
      <c r="A160" s="41" t="s">
        <v>43</v>
      </c>
      <c r="C160" s="30">
        <v>0</v>
      </c>
      <c r="D160" s="30"/>
      <c r="E160" s="30">
        <f>VLOOKUP(A160,'درآمد ناشی از تغییر قیمت اوراق'!A:Q,9,0)</f>
        <v>-63514895615</v>
      </c>
      <c r="F160" s="30"/>
      <c r="G160" s="30">
        <v>0</v>
      </c>
      <c r="H160" s="30"/>
      <c r="I160" s="30">
        <f t="shared" si="4"/>
        <v>-63514895615</v>
      </c>
      <c r="J160" s="30"/>
      <c r="K160" s="59">
        <f>I160/درآمد!$L$14*100</f>
        <v>-62.764427666240898</v>
      </c>
      <c r="L160" s="30"/>
      <c r="M160" s="30">
        <v>0</v>
      </c>
      <c r="N160" s="30"/>
      <c r="O160" s="30">
        <f>VLOOKUP(A160,'درآمد ناشی از تغییر قیمت اوراق'!A:Q,17,0)</f>
        <v>23843832557</v>
      </c>
      <c r="P160" s="30"/>
      <c r="Q160" s="30">
        <v>0</v>
      </c>
      <c r="R160" s="30"/>
      <c r="S160" s="30">
        <f t="shared" si="5"/>
        <v>23843832557</v>
      </c>
      <c r="U160" s="59">
        <f>S160/درآمد!$F$12*100</f>
        <v>-6.713856545745073</v>
      </c>
    </row>
    <row r="161" spans="1:21" ht="18.75">
      <c r="A161" s="41" t="s">
        <v>176</v>
      </c>
      <c r="B161" s="20"/>
      <c r="C161" s="30">
        <v>0</v>
      </c>
      <c r="D161" s="30"/>
      <c r="E161" s="30">
        <v>0</v>
      </c>
      <c r="F161" s="30"/>
      <c r="G161" s="30">
        <v>0</v>
      </c>
      <c r="H161" s="30"/>
      <c r="I161" s="30">
        <f t="shared" si="4"/>
        <v>0</v>
      </c>
      <c r="J161" s="30"/>
      <c r="K161" s="59">
        <f>I161/درآمد!$L$14*100</f>
        <v>0</v>
      </c>
      <c r="L161" s="30"/>
      <c r="M161" s="30">
        <f>VLOOKUP(A161,'درآمد سود سهام'!A:S,15,0)</f>
        <v>3772000000</v>
      </c>
      <c r="N161" s="30"/>
      <c r="O161" s="30">
        <v>0</v>
      </c>
      <c r="P161" s="30"/>
      <c r="Q161" s="30">
        <f>VLOOKUP(A161,'درآمد ناشی از فروش'!A:Q,17,0)</f>
        <v>-28579020564</v>
      </c>
      <c r="R161" s="30"/>
      <c r="S161" s="30">
        <f t="shared" si="5"/>
        <v>-24807020564</v>
      </c>
      <c r="U161" s="59">
        <f>S161/درآمد!$F$12*100</f>
        <v>6.985067396187052</v>
      </c>
    </row>
    <row r="162" spans="1:21" ht="18.75">
      <c r="A162" s="41" t="s">
        <v>177</v>
      </c>
      <c r="B162" s="20"/>
      <c r="C162" s="30">
        <v>0</v>
      </c>
      <c r="D162" s="30"/>
      <c r="E162" s="30">
        <v>0</v>
      </c>
      <c r="F162" s="30"/>
      <c r="G162" s="30">
        <v>0</v>
      </c>
      <c r="H162" s="30"/>
      <c r="I162" s="30">
        <f t="shared" si="4"/>
        <v>0</v>
      </c>
      <c r="J162" s="30"/>
      <c r="K162" s="59">
        <f>I162/درآمد!$L$14*100</f>
        <v>0</v>
      </c>
      <c r="L162" s="30"/>
      <c r="M162" s="30">
        <f>VLOOKUP(A162,'درآمد سود سهام'!A:S,15,0)</f>
        <v>277998000</v>
      </c>
      <c r="N162" s="30"/>
      <c r="O162" s="30">
        <v>0</v>
      </c>
      <c r="P162" s="30"/>
      <c r="Q162" s="30">
        <f>VLOOKUP(A162,'درآمد ناشی از فروش'!A:Q,17,0)</f>
        <v>-92522817792</v>
      </c>
      <c r="R162" s="30"/>
      <c r="S162" s="30">
        <f t="shared" si="5"/>
        <v>-92244819792</v>
      </c>
      <c r="U162" s="59">
        <f>S162/درآمد!$F$12*100</f>
        <v>25.973948847823802</v>
      </c>
    </row>
    <row r="163" spans="1:21" ht="18.75">
      <c r="A163" s="41" t="s">
        <v>44</v>
      </c>
      <c r="C163" s="30">
        <v>0</v>
      </c>
      <c r="D163" s="30"/>
      <c r="E163" s="30">
        <f>VLOOKUP(A163,'درآمد ناشی از تغییر قیمت اوراق'!A:Q,9,0)</f>
        <v>-1772755</v>
      </c>
      <c r="F163" s="30"/>
      <c r="G163" s="30">
        <v>0</v>
      </c>
      <c r="H163" s="30"/>
      <c r="I163" s="30">
        <f t="shared" si="4"/>
        <v>-1772755</v>
      </c>
      <c r="J163" s="30"/>
      <c r="K163" s="59">
        <f>I163/درآمد!$L$14*100</f>
        <v>-1.7518087983945257E-3</v>
      </c>
      <c r="L163" s="30"/>
      <c r="M163" s="30">
        <f>VLOOKUP(A163,'درآمد سود سهام'!A:S,15,0)</f>
        <v>21198503960</v>
      </c>
      <c r="N163" s="30"/>
      <c r="O163" s="30">
        <f>VLOOKUP(A163,'درآمد ناشی از تغییر قیمت اوراق'!A:Q,17,0)</f>
        <v>-483076259</v>
      </c>
      <c r="P163" s="30"/>
      <c r="Q163" s="30">
        <f>VLOOKUP(A163,'درآمد ناشی از فروش'!A:Q,17,0)</f>
        <v>-117762835044</v>
      </c>
      <c r="R163" s="30"/>
      <c r="S163" s="30">
        <f t="shared" si="5"/>
        <v>-97047407343</v>
      </c>
      <c r="U163" s="59">
        <f>S163/درآمد!$F$12*100</f>
        <v>27.326243357891105</v>
      </c>
    </row>
    <row r="164" spans="1:21" ht="18.75">
      <c r="A164" s="41" t="s">
        <v>45</v>
      </c>
      <c r="C164" s="30">
        <v>0</v>
      </c>
      <c r="D164" s="30"/>
      <c r="E164" s="30">
        <f>VLOOKUP(A164,'درآمد ناشی از تغییر قیمت اوراق'!A:Q,9,0)</f>
        <v>151992400</v>
      </c>
      <c r="F164" s="30"/>
      <c r="G164" s="30">
        <v>0</v>
      </c>
      <c r="H164" s="30"/>
      <c r="I164" s="30">
        <f t="shared" si="4"/>
        <v>151992400</v>
      </c>
      <c r="J164" s="30"/>
      <c r="K164" s="59">
        <f>I164/درآمد!$L$14*100</f>
        <v>0.15019651537245704</v>
      </c>
      <c r="L164" s="30"/>
      <c r="M164" s="30">
        <v>0</v>
      </c>
      <c r="N164" s="30"/>
      <c r="O164" s="30">
        <f>VLOOKUP(A164,'درآمد ناشی از تغییر قیمت اوراق'!A:Q,17,0)</f>
        <v>307542908</v>
      </c>
      <c r="P164" s="30"/>
      <c r="Q164" s="30">
        <f>VLOOKUP(A164,'درآمد ناشی از فروش'!A:Q,17,0)</f>
        <v>1051767757</v>
      </c>
      <c r="R164" s="30"/>
      <c r="S164" s="30">
        <f t="shared" si="5"/>
        <v>1359310665</v>
      </c>
      <c r="U164" s="59">
        <f>S164/درآمد!$F$12*100</f>
        <v>-0.38274957618892064</v>
      </c>
    </row>
    <row r="165" spans="1:21" ht="19.5" thickBot="1">
      <c r="C165" s="57">
        <f>SUM(C9:C164)</f>
        <v>552500000</v>
      </c>
      <c r="D165" s="30"/>
      <c r="E165" s="57">
        <f>SUM(E9:E164)</f>
        <v>-9231157639</v>
      </c>
      <c r="F165" s="30"/>
      <c r="G165" s="57">
        <f>SUM(G9:G164)</f>
        <v>90101055987</v>
      </c>
      <c r="H165" s="30"/>
      <c r="I165" s="57">
        <f>SUM(I9:I164)</f>
        <v>81422398348</v>
      </c>
      <c r="J165" s="30"/>
      <c r="K165" s="62">
        <f>SUM(K9:K164)</f>
        <v>80.460342129854482</v>
      </c>
      <c r="L165" s="30"/>
      <c r="M165" s="57">
        <f>SUM(M9:M164)</f>
        <v>79931155540</v>
      </c>
      <c r="N165" s="30"/>
      <c r="O165" s="57">
        <f>SUM(O9:O164)</f>
        <v>141331986066</v>
      </c>
      <c r="P165" s="30"/>
      <c r="Q165" s="57">
        <f>SUM(Q9:Q164)</f>
        <v>-676176912352</v>
      </c>
      <c r="R165" s="30"/>
      <c r="S165" s="57">
        <f>SUM(S9:S164)</f>
        <v>-454913770746</v>
      </c>
      <c r="T165" s="50"/>
      <c r="U165" s="62">
        <f>SUM(U9:U164)</f>
        <v>128.09290579319872</v>
      </c>
    </row>
    <row r="166" spans="1:21" ht="13.5" thickTop="1">
      <c r="C166" s="47"/>
      <c r="E166" s="47"/>
      <c r="G166" s="47"/>
      <c r="I166" s="50"/>
      <c r="M166" s="47"/>
      <c r="O166" s="47"/>
      <c r="Q166" s="81"/>
      <c r="S166" s="50"/>
    </row>
    <row r="167" spans="1:21">
      <c r="C167" s="47"/>
      <c r="E167" s="47"/>
      <c r="G167" s="47"/>
      <c r="M167" s="47"/>
      <c r="O167" s="50"/>
      <c r="Q167" s="50"/>
    </row>
    <row r="168" spans="1:21">
      <c r="O168" s="50"/>
      <c r="Q168" s="50"/>
    </row>
    <row r="169" spans="1:21">
      <c r="O169" s="50"/>
      <c r="Q169" s="50"/>
    </row>
  </sheetData>
  <autoFilter ref="A8:V8" xr:uid="{00000000-0001-0000-0800-000000000000}">
    <sortState xmlns:xlrd2="http://schemas.microsoft.com/office/spreadsheetml/2017/richdata2" ref="A9:V165">
      <sortCondition ref="A8"/>
    </sortState>
  </autoFilter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64">
    <cfRule type="duplicateValues" dxfId="2" priority="12"/>
    <cfRule type="duplicateValues" dxfId="1" priority="13"/>
  </conditionalFormatting>
  <pageMargins left="0.39" right="0.39" top="0.39" bottom="0.39" header="0" footer="0"/>
  <pageSetup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8"/>
  <sheetViews>
    <sheetView rightToLeft="1" view="pageBreakPreview" topLeftCell="A4" zoomScale="136" zoomScaleNormal="100" zoomScaleSheetLayoutView="136" workbookViewId="0">
      <selection activeCell="C19" sqref="C19"/>
    </sheetView>
  </sheetViews>
  <sheetFormatPr defaultRowHeight="12.75"/>
  <cols>
    <col min="1" max="1" width="29.7109375" bestFit="1" customWidth="1"/>
    <col min="2" max="2" width="1.28515625" customWidth="1"/>
    <col min="3" max="3" width="14.5703125" bestFit="1" customWidth="1"/>
    <col min="4" max="4" width="1.28515625" customWidth="1"/>
    <col min="5" max="5" width="15.5703125" bestFit="1" customWidth="1"/>
    <col min="6" max="6" width="1.28515625" customWidth="1"/>
    <col min="7" max="7" width="11.28515625" bestFit="1" customWidth="1"/>
    <col min="8" max="8" width="1.28515625" customWidth="1"/>
    <col min="9" max="9" width="15.5703125" bestFit="1" customWidth="1"/>
    <col min="10" max="10" width="1.28515625" customWidth="1"/>
    <col min="11" max="11" width="15.7109375" bestFit="1" customWidth="1"/>
    <col min="12" max="12" width="1.28515625" customWidth="1"/>
    <col min="13" max="13" width="15.5703125" bestFit="1" customWidth="1"/>
    <col min="14" max="14" width="1.28515625" customWidth="1"/>
    <col min="15" max="15" width="12.42578125" bestFit="1" customWidth="1"/>
    <col min="16" max="16" width="1.28515625" customWidth="1"/>
    <col min="17" max="17" width="15.7109375" bestFit="1" customWidth="1"/>
  </cols>
  <sheetData>
    <row r="1" spans="1:17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4.45" customHeight="1"/>
    <row r="5" spans="1:17" ht="14.45" customHeight="1">
      <c r="A5" s="87" t="s">
        <v>321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14.45" customHeight="1">
      <c r="C6" s="85" t="s">
        <v>169</v>
      </c>
      <c r="D6" s="85"/>
      <c r="E6" s="85"/>
      <c r="F6" s="85"/>
      <c r="G6" s="85"/>
      <c r="H6" s="85"/>
      <c r="I6" s="85"/>
      <c r="K6" s="85" t="s">
        <v>170</v>
      </c>
      <c r="L6" s="85"/>
      <c r="M6" s="85"/>
      <c r="N6" s="85"/>
      <c r="O6" s="85"/>
      <c r="P6" s="85"/>
      <c r="Q6" s="85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17" t="s">
        <v>181</v>
      </c>
      <c r="C8" s="2" t="s">
        <v>182</v>
      </c>
      <c r="E8" s="2" t="s">
        <v>173</v>
      </c>
      <c r="G8" s="2" t="s">
        <v>174</v>
      </c>
      <c r="I8" s="2" t="s">
        <v>57</v>
      </c>
      <c r="K8" s="2" t="s">
        <v>182</v>
      </c>
      <c r="M8" s="2" t="s">
        <v>173</v>
      </c>
      <c r="O8" s="2" t="s">
        <v>174</v>
      </c>
      <c r="Q8" s="2" t="s">
        <v>57</v>
      </c>
    </row>
    <row r="9" spans="1:17" ht="21.75" customHeight="1">
      <c r="A9" s="18" t="s">
        <v>183</v>
      </c>
      <c r="C9" s="30">
        <f>VLOOKUP(A9,'سود اوراق بهادار'!A:Q,7,0)</f>
        <v>0</v>
      </c>
      <c r="D9" s="50"/>
      <c r="E9" s="30">
        <v>0</v>
      </c>
      <c r="F9" s="50"/>
      <c r="G9" s="30">
        <f>VLOOKUP(A9,'درآمد ناشی از فروش'!A:Q,9,0)</f>
        <v>0</v>
      </c>
      <c r="H9" s="55"/>
      <c r="I9" s="30">
        <f>C9+E9+G9</f>
        <v>0</v>
      </c>
      <c r="J9" s="55"/>
      <c r="K9" s="30">
        <f>VLOOKUP(A9,'سود اوراق بهادار'!A:Q,13,0)</f>
        <v>16559789766</v>
      </c>
      <c r="L9" s="30"/>
      <c r="M9" s="30">
        <v>0</v>
      </c>
      <c r="N9" s="30"/>
      <c r="O9" s="30">
        <f>VLOOKUP(A9,'درآمد ناشی از فروش'!A:Q,17,0)</f>
        <v>45312500</v>
      </c>
      <c r="P9" s="55"/>
      <c r="Q9" s="30">
        <f>K9+M9+O9</f>
        <v>16605102266</v>
      </c>
    </row>
    <row r="10" spans="1:17" ht="21.75" customHeight="1">
      <c r="A10" s="16" t="s">
        <v>184</v>
      </c>
      <c r="C10" s="30">
        <f>VLOOKUP(A10,'سود اوراق بهادار'!A:Q,7,0)</f>
        <v>0</v>
      </c>
      <c r="D10" s="50"/>
      <c r="E10" s="30">
        <v>0</v>
      </c>
      <c r="F10" s="50"/>
      <c r="G10" s="30">
        <f>VLOOKUP(A10,'درآمد ناشی از فروش'!A:Q,9,0)</f>
        <v>0</v>
      </c>
      <c r="H10" s="55"/>
      <c r="I10" s="30">
        <f t="shared" ref="I10:I15" si="0">C10+E10+G10</f>
        <v>0</v>
      </c>
      <c r="J10" s="55"/>
      <c r="K10" s="30">
        <f>VLOOKUP(A10,'سود اوراق بهادار'!A:Q,13,0)</f>
        <v>1810935052</v>
      </c>
      <c r="L10" s="30"/>
      <c r="M10" s="30">
        <v>0</v>
      </c>
      <c r="N10" s="30"/>
      <c r="O10" s="30">
        <f>VLOOKUP(A10,'درآمد ناشی از فروش'!A:Q,17,0)</f>
        <v>-11020000</v>
      </c>
      <c r="P10" s="55"/>
      <c r="Q10" s="30">
        <f t="shared" ref="Q10:Q15" si="1">K10+M10+O10</f>
        <v>1799915052</v>
      </c>
    </row>
    <row r="11" spans="1:17" ht="21.75" customHeight="1">
      <c r="A11" s="16" t="s">
        <v>185</v>
      </c>
      <c r="C11" s="30">
        <f>VLOOKUP(A11,'سود اوراق بهادار'!A:Q,7,0)</f>
        <v>0</v>
      </c>
      <c r="D11" s="50"/>
      <c r="E11" s="30">
        <v>0</v>
      </c>
      <c r="F11" s="50"/>
      <c r="G11" s="30">
        <f>VLOOKUP(A11,'درآمد ناشی از فروش'!A:Q,9,0)</f>
        <v>0</v>
      </c>
      <c r="H11" s="55"/>
      <c r="I11" s="30">
        <f t="shared" si="0"/>
        <v>0</v>
      </c>
      <c r="J11" s="55"/>
      <c r="K11" s="30">
        <f>VLOOKUP(A11,'سود اوراق بهادار'!A:Q,13,0)</f>
        <v>4305270</v>
      </c>
      <c r="L11" s="30"/>
      <c r="M11" s="30">
        <v>0</v>
      </c>
      <c r="N11" s="30"/>
      <c r="O11" s="30">
        <f>VLOOKUP(A11,'درآمد ناشی از فروش'!A:Q,17,0)</f>
        <v>1002732</v>
      </c>
      <c r="P11" s="55"/>
      <c r="Q11" s="30">
        <f t="shared" si="1"/>
        <v>5308002</v>
      </c>
    </row>
    <row r="12" spans="1:17" ht="21.75" customHeight="1">
      <c r="A12" s="16" t="s">
        <v>186</v>
      </c>
      <c r="C12" s="30">
        <f>VLOOKUP(A12,'سود اوراق بهادار'!A:Q,7,0)</f>
        <v>0</v>
      </c>
      <c r="D12" s="50"/>
      <c r="E12" s="30">
        <v>0</v>
      </c>
      <c r="F12" s="50"/>
      <c r="G12" s="30">
        <f>VLOOKUP(A12,'درآمد ناشی از فروش'!A:Q,9,0)</f>
        <v>0</v>
      </c>
      <c r="H12" s="55"/>
      <c r="I12" s="30">
        <f t="shared" si="0"/>
        <v>0</v>
      </c>
      <c r="J12" s="55"/>
      <c r="K12" s="30">
        <f>VLOOKUP(A12,'سود اوراق بهادار'!A:Q,13,0)</f>
        <v>18100210055</v>
      </c>
      <c r="L12" s="30"/>
      <c r="M12" s="30">
        <v>0</v>
      </c>
      <c r="N12" s="30"/>
      <c r="O12" s="30">
        <f>VLOOKUP(A12,'درآمد ناشی از فروش'!A:Q,17,0)</f>
        <v>-4062500</v>
      </c>
      <c r="P12" s="55"/>
      <c r="Q12" s="30">
        <f t="shared" si="1"/>
        <v>18096147555</v>
      </c>
    </row>
    <row r="13" spans="1:17" ht="21.75" customHeight="1">
      <c r="A13" s="16" t="s">
        <v>187</v>
      </c>
      <c r="C13" s="30">
        <f>VLOOKUP(A13,'سود اوراق بهادار'!A:Q,7,0)</f>
        <v>0</v>
      </c>
      <c r="D13" s="50"/>
      <c r="E13" s="30">
        <v>0</v>
      </c>
      <c r="F13" s="50"/>
      <c r="G13" s="30">
        <f>VLOOKUP(A13,'درآمد ناشی از فروش'!A:Q,9,0)</f>
        <v>0</v>
      </c>
      <c r="H13" s="55"/>
      <c r="I13" s="30">
        <f t="shared" si="0"/>
        <v>0</v>
      </c>
      <c r="J13" s="55"/>
      <c r="K13" s="30">
        <f>VLOOKUP(A13,'سود اوراق بهادار'!A:Q,13,0)</f>
        <v>722028063</v>
      </c>
      <c r="L13" s="30"/>
      <c r="M13" s="30">
        <v>0</v>
      </c>
      <c r="N13" s="30"/>
      <c r="O13" s="30">
        <f>VLOOKUP(A13,'درآمد ناشی از فروش'!A:Q,17,0)</f>
        <v>1812500</v>
      </c>
      <c r="P13" s="55"/>
      <c r="Q13" s="30">
        <f t="shared" si="1"/>
        <v>723840563</v>
      </c>
    </row>
    <row r="14" spans="1:17" ht="21.75" customHeight="1">
      <c r="A14" s="16" t="s">
        <v>188</v>
      </c>
      <c r="C14" s="30">
        <f>VLOOKUP(A14,'سود اوراق بهادار'!A:Q,7,0)</f>
        <v>0</v>
      </c>
      <c r="D14" s="50"/>
      <c r="E14" s="30">
        <v>0</v>
      </c>
      <c r="F14" s="50"/>
      <c r="G14" s="30">
        <f>VLOOKUP(A14,'درآمد ناشی از فروش'!A:Q,9,0)</f>
        <v>0</v>
      </c>
      <c r="H14" s="55"/>
      <c r="I14" s="30">
        <f t="shared" si="0"/>
        <v>0</v>
      </c>
      <c r="J14" s="55"/>
      <c r="K14" s="30">
        <f>VLOOKUP(A14,'سود اوراق بهادار'!A:Q,13,0)</f>
        <v>900630588</v>
      </c>
      <c r="L14" s="30"/>
      <c r="M14" s="30">
        <v>0</v>
      </c>
      <c r="N14" s="30"/>
      <c r="O14" s="30">
        <f>VLOOKUP(A14,'درآمد ناشی از فروش'!A:Q,17,0)</f>
        <v>3806250</v>
      </c>
      <c r="P14" s="55"/>
      <c r="Q14" s="30">
        <f t="shared" si="1"/>
        <v>904436838</v>
      </c>
    </row>
    <row r="15" spans="1:17" ht="21.75" customHeight="1">
      <c r="A15" s="16" t="s">
        <v>146</v>
      </c>
      <c r="C15" s="30">
        <f>VLOOKUP(A15,'سود اوراق بهادار'!A:Q,7,0)</f>
        <v>3637605921</v>
      </c>
      <c r="D15" s="50"/>
      <c r="E15" s="30">
        <f>VLOOKUP(A15,'درآمد ناشی از تغییر قیمت اوراق'!A:Q,9,0)</f>
        <v>14794540676</v>
      </c>
      <c r="F15" s="50"/>
      <c r="G15" s="30">
        <v>0</v>
      </c>
      <c r="H15" s="55"/>
      <c r="I15" s="30">
        <f t="shared" si="0"/>
        <v>18432146597</v>
      </c>
      <c r="J15" s="55"/>
      <c r="K15" s="30">
        <f>VLOOKUP(A15,'سود اوراق بهادار'!A:Q,13,0)</f>
        <v>10738968444</v>
      </c>
      <c r="L15" s="30"/>
      <c r="M15" s="30">
        <f>'درآمد ناشی از تغییر قیمت اوراق'!Q23</f>
        <v>28449523392</v>
      </c>
      <c r="N15" s="30"/>
      <c r="O15" s="30">
        <v>0</v>
      </c>
      <c r="P15" s="55"/>
      <c r="Q15" s="30">
        <f t="shared" si="1"/>
        <v>39188491836</v>
      </c>
    </row>
    <row r="16" spans="1:17" ht="21.75" customHeight="1" thickBot="1">
      <c r="A16" s="43"/>
      <c r="C16" s="57">
        <f>SUM(C9:C15)</f>
        <v>3637605921</v>
      </c>
      <c r="D16" s="50"/>
      <c r="E16" s="57">
        <f>SUM(E9:E15)</f>
        <v>14794540676</v>
      </c>
      <c r="F16" s="50"/>
      <c r="G16" s="57">
        <f>SUM(G9:G15)</f>
        <v>0</v>
      </c>
      <c r="H16" s="50"/>
      <c r="I16" s="33">
        <f>SUM(I9:I15)</f>
        <v>18432146597</v>
      </c>
      <c r="J16" s="50"/>
      <c r="K16" s="33">
        <f>SUM(K9:K15)</f>
        <v>48836867238</v>
      </c>
      <c r="L16" s="50"/>
      <c r="M16" s="33">
        <f>SUM(M9:M15)</f>
        <v>28449523392</v>
      </c>
      <c r="N16" s="50"/>
      <c r="O16" s="33">
        <f>SUM(O9:O15)</f>
        <v>36851482</v>
      </c>
      <c r="P16" s="50"/>
      <c r="Q16" s="33">
        <f>SUM(Q9:Q15)</f>
        <v>77323242112</v>
      </c>
    </row>
    <row r="17" spans="3:17" ht="13.5" thickTop="1">
      <c r="C17" s="51"/>
      <c r="E17" s="51"/>
      <c r="I17" s="55"/>
      <c r="K17" s="51"/>
      <c r="M17" s="51"/>
      <c r="O17" s="51"/>
      <c r="Q17" s="55"/>
    </row>
    <row r="18" spans="3:17">
      <c r="C18" s="51"/>
      <c r="E18" s="51"/>
      <c r="K18" s="51"/>
      <c r="M18" s="51"/>
      <c r="O18" s="51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topLeftCell="A13" zoomScale="184" zoomScaleNormal="100" zoomScaleSheetLayoutView="184" workbookViewId="0">
      <selection activeCell="G14" sqref="C14:G16"/>
    </sheetView>
  </sheetViews>
  <sheetFormatPr defaultRowHeight="12.75"/>
  <cols>
    <col min="1" max="1" width="40.28515625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88" t="str">
        <f>سهام!A1</f>
        <v>صندوق حفظ ارزش دماوند</v>
      </c>
      <c r="B1" s="88"/>
      <c r="C1" s="88"/>
      <c r="D1" s="88"/>
      <c r="E1" s="88"/>
      <c r="F1" s="88"/>
      <c r="G1" s="88"/>
      <c r="H1" s="88"/>
      <c r="I1" s="88"/>
    </row>
    <row r="2" spans="1:9" ht="21.75" customHeight="1">
      <c r="A2" s="88" t="s">
        <v>154</v>
      </c>
      <c r="B2" s="88"/>
      <c r="C2" s="88"/>
      <c r="D2" s="88"/>
      <c r="E2" s="88"/>
      <c r="F2" s="88"/>
      <c r="G2" s="88"/>
      <c r="H2" s="88"/>
      <c r="I2" s="88"/>
    </row>
    <row r="3" spans="1:9" ht="21.7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</row>
    <row r="4" spans="1:9" ht="14.45" customHeight="1"/>
    <row r="5" spans="1:9" ht="14.45" customHeight="1">
      <c r="A5" s="87" t="s">
        <v>323</v>
      </c>
      <c r="B5" s="87"/>
      <c r="C5" s="87"/>
      <c r="D5" s="87"/>
      <c r="E5" s="87"/>
      <c r="F5" s="87"/>
      <c r="G5" s="87"/>
      <c r="H5" s="87"/>
      <c r="I5" s="87"/>
    </row>
    <row r="6" spans="1:9" ht="14.45" customHeight="1">
      <c r="C6" s="85" t="s">
        <v>169</v>
      </c>
      <c r="D6" s="85"/>
      <c r="E6" s="85"/>
      <c r="G6" s="85" t="s">
        <v>170</v>
      </c>
      <c r="H6" s="85"/>
      <c r="I6" s="85"/>
    </row>
    <row r="7" spans="1:9" ht="36.4" customHeight="1">
      <c r="A7" s="17" t="s">
        <v>195</v>
      </c>
      <c r="C7" s="8" t="s">
        <v>196</v>
      </c>
      <c r="D7" s="3"/>
      <c r="E7" s="8" t="s">
        <v>197</v>
      </c>
      <c r="G7" s="8" t="s">
        <v>196</v>
      </c>
      <c r="H7" s="3"/>
      <c r="I7" s="8" t="s">
        <v>197</v>
      </c>
    </row>
    <row r="8" spans="1:9" ht="21.75" customHeight="1">
      <c r="A8" s="18" t="s">
        <v>236</v>
      </c>
      <c r="C8" s="22">
        <v>2707766</v>
      </c>
      <c r="D8" s="37"/>
      <c r="E8" s="40">
        <f>C8/$C$13*100</f>
        <v>0.2094530715200803</v>
      </c>
      <c r="F8" s="37"/>
      <c r="G8" s="22">
        <v>25129695</v>
      </c>
      <c r="H8" s="37"/>
      <c r="I8" s="40">
        <f>G8/$G$13*100</f>
        <v>0.11637800166089457</v>
      </c>
    </row>
    <row r="9" spans="1:9" ht="21.75" customHeight="1">
      <c r="A9" s="6" t="s">
        <v>237</v>
      </c>
      <c r="C9" s="23">
        <v>176852</v>
      </c>
      <c r="D9" s="37"/>
      <c r="E9" s="42">
        <f>C9/$C$13*100</f>
        <v>1.3679983648686497E-2</v>
      </c>
      <c r="F9" s="37"/>
      <c r="G9" s="23">
        <v>1146068</v>
      </c>
      <c r="H9" s="37"/>
      <c r="I9" s="42">
        <f>G9/$G$13*100</f>
        <v>5.3075496382864228E-3</v>
      </c>
    </row>
    <row r="10" spans="1:9" ht="21.75" customHeight="1">
      <c r="A10" s="6" t="s">
        <v>238</v>
      </c>
      <c r="C10" s="23">
        <v>690523</v>
      </c>
      <c r="D10" s="37"/>
      <c r="E10" s="42">
        <f t="shared" ref="E10:E12" si="0">C10/$C$13*100</f>
        <v>5.3413833878282101E-2</v>
      </c>
      <c r="F10" s="37"/>
      <c r="G10" s="23">
        <v>1501228</v>
      </c>
      <c r="H10" s="37"/>
      <c r="I10" s="42">
        <f t="shared" ref="I10:I12" si="1">G10/$G$13*100</f>
        <v>6.9523292931880564E-3</v>
      </c>
    </row>
    <row r="11" spans="1:9" ht="21.75" customHeight="1">
      <c r="A11" s="6" t="s">
        <v>241</v>
      </c>
      <c r="C11" s="23">
        <v>615753434</v>
      </c>
      <c r="D11" s="37"/>
      <c r="E11" s="42">
        <f t="shared" si="0"/>
        <v>47.630204401095604</v>
      </c>
      <c r="F11" s="37"/>
      <c r="G11" s="23">
        <v>19182671127</v>
      </c>
      <c r="H11" s="37"/>
      <c r="I11" s="42">
        <f t="shared" si="1"/>
        <v>88.836769896268152</v>
      </c>
    </row>
    <row r="12" spans="1:9" ht="21.75" customHeight="1">
      <c r="A12" s="6" t="s">
        <v>239</v>
      </c>
      <c r="C12" s="23">
        <v>673450748</v>
      </c>
      <c r="D12" s="37"/>
      <c r="E12" s="42">
        <f t="shared" si="0"/>
        <v>52.093248709857342</v>
      </c>
      <c r="F12" s="37"/>
      <c r="G12" s="23">
        <v>2382717808</v>
      </c>
      <c r="H12" s="37"/>
      <c r="I12" s="42">
        <f t="shared" si="1"/>
        <v>11.034592223139478</v>
      </c>
    </row>
    <row r="13" spans="1:9" ht="21.75" customHeight="1" thickBot="1">
      <c r="A13" s="43"/>
      <c r="C13" s="24">
        <f>SUM(C8:C12)</f>
        <v>1292779323</v>
      </c>
      <c r="D13" s="37"/>
      <c r="E13" s="24">
        <f>SUM(E8:E12)</f>
        <v>100</v>
      </c>
      <c r="F13" s="37"/>
      <c r="G13" s="24">
        <f>SUM(G8:G12)</f>
        <v>21593165926</v>
      </c>
      <c r="H13" s="37"/>
      <c r="I13" s="24">
        <f>SUM(I8:I12)</f>
        <v>100</v>
      </c>
    </row>
    <row r="14" spans="1:9" ht="13.5" thickTop="1">
      <c r="C14" s="51"/>
      <c r="G14" s="51"/>
    </row>
    <row r="15" spans="1:9">
      <c r="C15" s="51"/>
      <c r="G15" s="5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0</vt:lpstr>
      <vt:lpstr>سهام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2025-11-25T05:01:31Z</dcterms:created>
  <dcterms:modified xsi:type="dcterms:W3CDTF">2025-11-30T10:46:48Z</dcterms:modified>
</cp:coreProperties>
</file>