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F\حسابداری صندوق\10-حفظ ارزش دماوند\عملیات حسابداری\پرتفوی ماهانه\1404\14040930\"/>
    </mc:Choice>
  </mc:AlternateContent>
  <xr:revisionPtr revIDLastSave="0" documentId="13_ncr:1_{8E095C6C-B553-4637-BF97-AF1452AE0396}" xr6:coauthVersionLast="47" xr6:coauthVersionMax="47" xr10:uidLastSave="{00000000-0000-0000-0000-000000000000}"/>
  <bookViews>
    <workbookView xWindow="-120" yWindow="-120" windowWidth="29040" windowHeight="15840" tabRatio="958" firstSheet="2" activeTab="15" xr2:uid="{00000000-000D-0000-FFFF-FFFF00000000}"/>
  </bookViews>
  <sheets>
    <sheet name="0" sheetId="22" r:id="rId1"/>
    <sheet name="سهام" sheetId="2" r:id="rId2"/>
    <sheet name="اوراق مشتقه" sheetId="24" r:id="rId3"/>
    <sheet name="اوراق" sheetId="5" r:id="rId4"/>
    <sheet name="سپرده" sheetId="7" r:id="rId5"/>
    <sheet name="درآمد" sheetId="8" r:id="rId6"/>
    <sheet name="درآمد سرمایه گذاری در سهام" sheetId="25" r:id="rId7"/>
    <sheet name="درآمد سرمایه گذاری در اوراق به" sheetId="26" r:id="rId8"/>
    <sheet name="درآمد سپرده بانکی" sheetId="27" r:id="rId9"/>
    <sheet name="سایر درآمدها" sheetId="14" r:id="rId10"/>
    <sheet name="درآمد سود سهام" sheetId="15" r:id="rId11"/>
    <sheet name="سود اوراق بهادار" sheetId="17" r:id="rId12"/>
    <sheet name="سود سپرده بانکی" sheetId="18" r:id="rId13"/>
    <sheet name="درآمد ناشی از فروش" sheetId="19" r:id="rId14"/>
    <sheet name="درآمد اعمال اختیار" sheetId="20" r:id="rId15"/>
    <sheet name="درآمد ناشی از تغییر قیمت اوراق" sheetId="21" r:id="rId16"/>
    <sheet name="سود ترجیحی" sheetId="23" r:id="rId17"/>
  </sheets>
  <externalReferences>
    <externalReference r:id="rId18"/>
  </externalReferences>
  <definedNames>
    <definedName name="_xlnm._FilterDatabase" localSheetId="6" hidden="1">'درآمد سرمایه گذاری در سهام'!$A$8:$V$8</definedName>
    <definedName name="_xlnm.Print_Area" localSheetId="3">اوراق!$A$1:$AL$10</definedName>
    <definedName name="_xlnm.Print_Area" localSheetId="2">'اوراق مشتقه'!$A$1:$AX$65</definedName>
    <definedName name="_xlnm.Print_Area" localSheetId="5">درآمد!$A$1:$J$12</definedName>
    <definedName name="_xlnm.Print_Area" localSheetId="14">'درآمد اعمال اختیار'!$A$1:$M$135</definedName>
    <definedName name="_xlnm.Print_Area" localSheetId="8">'درآمد سپرده بانکی'!$A$1:$J$14</definedName>
    <definedName name="_xlnm.Print_Area" localSheetId="7">'درآمد سرمایه گذاری در اوراق به'!$A$1:$Q$16</definedName>
    <definedName name="_xlnm.Print_Area" localSheetId="6">'درآمد سرمایه گذاری در سهام'!$A$1:$V$174</definedName>
    <definedName name="_xlnm.Print_Area" localSheetId="10">'درآمد سود سهام'!$A$1:$S$19</definedName>
    <definedName name="_xlnm.Print_Area" localSheetId="15">'درآمد ناشی از تغییر قیمت اوراق'!$A$1:$Q$76</definedName>
    <definedName name="_xlnm.Print_Area" localSheetId="13">'درآمد ناشی از فروش'!$A$1:$Q$34</definedName>
    <definedName name="_xlnm.Print_Area" localSheetId="9">'سایر درآمدها'!$A$1:$F$11</definedName>
    <definedName name="_xlnm.Print_Area" localSheetId="4">سپرده!$A$1:$L$14</definedName>
    <definedName name="_xlnm.Print_Area" localSheetId="11">'سود اوراق بهادار'!$A$1:$R$15</definedName>
    <definedName name="_xlnm.Print_Area" localSheetId="16">'سود ترجیحی'!$A$1:$H$17</definedName>
    <definedName name="_xlnm.Print_Area" localSheetId="12">'سود سپرده بانکی'!$A$1:$N$14</definedName>
    <definedName name="_xlnm.Print_Area" localSheetId="1">سهام!$A$1:$Y$42</definedName>
  </definedNames>
  <calcPr calcId="191029"/>
</workbook>
</file>

<file path=xl/calcChain.xml><?xml version="1.0" encoding="utf-8"?>
<calcChain xmlns="http://schemas.openxmlformats.org/spreadsheetml/2006/main">
  <c r="E174" i="25" l="1"/>
  <c r="O174" i="25"/>
  <c r="K11" i="8"/>
  <c r="O42" i="2"/>
  <c r="O76" i="21"/>
  <c r="O34" i="19"/>
  <c r="M34" i="19"/>
  <c r="K34" i="19"/>
  <c r="G34" i="19"/>
  <c r="E34" i="19"/>
  <c r="C34" i="19"/>
  <c r="C14" i="7"/>
  <c r="Y38" i="2"/>
  <c r="Y37" i="2"/>
  <c r="Q42" i="2"/>
  <c r="W42" i="2"/>
  <c r="U42" i="2"/>
  <c r="Y10" i="2" l="1"/>
  <c r="C76" i="21"/>
  <c r="E76" i="21"/>
  <c r="G76" i="21"/>
  <c r="K76" i="21"/>
  <c r="M76" i="21"/>
  <c r="I64" i="21"/>
  <c r="I65" i="21"/>
  <c r="I66" i="21"/>
  <c r="I67" i="21"/>
  <c r="I68" i="21"/>
  <c r="I69" i="21"/>
  <c r="I70" i="21"/>
  <c r="I71" i="21"/>
  <c r="I72" i="21"/>
  <c r="I73" i="21"/>
  <c r="I74" i="21"/>
  <c r="I75" i="21"/>
  <c r="I63" i="21"/>
  <c r="I55" i="21"/>
  <c r="I56" i="21"/>
  <c r="I57" i="21"/>
  <c r="I58" i="21"/>
  <c r="I59" i="21"/>
  <c r="I60" i="21"/>
  <c r="I61" i="21"/>
  <c r="I62" i="21"/>
  <c r="I54" i="21"/>
  <c r="I33" i="21"/>
  <c r="I34" i="21"/>
  <c r="I35" i="21"/>
  <c r="I36" i="21"/>
  <c r="I37" i="21"/>
  <c r="I38" i="21"/>
  <c r="I39" i="21"/>
  <c r="I40" i="21"/>
  <c r="I41" i="21"/>
  <c r="I42" i="21"/>
  <c r="I43" i="21"/>
  <c r="I44" i="21"/>
  <c r="I45" i="21"/>
  <c r="I46" i="21"/>
  <c r="I47" i="21"/>
  <c r="I48" i="21"/>
  <c r="I49" i="21"/>
  <c r="I50" i="21"/>
  <c r="I51" i="21"/>
  <c r="I52" i="21"/>
  <c r="I53" i="21"/>
  <c r="I32" i="21"/>
  <c r="I9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30" i="21"/>
  <c r="I31" i="21"/>
  <c r="I8" i="21"/>
  <c r="I76" i="21" s="1"/>
  <c r="Q48" i="21"/>
  <c r="Q49" i="21"/>
  <c r="Q50" i="21"/>
  <c r="Q51" i="21"/>
  <c r="Q52" i="21"/>
  <c r="Q53" i="21"/>
  <c r="Q63" i="21"/>
  <c r="Q33" i="21" l="1"/>
  <c r="Q34" i="21"/>
  <c r="Q35" i="21"/>
  <c r="Q36" i="21"/>
  <c r="Q37" i="21"/>
  <c r="Q38" i="21"/>
  <c r="Q39" i="21"/>
  <c r="Q40" i="21"/>
  <c r="Q41" i="21"/>
  <c r="Q42" i="21"/>
  <c r="Q43" i="21"/>
  <c r="Q44" i="21"/>
  <c r="Q45" i="21"/>
  <c r="Q46" i="21"/>
  <c r="Q47" i="21"/>
  <c r="Q54" i="21"/>
  <c r="Q64" i="21"/>
  <c r="Q65" i="21"/>
  <c r="Q66" i="21"/>
  <c r="Q55" i="21"/>
  <c r="Q56" i="21"/>
  <c r="Q58" i="21"/>
  <c r="Q67" i="21"/>
  <c r="Q57" i="21"/>
  <c r="Q59" i="21"/>
  <c r="Q68" i="21"/>
  <c r="Q60" i="21"/>
  <c r="Q69" i="21"/>
  <c r="Q70" i="21"/>
  <c r="Q61" i="21"/>
  <c r="Q71" i="21"/>
  <c r="Q72" i="21"/>
  <c r="Q73" i="21"/>
  <c r="Q74" i="21"/>
  <c r="Q75" i="21"/>
  <c r="Q62" i="21"/>
  <c r="Q32" i="21"/>
  <c r="Q9" i="21"/>
  <c r="Q10" i="21"/>
  <c r="Q11" i="21"/>
  <c r="Q12" i="21"/>
  <c r="Q13" i="21"/>
  <c r="Q14" i="21"/>
  <c r="Q15" i="21"/>
  <c r="Q16" i="21"/>
  <c r="Q17" i="21"/>
  <c r="Q18" i="21"/>
  <c r="Q19" i="21"/>
  <c r="Q20" i="21"/>
  <c r="Q21" i="21"/>
  <c r="Q22" i="21"/>
  <c r="Q23" i="21"/>
  <c r="Q24" i="21"/>
  <c r="Q25" i="21"/>
  <c r="Q26" i="21"/>
  <c r="Q27" i="21"/>
  <c r="Q28" i="21"/>
  <c r="Q29" i="21"/>
  <c r="Q30" i="21"/>
  <c r="Q31" i="21"/>
  <c r="Q8" i="21"/>
  <c r="Q76" i="21" l="1"/>
  <c r="I135" i="20"/>
  <c r="G135" i="20"/>
  <c r="E135" i="20"/>
  <c r="K135" i="20"/>
  <c r="M135" i="20"/>
  <c r="Q9" i="19"/>
  <c r="Q10" i="19"/>
  <c r="Q11" i="19"/>
  <c r="Q12" i="19"/>
  <c r="Q13" i="19"/>
  <c r="Q14" i="19"/>
  <c r="Q15" i="19"/>
  <c r="Q16" i="19"/>
  <c r="Q17" i="19"/>
  <c r="Q18" i="19"/>
  <c r="Q19" i="19"/>
  <c r="Q20" i="19"/>
  <c r="Q21" i="19"/>
  <c r="Q22" i="19"/>
  <c r="Q23" i="19"/>
  <c r="Q24" i="19"/>
  <c r="Q25" i="19"/>
  <c r="Q26" i="19"/>
  <c r="Q27" i="19"/>
  <c r="Q28" i="19"/>
  <c r="Q29" i="19"/>
  <c r="Q30" i="19"/>
  <c r="Q31" i="19"/>
  <c r="Q32" i="19"/>
  <c r="Q33" i="19"/>
  <c r="Q8" i="19"/>
  <c r="I9" i="19"/>
  <c r="I10" i="19"/>
  <c r="I11" i="19"/>
  <c r="I12" i="19"/>
  <c r="I13" i="19"/>
  <c r="I14" i="19"/>
  <c r="I8" i="19"/>
  <c r="O19" i="15"/>
  <c r="S18" i="15"/>
  <c r="S8" i="15"/>
  <c r="S19" i="15" s="1"/>
  <c r="S9" i="15"/>
  <c r="S10" i="15"/>
  <c r="S11" i="15"/>
  <c r="S12" i="15"/>
  <c r="S13" i="15"/>
  <c r="S14" i="15"/>
  <c r="S15" i="15"/>
  <c r="S16" i="15"/>
  <c r="S17" i="15"/>
  <c r="M8" i="15"/>
  <c r="M9" i="15"/>
  <c r="M10" i="15"/>
  <c r="M19" i="15" s="1"/>
  <c r="M11" i="15"/>
  <c r="M12" i="15"/>
  <c r="M13" i="15"/>
  <c r="M14" i="15"/>
  <c r="M15" i="15"/>
  <c r="M16" i="15"/>
  <c r="M17" i="15"/>
  <c r="M18" i="15"/>
  <c r="Q14" i="17"/>
  <c r="K14" i="17"/>
  <c r="M14" i="18"/>
  <c r="K14" i="18"/>
  <c r="I14" i="18"/>
  <c r="G14" i="18"/>
  <c r="E14" i="18"/>
  <c r="C14" i="18"/>
  <c r="I19" i="15"/>
  <c r="K19" i="15"/>
  <c r="Q19" i="15"/>
  <c r="A1" i="26"/>
  <c r="A1" i="27"/>
  <c r="A1" i="24"/>
  <c r="A1" i="25"/>
  <c r="K42" i="2"/>
  <c r="G42" i="2"/>
  <c r="C42" i="2"/>
  <c r="Q34" i="19" l="1"/>
  <c r="I34" i="19"/>
  <c r="Y11" i="2" l="1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9" i="2"/>
  <c r="Y40" i="2"/>
  <c r="Y41" i="2"/>
  <c r="Y9" i="2"/>
  <c r="AK10" i="5"/>
  <c r="AK9" i="5"/>
  <c r="I10" i="7"/>
  <c r="I11" i="7"/>
  <c r="I14" i="7" s="1"/>
  <c r="I12" i="7"/>
  <c r="I9" i="7"/>
  <c r="E14" i="7"/>
  <c r="G14" i="7"/>
  <c r="K14" i="7"/>
  <c r="K65" i="24"/>
  <c r="AO65" i="24"/>
  <c r="Y42" i="2" l="1"/>
  <c r="E42" i="2"/>
  <c r="I42" i="2"/>
  <c r="M42" i="2"/>
  <c r="A1" i="23" l="1"/>
  <c r="D10" i="23"/>
  <c r="E10" i="23"/>
  <c r="F10" i="23"/>
  <c r="A1" i="21"/>
  <c r="A1" i="20"/>
  <c r="A1" i="19"/>
  <c r="A1" i="18"/>
  <c r="A1" i="17"/>
  <c r="A1" i="15"/>
  <c r="A1" i="14"/>
  <c r="A1" i="8"/>
  <c r="A1" i="7"/>
  <c r="A1" i="5"/>
  <c r="E11" i="14"/>
  <c r="C11" i="14"/>
  <c r="Q10" i="17"/>
  <c r="Q11" i="17"/>
  <c r="Q12" i="17"/>
  <c r="Q13" i="17"/>
  <c r="Q9" i="17"/>
  <c r="Q8" i="17"/>
  <c r="M15" i="17"/>
  <c r="O15" i="17"/>
  <c r="I15" i="17"/>
  <c r="G15" i="17"/>
  <c r="K10" i="17"/>
  <c r="K11" i="17"/>
  <c r="K12" i="17"/>
  <c r="K13" i="17"/>
  <c r="K9" i="17"/>
  <c r="K8" i="17"/>
  <c r="K12" i="26" l="1"/>
  <c r="K13" i="26"/>
  <c r="K14" i="26"/>
  <c r="K15" i="26"/>
  <c r="K9" i="26"/>
  <c r="C11" i="26"/>
  <c r="C12" i="26"/>
  <c r="C14" i="26"/>
  <c r="C10" i="26"/>
  <c r="C13" i="26"/>
  <c r="C15" i="26"/>
  <c r="K10" i="26"/>
  <c r="Q10" i="26" s="1"/>
  <c r="C9" i="26"/>
  <c r="K11" i="26"/>
  <c r="G13" i="27"/>
  <c r="G10" i="27"/>
  <c r="G8" i="27"/>
  <c r="C9" i="27"/>
  <c r="C10" i="27"/>
  <c r="C11" i="27"/>
  <c r="G12" i="27"/>
  <c r="C12" i="27"/>
  <c r="C8" i="27"/>
  <c r="G9" i="27"/>
  <c r="G11" i="27"/>
  <c r="Q15" i="25"/>
  <c r="Q29" i="25"/>
  <c r="G13" i="26"/>
  <c r="G17" i="25"/>
  <c r="G9" i="25"/>
  <c r="G18" i="25"/>
  <c r="G22" i="25"/>
  <c r="Q17" i="25"/>
  <c r="Q9" i="25"/>
  <c r="G14" i="26"/>
  <c r="Q18" i="25"/>
  <c r="G20" i="25"/>
  <c r="I20" i="25" s="1"/>
  <c r="O10" i="26"/>
  <c r="Q20" i="25"/>
  <c r="S20" i="25" s="1"/>
  <c r="G21" i="25"/>
  <c r="Q21" i="25"/>
  <c r="O11" i="26"/>
  <c r="O12" i="26"/>
  <c r="Q22" i="25"/>
  <c r="G23" i="25"/>
  <c r="Q25" i="25"/>
  <c r="S25" i="25" s="1"/>
  <c r="G12" i="25"/>
  <c r="O13" i="26"/>
  <c r="Q23" i="25"/>
  <c r="G10" i="25"/>
  <c r="G24" i="25"/>
  <c r="O14" i="26"/>
  <c r="Q10" i="25"/>
  <c r="Q24" i="25"/>
  <c r="G11" i="25"/>
  <c r="G25" i="25"/>
  <c r="I25" i="25" s="1"/>
  <c r="Q11" i="25"/>
  <c r="G26" i="25"/>
  <c r="O9" i="26"/>
  <c r="Q12" i="25"/>
  <c r="Q26" i="25"/>
  <c r="G10" i="26"/>
  <c r="G13" i="25"/>
  <c r="G27" i="25"/>
  <c r="Q13" i="25"/>
  <c r="Q27" i="25"/>
  <c r="G11" i="26"/>
  <c r="G14" i="25"/>
  <c r="G28" i="25"/>
  <c r="G9" i="26"/>
  <c r="Q14" i="25"/>
  <c r="Q28" i="25"/>
  <c r="G12" i="26"/>
  <c r="G15" i="25"/>
  <c r="G29" i="25"/>
  <c r="Q44" i="25"/>
  <c r="S44" i="25" s="1"/>
  <c r="Q56" i="25"/>
  <c r="S56" i="25" s="1"/>
  <c r="Q68" i="25"/>
  <c r="S68" i="25" s="1"/>
  <c r="Q80" i="25"/>
  <c r="S80" i="25" s="1"/>
  <c r="Q92" i="25"/>
  <c r="S92" i="25" s="1"/>
  <c r="Q104" i="25"/>
  <c r="Q116" i="25"/>
  <c r="S116" i="25" s="1"/>
  <c r="Q128" i="25"/>
  <c r="S128" i="25" s="1"/>
  <c r="Q140" i="25"/>
  <c r="S140" i="25" s="1"/>
  <c r="Q153" i="25"/>
  <c r="G33" i="25"/>
  <c r="I33" i="25" s="1"/>
  <c r="G45" i="25"/>
  <c r="I45" i="25" s="1"/>
  <c r="G57" i="25"/>
  <c r="I57" i="25" s="1"/>
  <c r="G69" i="25"/>
  <c r="I69" i="25" s="1"/>
  <c r="G81" i="25"/>
  <c r="I81" i="25" s="1"/>
  <c r="G93" i="25"/>
  <c r="G105" i="25"/>
  <c r="G117" i="25"/>
  <c r="G129" i="25"/>
  <c r="G141" i="25"/>
  <c r="G154" i="25"/>
  <c r="G46" i="25"/>
  <c r="I46" i="25" s="1"/>
  <c r="G106" i="25"/>
  <c r="I106" i="25" s="1"/>
  <c r="G155" i="25"/>
  <c r="Q70" i="25"/>
  <c r="S70" i="25" s="1"/>
  <c r="Q106" i="25"/>
  <c r="S106" i="25" s="1"/>
  <c r="Q130" i="25"/>
  <c r="S130" i="25" s="1"/>
  <c r="G35" i="25"/>
  <c r="I35" i="25" s="1"/>
  <c r="G83" i="25"/>
  <c r="I83" i="25" s="1"/>
  <c r="G143" i="25"/>
  <c r="I143" i="25" s="1"/>
  <c r="G85" i="25"/>
  <c r="I85" i="25" s="1"/>
  <c r="G121" i="25"/>
  <c r="Q33" i="25"/>
  <c r="S33" i="25" s="1"/>
  <c r="Q45" i="25"/>
  <c r="S45" i="25" s="1"/>
  <c r="Q57" i="25"/>
  <c r="S57" i="25" s="1"/>
  <c r="Q69" i="25"/>
  <c r="S69" i="25" s="1"/>
  <c r="Q81" i="25"/>
  <c r="S81" i="25" s="1"/>
  <c r="Q93" i="25"/>
  <c r="Q105" i="25"/>
  <c r="Q117" i="25"/>
  <c r="Q129" i="25"/>
  <c r="Q141" i="25"/>
  <c r="Q154" i="25"/>
  <c r="G58" i="25"/>
  <c r="I58" i="25" s="1"/>
  <c r="G70" i="25"/>
  <c r="I70" i="25" s="1"/>
  <c r="G82" i="25"/>
  <c r="I82" i="25" s="1"/>
  <c r="G130" i="25"/>
  <c r="I130" i="25" s="1"/>
  <c r="Q118" i="25"/>
  <c r="G47" i="25"/>
  <c r="I47" i="25" s="1"/>
  <c r="G95" i="25"/>
  <c r="I95" i="25" s="1"/>
  <c r="G61" i="25"/>
  <c r="I61" i="25" s="1"/>
  <c r="Q35" i="25"/>
  <c r="S35" i="25" s="1"/>
  <c r="Q47" i="25"/>
  <c r="S47" i="25" s="1"/>
  <c r="Q59" i="25"/>
  <c r="S59" i="25" s="1"/>
  <c r="Q71" i="25"/>
  <c r="S71" i="25" s="1"/>
  <c r="Q83" i="25"/>
  <c r="S83" i="25" s="1"/>
  <c r="Q95" i="25"/>
  <c r="S95" i="25" s="1"/>
  <c r="Q107" i="25"/>
  <c r="S107" i="25" s="1"/>
  <c r="Q119" i="25"/>
  <c r="Q131" i="25"/>
  <c r="Q143" i="25"/>
  <c r="S143" i="25" s="1"/>
  <c r="Q156" i="25"/>
  <c r="G36" i="25"/>
  <c r="I36" i="25" s="1"/>
  <c r="G48" i="25"/>
  <c r="I48" i="25" s="1"/>
  <c r="G60" i="25"/>
  <c r="I60" i="25" s="1"/>
  <c r="G72" i="25"/>
  <c r="I72" i="25" s="1"/>
  <c r="G84" i="25"/>
  <c r="I84" i="25" s="1"/>
  <c r="G96" i="25"/>
  <c r="I96" i="25" s="1"/>
  <c r="G108" i="25"/>
  <c r="I108" i="25" s="1"/>
  <c r="G120" i="25"/>
  <c r="G132" i="25"/>
  <c r="G144" i="25"/>
  <c r="G157" i="25"/>
  <c r="Q36" i="25"/>
  <c r="S36" i="25" s="1"/>
  <c r="Q48" i="25"/>
  <c r="S48" i="25" s="1"/>
  <c r="Q60" i="25"/>
  <c r="S60" i="25" s="1"/>
  <c r="Q72" i="25"/>
  <c r="S72" i="25" s="1"/>
  <c r="Q84" i="25"/>
  <c r="S84" i="25" s="1"/>
  <c r="Q96" i="25"/>
  <c r="S96" i="25" s="1"/>
  <c r="Q108" i="25"/>
  <c r="S108" i="25" s="1"/>
  <c r="Q120" i="25"/>
  <c r="Q132" i="25"/>
  <c r="Q144" i="25"/>
  <c r="Q157" i="25"/>
  <c r="G73" i="25"/>
  <c r="I73" i="25" s="1"/>
  <c r="G97" i="25"/>
  <c r="I97" i="25" s="1"/>
  <c r="G109" i="25"/>
  <c r="I109" i="25" s="1"/>
  <c r="G145" i="25"/>
  <c r="Q37" i="25"/>
  <c r="S37" i="25" s="1"/>
  <c r="Q49" i="25"/>
  <c r="S49" i="25" s="1"/>
  <c r="Q61" i="25"/>
  <c r="S61" i="25" s="1"/>
  <c r="Q73" i="25"/>
  <c r="S73" i="25" s="1"/>
  <c r="Q85" i="25"/>
  <c r="S85" i="25" s="1"/>
  <c r="Q97" i="25"/>
  <c r="S97" i="25" s="1"/>
  <c r="Q109" i="25"/>
  <c r="S109" i="25" s="1"/>
  <c r="Q121" i="25"/>
  <c r="Q133" i="25"/>
  <c r="Q145" i="25"/>
  <c r="Q158" i="25"/>
  <c r="G38" i="25"/>
  <c r="I38" i="25" s="1"/>
  <c r="G50" i="25"/>
  <c r="I50" i="25" s="1"/>
  <c r="G62" i="25"/>
  <c r="I62" i="25" s="1"/>
  <c r="G74" i="25"/>
  <c r="I74" i="25" s="1"/>
  <c r="G86" i="25"/>
  <c r="I86" i="25" s="1"/>
  <c r="G98" i="25"/>
  <c r="I98" i="25" s="1"/>
  <c r="G110" i="25"/>
  <c r="I110" i="25" s="1"/>
  <c r="G122" i="25"/>
  <c r="G134" i="25"/>
  <c r="I134" i="25" s="1"/>
  <c r="G146" i="25"/>
  <c r="G32" i="25"/>
  <c r="I32" i="25" s="1"/>
  <c r="Q64" i="25"/>
  <c r="S64" i="25" s="1"/>
  <c r="Q76" i="25"/>
  <c r="S76" i="25" s="1"/>
  <c r="Q100" i="25"/>
  <c r="S100" i="25" s="1"/>
  <c r="G41" i="25"/>
  <c r="I41" i="25" s="1"/>
  <c r="G77" i="25"/>
  <c r="I77" i="25" s="1"/>
  <c r="G89" i="25"/>
  <c r="I89" i="25" s="1"/>
  <c r="G125" i="25"/>
  <c r="G137" i="25"/>
  <c r="I137" i="25" s="1"/>
  <c r="G158" i="25"/>
  <c r="Q38" i="25"/>
  <c r="S38" i="25" s="1"/>
  <c r="Q50" i="25"/>
  <c r="S50" i="25" s="1"/>
  <c r="Q62" i="25"/>
  <c r="S62" i="25" s="1"/>
  <c r="Q74" i="25"/>
  <c r="S74" i="25" s="1"/>
  <c r="Q86" i="25"/>
  <c r="S86" i="25" s="1"/>
  <c r="Q98" i="25"/>
  <c r="S98" i="25" s="1"/>
  <c r="Q110" i="25"/>
  <c r="S110" i="25" s="1"/>
  <c r="Q122" i="25"/>
  <c r="Q134" i="25"/>
  <c r="S134" i="25" s="1"/>
  <c r="Q146" i="25"/>
  <c r="Q32" i="25"/>
  <c r="S32" i="25" s="1"/>
  <c r="G39" i="25"/>
  <c r="I39" i="25" s="1"/>
  <c r="G51" i="25"/>
  <c r="I51" i="25" s="1"/>
  <c r="G63" i="25"/>
  <c r="I63" i="25" s="1"/>
  <c r="G75" i="25"/>
  <c r="I75" i="25" s="1"/>
  <c r="G87" i="25"/>
  <c r="I87" i="25" s="1"/>
  <c r="G99" i="25"/>
  <c r="I99" i="25" s="1"/>
  <c r="G111" i="25"/>
  <c r="I111" i="25" s="1"/>
  <c r="G123" i="25"/>
  <c r="I123" i="25" s="1"/>
  <c r="G135" i="25"/>
  <c r="I135" i="25" s="1"/>
  <c r="G147" i="25"/>
  <c r="Q40" i="25"/>
  <c r="S40" i="25" s="1"/>
  <c r="Q112" i="25"/>
  <c r="S112" i="25" s="1"/>
  <c r="Q148" i="25"/>
  <c r="S148" i="25" s="1"/>
  <c r="G65" i="25"/>
  <c r="I65" i="25" s="1"/>
  <c r="G101" i="25"/>
  <c r="I101" i="25" s="1"/>
  <c r="G149" i="25"/>
  <c r="Q39" i="25"/>
  <c r="S39" i="25" s="1"/>
  <c r="Q51" i="25"/>
  <c r="S51" i="25" s="1"/>
  <c r="Q63" i="25"/>
  <c r="S63" i="25" s="1"/>
  <c r="Q75" i="25"/>
  <c r="S75" i="25" s="1"/>
  <c r="Q87" i="25"/>
  <c r="S87" i="25" s="1"/>
  <c r="Q99" i="25"/>
  <c r="S99" i="25" s="1"/>
  <c r="Q111" i="25"/>
  <c r="S111" i="25" s="1"/>
  <c r="Q123" i="25"/>
  <c r="S123" i="25" s="1"/>
  <c r="Q135" i="25"/>
  <c r="S135" i="25" s="1"/>
  <c r="Q147" i="25"/>
  <c r="G40" i="25"/>
  <c r="I40" i="25" s="1"/>
  <c r="G52" i="25"/>
  <c r="I52" i="25" s="1"/>
  <c r="G64" i="25"/>
  <c r="I64" i="25" s="1"/>
  <c r="G76" i="25"/>
  <c r="I76" i="25" s="1"/>
  <c r="G88" i="25"/>
  <c r="I88" i="25" s="1"/>
  <c r="G100" i="25"/>
  <c r="I100" i="25" s="1"/>
  <c r="G112" i="25"/>
  <c r="I112" i="25" s="1"/>
  <c r="G124" i="25"/>
  <c r="G136" i="25"/>
  <c r="G148" i="25"/>
  <c r="I148" i="25" s="1"/>
  <c r="Q52" i="25"/>
  <c r="S52" i="25" s="1"/>
  <c r="Q88" i="25"/>
  <c r="S88" i="25" s="1"/>
  <c r="Q124" i="25"/>
  <c r="Q136" i="25"/>
  <c r="G53" i="25"/>
  <c r="I53" i="25" s="1"/>
  <c r="G113" i="25"/>
  <c r="I113" i="25" s="1"/>
  <c r="Q41" i="25"/>
  <c r="S41" i="25" s="1"/>
  <c r="Q53" i="25"/>
  <c r="S53" i="25" s="1"/>
  <c r="Q65" i="25"/>
  <c r="S65" i="25" s="1"/>
  <c r="Q77" i="25"/>
  <c r="S77" i="25" s="1"/>
  <c r="Q89" i="25"/>
  <c r="S89" i="25" s="1"/>
  <c r="Q101" i="25"/>
  <c r="S101" i="25" s="1"/>
  <c r="Q113" i="25"/>
  <c r="S113" i="25" s="1"/>
  <c r="Q125" i="25"/>
  <c r="Q137" i="25"/>
  <c r="S137" i="25" s="1"/>
  <c r="Q149" i="25"/>
  <c r="G42" i="25"/>
  <c r="I42" i="25" s="1"/>
  <c r="G54" i="25"/>
  <c r="I54" i="25" s="1"/>
  <c r="G66" i="25"/>
  <c r="I66" i="25" s="1"/>
  <c r="G78" i="25"/>
  <c r="I78" i="25" s="1"/>
  <c r="G90" i="25"/>
  <c r="I90" i="25" s="1"/>
  <c r="G102" i="25"/>
  <c r="I102" i="25" s="1"/>
  <c r="G114" i="25"/>
  <c r="I114" i="25" s="1"/>
  <c r="G126" i="25"/>
  <c r="I126" i="25" s="1"/>
  <c r="G138" i="25"/>
  <c r="G151" i="25"/>
  <c r="G119" i="25"/>
  <c r="G49" i="25"/>
  <c r="I49" i="25" s="1"/>
  <c r="Q42" i="25"/>
  <c r="S42" i="25" s="1"/>
  <c r="Q54" i="25"/>
  <c r="S54" i="25" s="1"/>
  <c r="Q66" i="25"/>
  <c r="S66" i="25" s="1"/>
  <c r="Q78" i="25"/>
  <c r="S78" i="25" s="1"/>
  <c r="Q90" i="25"/>
  <c r="S90" i="25" s="1"/>
  <c r="Q102" i="25"/>
  <c r="S102" i="25" s="1"/>
  <c r="Q114" i="25"/>
  <c r="S114" i="25" s="1"/>
  <c r="Q126" i="25"/>
  <c r="S126" i="25" s="1"/>
  <c r="Q138" i="25"/>
  <c r="Q151" i="25"/>
  <c r="G43" i="25"/>
  <c r="I43" i="25" s="1"/>
  <c r="G55" i="25"/>
  <c r="I55" i="25" s="1"/>
  <c r="G67" i="25"/>
  <c r="I67" i="25" s="1"/>
  <c r="G79" i="25"/>
  <c r="I79" i="25" s="1"/>
  <c r="G91" i="25"/>
  <c r="I91" i="25" s="1"/>
  <c r="G103" i="25"/>
  <c r="G115" i="25"/>
  <c r="I115" i="25" s="1"/>
  <c r="G127" i="25"/>
  <c r="I127" i="25" s="1"/>
  <c r="G139" i="25"/>
  <c r="G152" i="25"/>
  <c r="G118" i="25"/>
  <c r="Q34" i="25"/>
  <c r="S34" i="25" s="1"/>
  <c r="Q58" i="25"/>
  <c r="S58" i="25" s="1"/>
  <c r="Q82" i="25"/>
  <c r="S82" i="25" s="1"/>
  <c r="Q155" i="25"/>
  <c r="G59" i="25"/>
  <c r="I59" i="25" s="1"/>
  <c r="G131" i="25"/>
  <c r="G133" i="25"/>
  <c r="Q43" i="25"/>
  <c r="S43" i="25" s="1"/>
  <c r="Q55" i="25"/>
  <c r="S55" i="25" s="1"/>
  <c r="Q67" i="25"/>
  <c r="S67" i="25" s="1"/>
  <c r="Q79" i="25"/>
  <c r="S79" i="25" s="1"/>
  <c r="Q91" i="25"/>
  <c r="S91" i="25" s="1"/>
  <c r="Q103" i="25"/>
  <c r="Q115" i="25"/>
  <c r="S115" i="25" s="1"/>
  <c r="Q127" i="25"/>
  <c r="S127" i="25" s="1"/>
  <c r="Q139" i="25"/>
  <c r="Q152" i="25"/>
  <c r="G44" i="25"/>
  <c r="I44" i="25" s="1"/>
  <c r="G56" i="25"/>
  <c r="I56" i="25" s="1"/>
  <c r="G68" i="25"/>
  <c r="I68" i="25" s="1"/>
  <c r="G80" i="25"/>
  <c r="I80" i="25" s="1"/>
  <c r="G92" i="25"/>
  <c r="I92" i="25" s="1"/>
  <c r="G104" i="25"/>
  <c r="G116" i="25"/>
  <c r="I116" i="25" s="1"/>
  <c r="G128" i="25"/>
  <c r="I128" i="25" s="1"/>
  <c r="G140" i="25"/>
  <c r="I140" i="25" s="1"/>
  <c r="G153" i="25"/>
  <c r="G34" i="25"/>
  <c r="I34" i="25" s="1"/>
  <c r="G94" i="25"/>
  <c r="G142" i="25"/>
  <c r="I142" i="25" s="1"/>
  <c r="Q46" i="25"/>
  <c r="S46" i="25" s="1"/>
  <c r="Q94" i="25"/>
  <c r="Q142" i="25"/>
  <c r="S142" i="25" s="1"/>
  <c r="G71" i="25"/>
  <c r="I71" i="25" s="1"/>
  <c r="G107" i="25"/>
  <c r="I107" i="25" s="1"/>
  <c r="G156" i="25"/>
  <c r="G37" i="25"/>
  <c r="I37" i="25" s="1"/>
  <c r="O24" i="25"/>
  <c r="S24" i="25" s="1"/>
  <c r="O117" i="25"/>
  <c r="S117" i="25" s="1"/>
  <c r="O136" i="25"/>
  <c r="S136" i="25" s="1"/>
  <c r="O153" i="25"/>
  <c r="S153" i="25" s="1"/>
  <c r="O165" i="25"/>
  <c r="S165" i="25" s="1"/>
  <c r="E27" i="25"/>
  <c r="E119" i="25"/>
  <c r="I119" i="25" s="1"/>
  <c r="E139" i="25"/>
  <c r="E155" i="25"/>
  <c r="I155" i="25" s="1"/>
  <c r="E167" i="25"/>
  <c r="I167" i="25" s="1"/>
  <c r="E156" i="25"/>
  <c r="I156" i="25" s="1"/>
  <c r="O173" i="25"/>
  <c r="S173" i="25" s="1"/>
  <c r="O155" i="25"/>
  <c r="S155" i="25" s="1"/>
  <c r="E29" i="25"/>
  <c r="E159" i="25"/>
  <c r="I159" i="25" s="1"/>
  <c r="O26" i="25"/>
  <c r="S26" i="25" s="1"/>
  <c r="O118" i="25"/>
  <c r="S118" i="25" s="1"/>
  <c r="O138" i="25"/>
  <c r="O154" i="25"/>
  <c r="S154" i="25" s="1"/>
  <c r="O166" i="25"/>
  <c r="S166" i="25" s="1"/>
  <c r="E28" i="25"/>
  <c r="I28" i="25" s="1"/>
  <c r="O139" i="25"/>
  <c r="S139" i="25" s="1"/>
  <c r="E169" i="25"/>
  <c r="I169" i="25" s="1"/>
  <c r="E16" i="25"/>
  <c r="O13" i="25"/>
  <c r="O28" i="25"/>
  <c r="O120" i="25"/>
  <c r="O141" i="25"/>
  <c r="S141" i="25" s="1"/>
  <c r="O156" i="25"/>
  <c r="S156" i="25" s="1"/>
  <c r="O168" i="25"/>
  <c r="S168" i="25" s="1"/>
  <c r="E15" i="26"/>
  <c r="E16" i="26" s="1"/>
  <c r="E15" i="25"/>
  <c r="E30" i="25"/>
  <c r="I30" i="25" s="1"/>
  <c r="E122" i="25"/>
  <c r="I122" i="25" s="1"/>
  <c r="E145" i="25"/>
  <c r="I145" i="25" s="1"/>
  <c r="E158" i="25"/>
  <c r="I158" i="25" s="1"/>
  <c r="E170" i="25"/>
  <c r="I170" i="25" s="1"/>
  <c r="O14" i="25"/>
  <c r="O29" i="25"/>
  <c r="S29" i="25" s="1"/>
  <c r="O121" i="25"/>
  <c r="S121" i="25" s="1"/>
  <c r="O144" i="25"/>
  <c r="S144" i="25" s="1"/>
  <c r="E124" i="25"/>
  <c r="O15" i="25"/>
  <c r="O30" i="25"/>
  <c r="S30" i="25" s="1"/>
  <c r="O122" i="25"/>
  <c r="S122" i="25" s="1"/>
  <c r="O145" i="25"/>
  <c r="S145" i="25" s="1"/>
  <c r="O158" i="25"/>
  <c r="S158" i="25" s="1"/>
  <c r="O170" i="25"/>
  <c r="S170" i="25" s="1"/>
  <c r="E18" i="25"/>
  <c r="E93" i="25"/>
  <c r="I93" i="25" s="1"/>
  <c r="E125" i="25"/>
  <c r="E147" i="25"/>
  <c r="E160" i="25"/>
  <c r="I160" i="25" s="1"/>
  <c r="E172" i="25"/>
  <c r="I172" i="25" s="1"/>
  <c r="O129" i="25"/>
  <c r="S129" i="25" s="1"/>
  <c r="O9" i="25"/>
  <c r="E22" i="25"/>
  <c r="I22" i="25" s="1"/>
  <c r="E151" i="25"/>
  <c r="I151" i="25" s="1"/>
  <c r="E146" i="25"/>
  <c r="I146" i="25" s="1"/>
  <c r="O16" i="25"/>
  <c r="O31" i="25"/>
  <c r="S31" i="25" s="1"/>
  <c r="O124" i="25"/>
  <c r="S124" i="25" s="1"/>
  <c r="O146" i="25"/>
  <c r="O159" i="25"/>
  <c r="S159" i="25" s="1"/>
  <c r="O171" i="25"/>
  <c r="S171" i="25" s="1"/>
  <c r="E19" i="25"/>
  <c r="E94" i="25"/>
  <c r="I94" i="25" s="1"/>
  <c r="E129" i="25"/>
  <c r="I129" i="25" s="1"/>
  <c r="E149" i="25"/>
  <c r="I149" i="25" s="1"/>
  <c r="E161" i="25"/>
  <c r="I161" i="25" s="1"/>
  <c r="E173" i="25"/>
  <c r="I173" i="25" s="1"/>
  <c r="O94" i="25"/>
  <c r="S94" i="25" s="1"/>
  <c r="O161" i="25"/>
  <c r="S161" i="25" s="1"/>
  <c r="E104" i="25"/>
  <c r="I104" i="25" s="1"/>
  <c r="E163" i="25"/>
  <c r="I163" i="25" s="1"/>
  <c r="O18" i="25"/>
  <c r="O93" i="25"/>
  <c r="S93" i="25" s="1"/>
  <c r="O125" i="25"/>
  <c r="S125" i="25" s="1"/>
  <c r="O147" i="25"/>
  <c r="S147" i="25" s="1"/>
  <c r="O160" i="25"/>
  <c r="S160" i="25" s="1"/>
  <c r="O172" i="25"/>
  <c r="S172" i="25" s="1"/>
  <c r="E21" i="25"/>
  <c r="I21" i="25" s="1"/>
  <c r="E103" i="25"/>
  <c r="I103" i="25" s="1"/>
  <c r="E131" i="25"/>
  <c r="I131" i="25" s="1"/>
  <c r="E150" i="25"/>
  <c r="I150" i="25" s="1"/>
  <c r="E162" i="25"/>
  <c r="I162" i="25" s="1"/>
  <c r="E9" i="25"/>
  <c r="O19" i="25"/>
  <c r="O149" i="25"/>
  <c r="S149" i="25" s="1"/>
  <c r="E132" i="25"/>
  <c r="I132" i="25" s="1"/>
  <c r="O157" i="25"/>
  <c r="S157" i="25" s="1"/>
  <c r="M15" i="26"/>
  <c r="M16" i="26" s="1"/>
  <c r="O21" i="25"/>
  <c r="S21" i="25" s="1"/>
  <c r="O103" i="25"/>
  <c r="S103" i="25" s="1"/>
  <c r="O131" i="25"/>
  <c r="S131" i="25" s="1"/>
  <c r="O150" i="25"/>
  <c r="S150" i="25" s="1"/>
  <c r="O162" i="25"/>
  <c r="S162" i="25" s="1"/>
  <c r="E23" i="25"/>
  <c r="I23" i="25" s="1"/>
  <c r="E105" i="25"/>
  <c r="I105" i="25" s="1"/>
  <c r="E133" i="25"/>
  <c r="I133" i="25" s="1"/>
  <c r="E152" i="25"/>
  <c r="E164" i="25"/>
  <c r="I164" i="25" s="1"/>
  <c r="E157" i="25"/>
  <c r="I157" i="25" s="1"/>
  <c r="E171" i="25"/>
  <c r="I171" i="25" s="1"/>
  <c r="O22" i="25"/>
  <c r="S22" i="25" s="1"/>
  <c r="O104" i="25"/>
  <c r="S104" i="25" s="1"/>
  <c r="O132" i="25"/>
  <c r="S132" i="25" s="1"/>
  <c r="O151" i="25"/>
  <c r="S151" i="25" s="1"/>
  <c r="O163" i="25"/>
  <c r="S163" i="25" s="1"/>
  <c r="E24" i="25"/>
  <c r="I24" i="25" s="1"/>
  <c r="E117" i="25"/>
  <c r="I117" i="25" s="1"/>
  <c r="E136" i="25"/>
  <c r="E153" i="25"/>
  <c r="I153" i="25" s="1"/>
  <c r="E165" i="25"/>
  <c r="I165" i="25" s="1"/>
  <c r="E120" i="25"/>
  <c r="I120" i="25" s="1"/>
  <c r="E168" i="25"/>
  <c r="I168" i="25" s="1"/>
  <c r="O119" i="25"/>
  <c r="S119" i="25" s="1"/>
  <c r="O167" i="25"/>
  <c r="S167" i="25" s="1"/>
  <c r="E14" i="25"/>
  <c r="E144" i="25"/>
  <c r="I144" i="25" s="1"/>
  <c r="O169" i="25"/>
  <c r="S169" i="25" s="1"/>
  <c r="E31" i="25"/>
  <c r="I31" i="25" s="1"/>
  <c r="O23" i="25"/>
  <c r="S23" i="25" s="1"/>
  <c r="O105" i="25"/>
  <c r="S105" i="25" s="1"/>
  <c r="O133" i="25"/>
  <c r="S133" i="25" s="1"/>
  <c r="O152" i="25"/>
  <c r="S152" i="25" s="1"/>
  <c r="O164" i="25"/>
  <c r="S164" i="25" s="1"/>
  <c r="E26" i="25"/>
  <c r="I26" i="25" s="1"/>
  <c r="E118" i="25"/>
  <c r="I118" i="25" s="1"/>
  <c r="E138" i="25"/>
  <c r="I138" i="25" s="1"/>
  <c r="E154" i="25"/>
  <c r="I154" i="25" s="1"/>
  <c r="E166" i="25"/>
  <c r="I166" i="25" s="1"/>
  <c r="E13" i="25"/>
  <c r="E141" i="25"/>
  <c r="I141" i="25" s="1"/>
  <c r="O27" i="25"/>
  <c r="E121" i="25"/>
  <c r="I121" i="25" s="1"/>
  <c r="Q15" i="17"/>
  <c r="F11" i="8"/>
  <c r="J11" i="8" s="1"/>
  <c r="M13" i="25"/>
  <c r="C14" i="25"/>
  <c r="I14" i="25" s="1"/>
  <c r="C15" i="25"/>
  <c r="M14" i="25"/>
  <c r="S14" i="25" s="1"/>
  <c r="M16" i="25"/>
  <c r="S16" i="25" s="1"/>
  <c r="C17" i="25"/>
  <c r="I17" i="25" s="1"/>
  <c r="M18" i="25"/>
  <c r="C19" i="25"/>
  <c r="M17" i="25"/>
  <c r="S17" i="25" s="1"/>
  <c r="M19" i="25"/>
  <c r="S19" i="25" s="1"/>
  <c r="C9" i="25"/>
  <c r="M9" i="25"/>
  <c r="C10" i="25"/>
  <c r="M10" i="25"/>
  <c r="S10" i="25" s="1"/>
  <c r="C11" i="25"/>
  <c r="I11" i="25" s="1"/>
  <c r="M11" i="25"/>
  <c r="S11" i="25" s="1"/>
  <c r="C12" i="25"/>
  <c r="I12" i="25" s="1"/>
  <c r="C16" i="25"/>
  <c r="C18" i="25"/>
  <c r="M12" i="25"/>
  <c r="C13" i="25"/>
  <c r="M15" i="25"/>
  <c r="S15" i="25" s="1"/>
  <c r="K15" i="17"/>
  <c r="S13" i="25" l="1"/>
  <c r="I10" i="25"/>
  <c r="C174" i="25"/>
  <c r="I15" i="25"/>
  <c r="G16" i="26"/>
  <c r="Q174" i="25"/>
  <c r="I13" i="26"/>
  <c r="I27" i="25"/>
  <c r="G174" i="25"/>
  <c r="S27" i="25"/>
  <c r="I29" i="25"/>
  <c r="M174" i="25"/>
  <c r="I139" i="25"/>
  <c r="O16" i="26"/>
  <c r="C14" i="27"/>
  <c r="E9" i="27" s="1"/>
  <c r="I15" i="26"/>
  <c r="S9" i="25"/>
  <c r="I9" i="25"/>
  <c r="E12" i="27"/>
  <c r="I124" i="25"/>
  <c r="S138" i="25"/>
  <c r="I10" i="26"/>
  <c r="I13" i="25"/>
  <c r="E11" i="27"/>
  <c r="I14" i="26"/>
  <c r="I9" i="27"/>
  <c r="I19" i="25"/>
  <c r="I152" i="25"/>
  <c r="I18" i="25"/>
  <c r="I147" i="25"/>
  <c r="E10" i="27"/>
  <c r="I12" i="26"/>
  <c r="S12" i="25"/>
  <c r="S18" i="25"/>
  <c r="I136" i="25"/>
  <c r="I16" i="25"/>
  <c r="S146" i="25"/>
  <c r="I125" i="25"/>
  <c r="S120" i="25"/>
  <c r="I11" i="26"/>
  <c r="S28" i="25"/>
  <c r="G14" i="27"/>
  <c r="K16" i="26"/>
  <c r="Q9" i="26"/>
  <c r="I10" i="27"/>
  <c r="Q15" i="26"/>
  <c r="Q14" i="26"/>
  <c r="Q11" i="26"/>
  <c r="Q13" i="26"/>
  <c r="C16" i="26"/>
  <c r="I9" i="26"/>
  <c r="Q12" i="26"/>
  <c r="E8" i="27" l="1"/>
  <c r="K10" i="8"/>
  <c r="I16" i="26"/>
  <c r="K9" i="8" s="1"/>
  <c r="I174" i="25"/>
  <c r="K8" i="8" s="1"/>
  <c r="K12" i="8" s="1"/>
  <c r="K15" i="8" s="1"/>
  <c r="S174" i="25"/>
  <c r="F8" i="8" s="1"/>
  <c r="F10" i="8"/>
  <c r="J10" i="8" s="1"/>
  <c r="Q16" i="26"/>
  <c r="F9" i="8" s="1"/>
  <c r="I8" i="27"/>
  <c r="E13" i="27"/>
  <c r="E14" i="27" s="1"/>
  <c r="I11" i="27"/>
  <c r="I13" i="27"/>
  <c r="I12" i="27"/>
  <c r="J9" i="8" l="1"/>
  <c r="I14" i="27"/>
  <c r="J8" i="8"/>
  <c r="J12" i="8" s="1"/>
  <c r="F12" i="8"/>
  <c r="H9" i="8" s="1"/>
  <c r="H11" i="8" l="1"/>
  <c r="H10" i="8"/>
  <c r="H8" i="8"/>
  <c r="K103" i="25"/>
  <c r="K96" i="25"/>
  <c r="K119" i="25"/>
  <c r="K85" i="25"/>
  <c r="K94" i="25"/>
  <c r="K66" i="25"/>
  <c r="K83" i="25"/>
  <c r="K99" i="25"/>
  <c r="K114" i="25"/>
  <c r="K155" i="25"/>
  <c r="K150" i="25"/>
  <c r="K101" i="25"/>
  <c r="K149" i="25"/>
  <c r="K39" i="25"/>
  <c r="K21" i="25"/>
  <c r="K148" i="25"/>
  <c r="K116" i="25"/>
  <c r="K89" i="25"/>
  <c r="K104" i="25"/>
  <c r="K43" i="25"/>
  <c r="K97" i="25"/>
  <c r="K22" i="25"/>
  <c r="K90" i="25"/>
  <c r="K100" i="25"/>
  <c r="K129" i="25"/>
  <c r="K159" i="25"/>
  <c r="K109" i="25"/>
  <c r="K29" i="25"/>
  <c r="K95" i="25"/>
  <c r="K63" i="25"/>
  <c r="K71" i="25"/>
  <c r="K37" i="25"/>
  <c r="K161" i="25"/>
  <c r="K122" i="25"/>
  <c r="K162" i="25"/>
  <c r="K57" i="25"/>
  <c r="K44" i="25"/>
  <c r="K171" i="25"/>
  <c r="K58" i="25"/>
  <c r="K92" i="25"/>
  <c r="K165" i="25"/>
  <c r="K88" i="25"/>
  <c r="K25" i="25"/>
  <c r="K68" i="25"/>
  <c r="K17" i="25"/>
  <c r="K11" i="25"/>
  <c r="K128" i="25"/>
  <c r="K130" i="25"/>
  <c r="K151" i="25"/>
  <c r="K75" i="25"/>
  <c r="K86" i="25"/>
  <c r="K40" i="25"/>
  <c r="K20" i="25"/>
  <c r="K112" i="25"/>
  <c r="K172" i="25"/>
  <c r="K123" i="25"/>
  <c r="K160" i="25"/>
  <c r="K38" i="25"/>
  <c r="K34" i="25"/>
  <c r="K36" i="25"/>
  <c r="K108" i="25"/>
  <c r="K69" i="25"/>
  <c r="K168" i="25"/>
  <c r="K170" i="25"/>
  <c r="K73" i="25"/>
  <c r="K15" i="25"/>
  <c r="K145" i="25"/>
  <c r="K166" i="25"/>
  <c r="K47" i="25"/>
  <c r="K144" i="25"/>
  <c r="K65" i="25"/>
  <c r="K33" i="25"/>
  <c r="K140" i="25"/>
  <c r="K51" i="25"/>
  <c r="K26" i="25"/>
  <c r="K102" i="25"/>
  <c r="K111" i="25"/>
  <c r="K132" i="25"/>
  <c r="K67" i="25"/>
  <c r="K61" i="25"/>
  <c r="K141" i="25"/>
  <c r="K169" i="25"/>
  <c r="K106" i="25"/>
  <c r="K137" i="25"/>
  <c r="K110" i="25"/>
  <c r="K131" i="25"/>
  <c r="K138" i="25"/>
  <c r="K135" i="25"/>
  <c r="K173" i="25"/>
  <c r="K41" i="25"/>
  <c r="K30" i="25"/>
  <c r="K154" i="25"/>
  <c r="K59" i="25"/>
  <c r="K48" i="25"/>
  <c r="K117" i="25"/>
  <c r="K31" i="25"/>
  <c r="K55" i="25"/>
  <c r="K12" i="25"/>
  <c r="K156" i="25"/>
  <c r="K167" i="25"/>
  <c r="K142" i="25"/>
  <c r="K64" i="25"/>
  <c r="K72" i="25"/>
  <c r="K121" i="25"/>
  <c r="K10" i="25"/>
  <c r="K77" i="25"/>
  <c r="K62" i="25"/>
  <c r="K28" i="25"/>
  <c r="K98" i="25"/>
  <c r="K153" i="25"/>
  <c r="K79" i="25"/>
  <c r="K105" i="25"/>
  <c r="K42" i="25"/>
  <c r="K81" i="25"/>
  <c r="K24" i="25"/>
  <c r="K49" i="25"/>
  <c r="K115" i="25"/>
  <c r="K74" i="25"/>
  <c r="K27" i="25"/>
  <c r="K50" i="25"/>
  <c r="K70" i="25"/>
  <c r="K35" i="25"/>
  <c r="K53" i="25"/>
  <c r="K23" i="25"/>
  <c r="K52" i="25"/>
  <c r="K107" i="25"/>
  <c r="K163" i="25"/>
  <c r="K134" i="25"/>
  <c r="K14" i="25"/>
  <c r="K93" i="25"/>
  <c r="K120" i="25"/>
  <c r="K54" i="25"/>
  <c r="K82" i="25"/>
  <c r="K56" i="25"/>
  <c r="K113" i="25"/>
  <c r="K146" i="25"/>
  <c r="K157" i="25"/>
  <c r="K84" i="25"/>
  <c r="K80" i="25"/>
  <c r="K91" i="25"/>
  <c r="K60" i="25"/>
  <c r="K127" i="25"/>
  <c r="K133" i="25"/>
  <c r="K76" i="25"/>
  <c r="K87" i="25"/>
  <c r="K32" i="25"/>
  <c r="K45" i="25"/>
  <c r="K126" i="25"/>
  <c r="K46" i="25"/>
  <c r="K78" i="25"/>
  <c r="K143" i="25"/>
  <c r="K164" i="25"/>
  <c r="K118" i="25"/>
  <c r="K158" i="25"/>
  <c r="K19" i="25"/>
  <c r="K139" i="25"/>
  <c r="K136" i="25"/>
  <c r="K147" i="25"/>
  <c r="K125" i="25"/>
  <c r="K16" i="25"/>
  <c r="K152" i="25"/>
  <c r="K13" i="25"/>
  <c r="K124" i="25"/>
  <c r="K18" i="25"/>
  <c r="K9" i="25"/>
  <c r="U172" i="25"/>
  <c r="U53" i="25"/>
  <c r="U133" i="25"/>
  <c r="U157" i="25"/>
  <c r="U64" i="25"/>
  <c r="U36" i="25"/>
  <c r="U22" i="25"/>
  <c r="U173" i="25"/>
  <c r="U88" i="25"/>
  <c r="U81" i="25"/>
  <c r="U97" i="25"/>
  <c r="U105" i="25"/>
  <c r="U167" i="25"/>
  <c r="U159" i="25"/>
  <c r="U85" i="25"/>
  <c r="U83" i="25"/>
  <c r="U90" i="25"/>
  <c r="U116" i="25"/>
  <c r="U93" i="25"/>
  <c r="U41" i="25"/>
  <c r="U92" i="25"/>
  <c r="U154" i="25"/>
  <c r="U121" i="25"/>
  <c r="U86" i="25"/>
  <c r="U67" i="25"/>
  <c r="U40" i="25"/>
  <c r="U161" i="25"/>
  <c r="U109" i="25"/>
  <c r="U123" i="25"/>
  <c r="U24" i="25"/>
  <c r="U107" i="25"/>
  <c r="U140" i="25"/>
  <c r="U80" i="25"/>
  <c r="U79" i="25"/>
  <c r="U96" i="25"/>
  <c r="U45" i="25"/>
  <c r="U29" i="25"/>
  <c r="U101" i="25"/>
  <c r="U65" i="25"/>
  <c r="U25" i="25"/>
  <c r="U75" i="25"/>
  <c r="U119" i="25"/>
  <c r="U171" i="25"/>
  <c r="U141" i="25"/>
  <c r="U76" i="25"/>
  <c r="U136" i="25"/>
  <c r="U48" i="25"/>
  <c r="U89" i="25"/>
  <c r="U117" i="25"/>
  <c r="U106" i="25"/>
  <c r="U95" i="25"/>
  <c r="U31" i="25"/>
  <c r="U50" i="25"/>
  <c r="U131" i="25"/>
  <c r="U112" i="25"/>
  <c r="U155" i="25"/>
  <c r="U113" i="25"/>
  <c r="U126" i="25"/>
  <c r="U128" i="25"/>
  <c r="U111" i="25"/>
  <c r="U21" i="25"/>
  <c r="U63" i="25"/>
  <c r="U152" i="25"/>
  <c r="U26" i="25"/>
  <c r="U55" i="25"/>
  <c r="U27" i="25"/>
  <c r="U127" i="25"/>
  <c r="U34" i="25"/>
  <c r="U57" i="25"/>
  <c r="U145" i="25"/>
  <c r="U32" i="25"/>
  <c r="U139" i="25"/>
  <c r="U151" i="25"/>
  <c r="U37" i="25"/>
  <c r="U44" i="25"/>
  <c r="U162" i="25"/>
  <c r="U103" i="25"/>
  <c r="U87" i="25"/>
  <c r="U110" i="25"/>
  <c r="U122" i="25"/>
  <c r="U144" i="25"/>
  <c r="U153" i="25"/>
  <c r="U60" i="25"/>
  <c r="U147" i="25"/>
  <c r="U23" i="25"/>
  <c r="U82" i="25"/>
  <c r="U56" i="25"/>
  <c r="U166" i="25"/>
  <c r="U143" i="25"/>
  <c r="U132" i="25"/>
  <c r="U69" i="25"/>
  <c r="U77" i="25"/>
  <c r="U168" i="25"/>
  <c r="U156" i="25"/>
  <c r="U98" i="25"/>
  <c r="U43" i="25"/>
  <c r="U42" i="25"/>
  <c r="U130" i="25"/>
  <c r="U10" i="25"/>
  <c r="U84" i="25"/>
  <c r="U99" i="25"/>
  <c r="U160" i="25"/>
  <c r="U13" i="25"/>
  <c r="U118" i="25"/>
  <c r="U100" i="25"/>
  <c r="U35" i="25"/>
  <c r="U17" i="25"/>
  <c r="U16" i="25"/>
  <c r="U51" i="25"/>
  <c r="U20" i="25"/>
  <c r="U134" i="25"/>
  <c r="U30" i="25"/>
  <c r="U114" i="25"/>
  <c r="U49" i="25"/>
  <c r="U142" i="25"/>
  <c r="U165" i="25"/>
  <c r="U54" i="25"/>
  <c r="U125" i="25"/>
  <c r="U68" i="25"/>
  <c r="U11" i="25"/>
  <c r="U115" i="25"/>
  <c r="U70" i="25"/>
  <c r="U150" i="25"/>
  <c r="U38" i="25"/>
  <c r="U91" i="25"/>
  <c r="U102" i="25"/>
  <c r="U14" i="25"/>
  <c r="U19" i="25"/>
  <c r="U72" i="25"/>
  <c r="U149" i="25"/>
  <c r="U39" i="25"/>
  <c r="U62" i="25"/>
  <c r="U94" i="25"/>
  <c r="U66" i="25"/>
  <c r="U61" i="25"/>
  <c r="U46" i="25"/>
  <c r="U33" i="25"/>
  <c r="U58" i="25"/>
  <c r="U169" i="25"/>
  <c r="U52" i="25"/>
  <c r="U15" i="25"/>
  <c r="U148" i="25"/>
  <c r="U73" i="25"/>
  <c r="U78" i="25"/>
  <c r="U59" i="25"/>
  <c r="U124" i="25"/>
  <c r="U158" i="25"/>
  <c r="U163" i="25"/>
  <c r="U137" i="25"/>
  <c r="U170" i="25"/>
  <c r="U135" i="25"/>
  <c r="U104" i="25"/>
  <c r="U108" i="25"/>
  <c r="U129" i="25"/>
  <c r="U71" i="25"/>
  <c r="U164" i="25"/>
  <c r="U47" i="25"/>
  <c r="U74" i="25"/>
  <c r="U120" i="25"/>
  <c r="U9" i="25"/>
  <c r="U18" i="25"/>
  <c r="U28" i="25"/>
  <c r="U138" i="25"/>
  <c r="U146" i="25"/>
  <c r="U12" i="25"/>
  <c r="H12" i="8"/>
  <c r="K174" i="25" l="1"/>
  <c r="U174" i="25"/>
</calcChain>
</file>

<file path=xl/sharedStrings.xml><?xml version="1.0" encoding="utf-8"?>
<sst xmlns="http://schemas.openxmlformats.org/spreadsheetml/2006/main" count="1333" uniqueCount="349">
  <si>
    <t>صورت وضعیت پرتفوی</t>
  </si>
  <si>
    <t>برای ماه منتهی به 1404/08/30</t>
  </si>
  <si>
    <t>1404/07/30</t>
  </si>
  <si>
    <t>تغییرات طی دوره</t>
  </si>
  <si>
    <t>1404/08/30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</si>
  <si>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</si>
  <si>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</si>
  <si>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</si>
  <si>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</si>
  <si>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</si>
  <si>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</si>
  <si>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</si>
  <si>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</si>
  <si>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</si>
  <si>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اختیار خرید گواهی سپرده پیوسته شمش طلای +995 GBAB04C1200 12000000.0000-1404/08/18</t>
  </si>
  <si>
    <t>اختیار خرید گواهی سپرده پیوسته شمش طلای +995 GBAB04C1400 14000000.0000-1404/08/18</t>
  </si>
  <si>
    <t>اختیار خرید گواهی سپرده پیوسته شمش طلای +995 GBBA04C1050 10500000.0000-1404/11/19</t>
  </si>
  <si>
    <t>اختیار خرید گواهی سپرده پیوسته شمش طلای +995 GBBA04C1100 11000000.0000-1404/11/19</t>
  </si>
  <si>
    <t>اختیار خرید گواهی سپرده پیوسته شمش طلای +995 GBBA04C900 9000000.0000-1404/11/19</t>
  </si>
  <si>
    <t>اختیارخ پتروآبان-17000-040818</t>
  </si>
  <si>
    <t>اختیارخ خودرو-400-1404/09/05</t>
  </si>
  <si>
    <t>اختیارخ خودرو-400-1404/10/03</t>
  </si>
  <si>
    <t>اختیارخ خودرو-450-1404/10/03</t>
  </si>
  <si>
    <t>اختیارخ ذوب-260-1404/09/19</t>
  </si>
  <si>
    <t>اختیارخ ذوب-280-1404/09/19</t>
  </si>
  <si>
    <t>اختیارخ ذوب-320-1404/09/19</t>
  </si>
  <si>
    <t>اختیارخ وبصادر-400-1404/09/19</t>
  </si>
  <si>
    <t>اختیارخ وبصادر-450-1404/09/19</t>
  </si>
  <si>
    <t>اختیارخ وبملت-1100-1404/11/21</t>
  </si>
  <si>
    <t>اختیارخ وتجارت-450-1404/10/17</t>
  </si>
  <si>
    <t>اختیارف خساپا-1000-1404/09/26</t>
  </si>
  <si>
    <t>ایران‌ خودرو</t>
  </si>
  <si>
    <t>بانک تجارت</t>
  </si>
  <si>
    <t>بانک صادرات ایران</t>
  </si>
  <si>
    <t>بانک ملت</t>
  </si>
  <si>
    <t>پالایش نفت اصفهان</t>
  </si>
  <si>
    <t>پویا</t>
  </si>
  <si>
    <t>پویا زرکان آق دره</t>
  </si>
  <si>
    <t>تامین سرمایه دماوند</t>
  </si>
  <si>
    <t>ذوب آهن اصفهان</t>
  </si>
  <si>
    <t>سایپا</t>
  </si>
  <si>
    <t>سرمایه گذاری پایا تدبیرپارسا</t>
  </si>
  <si>
    <t>سرمایه گذاری تامین اجتماعی</t>
  </si>
  <si>
    <t>شمش طلا GoldBar</t>
  </si>
  <si>
    <t>مخابرات ایران</t>
  </si>
  <si>
    <t>ملی‌ صنایع‌ مس‌ ایران‌</t>
  </si>
  <si>
    <t>اختیارخ خساپا-500-1404/08/28</t>
  </si>
  <si>
    <t>اختیارخ خودرو-550-1404/09/05</t>
  </si>
  <si>
    <t>اختیارخ وبملت-1200-1404/08/21</t>
  </si>
  <si>
    <t>اختیارخ وبملت-1300-1404/08/21</t>
  </si>
  <si>
    <t>اختیار خرید گواهی سپرده پیوسته شمش طلای +995 GBBA04C1500 15000000.0000-1404/11/19</t>
  </si>
  <si>
    <t>اختیار خرید گواهی سپرده پیوسته شمش طلای +995 GBBA04C1300 13000000.0000-1404/11/19</t>
  </si>
  <si>
    <t>اختیار خرید گواهی سپرده پیوسته شمش طلای +995 GBBA04C1400 14000000.0000-1404/11/19</t>
  </si>
  <si>
    <t>اختیارخ شستا-1600-1404/08/14</t>
  </si>
  <si>
    <t>س. و توسعه صنایع لاستیک</t>
  </si>
  <si>
    <t>اختیارخ وبملت-1100-1404/08/21</t>
  </si>
  <si>
    <t>اختیارخ خودرو-500-1404/08/07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</si>
  <si>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</si>
  <si>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</si>
  <si>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</si>
  <si>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</si>
  <si>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</si>
  <si>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</si>
  <si>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</si>
  <si>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 ت وبملت-1383-05/07/27</t>
  </si>
  <si>
    <t>1405/07/27</t>
  </si>
  <si>
    <t>اختیارف ت خودرو-535-05/08/09</t>
  </si>
  <si>
    <t>1405/08/09</t>
  </si>
  <si>
    <t>اختیارف ت خساپا-542-05/08/16</t>
  </si>
  <si>
    <t>1405/08/16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</si>
  <si>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</si>
  <si>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</si>
  <si>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</si>
  <si>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</si>
  <si>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</si>
  <si>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 شستا-1300-1404/08/14</t>
  </si>
  <si>
    <t>اختیار خرید</t>
  </si>
  <si>
    <t>موقعیت فروش</t>
  </si>
  <si>
    <t>-</t>
  </si>
  <si>
    <t>1404/08/14</t>
  </si>
  <si>
    <t>اختیار خرید گواهی سپرده پیوسته شمش طلای +995 GBAB04C1000 10000000.0000-1404/08/18</t>
  </si>
  <si>
    <t>اختیارخ وبملت-1400-1404/08/21</t>
  </si>
  <si>
    <t>1404/08/21</t>
  </si>
  <si>
    <t>اختیار خرید گواهی سپرده پیوسته شمش طلای +995 GBAB04C900 9000000.0000-1404/08/18</t>
  </si>
  <si>
    <t>اختیار خرید گواهی سپرده پیوسته شمش طلای +995 GBBA04C800 8000000.0000-1404/11/19</t>
  </si>
  <si>
    <t>1404/08/07</t>
  </si>
  <si>
    <t>اختیارخ خودرو-500-1404/10/03</t>
  </si>
  <si>
    <t>1404/10/03</t>
  </si>
  <si>
    <t>اختیارخ شپنا-5000-1404/10/17</t>
  </si>
  <si>
    <t>1404/10/17</t>
  </si>
  <si>
    <t>اختیارخ شستا-1500-1404/08/14</t>
  </si>
  <si>
    <t>اختیارخ شپنا-5500-1404/08/21</t>
  </si>
  <si>
    <t>موقعیت خرید</t>
  </si>
  <si>
    <t>اختیار خرید گواهی سپرده پیوسته شمش طلای +995 GBAB04C800 8000000.0000-1404/08/18</t>
  </si>
  <si>
    <t>اختیار خرید گواهی سپرده پیوسته شمش طلای +995 GBAB04C1050 10500000.0000-1404/08/18</t>
  </si>
  <si>
    <t>اختیارخ وبصادر-600-1404/09/19</t>
  </si>
  <si>
    <t>1404/09/19</t>
  </si>
  <si>
    <t>اختیارخ شپنا-3250-1404/08/21</t>
  </si>
  <si>
    <t>اختیار خرید گواهی سپرده پیوسته شمش طلای +995 GBBA04C950 9500000.0000-1404/11/19</t>
  </si>
  <si>
    <t>اختیارخ شپنا-3750-1404/08/21</t>
  </si>
  <si>
    <t>اختیار خرید گواهی سپرده پیوسته شمش طلای +995 GBBA04C1000 10000000.0000-1404/11/19</t>
  </si>
  <si>
    <t>اختیار خرید گواهی سپرده پیوسته شمش طلای +995 GBBA04C1200 12000000.0000-1404/11/19</t>
  </si>
  <si>
    <t>اختیارخ وبصادر-500-1404/09/19</t>
  </si>
  <si>
    <t>اختیارخ خودرو-500-1404/09/05</t>
  </si>
  <si>
    <t>1404/09/05</t>
  </si>
  <si>
    <t>1404/08/28</t>
  </si>
  <si>
    <t>اختیارخ شستا-1300-1404/09/12</t>
  </si>
  <si>
    <t>1404/09/12</t>
  </si>
  <si>
    <t>اختیارخ شستا-1200-1404/08/14</t>
  </si>
  <si>
    <t>اختیارخ وتجارت-400-1404/08/21</t>
  </si>
  <si>
    <t>اختیارخ شپنا-5500-1404/10/17</t>
  </si>
  <si>
    <t>اختیار خرید گواهی سپرده پیوسته شمش طلای +995 GBAB04C950 9500000.0000-1404/08/18</t>
  </si>
  <si>
    <t>اختیارخ شپنا-4500-1404/10/17</t>
  </si>
  <si>
    <t>اختیارخ شپنا-5000-1404/08/21</t>
  </si>
  <si>
    <t>اختیارخ خودرو-450-1404/11/01</t>
  </si>
  <si>
    <t>1404/11/01</t>
  </si>
  <si>
    <t>اختیارخ خودرو-550-1404/10/03</t>
  </si>
  <si>
    <t>اختیارخ شستا-1400-1404/08/14</t>
  </si>
  <si>
    <t>اختیار خرید گواهی سپرده پیوسته شمش طلای +995 GBAB04C1100 11000000.0000-1404/08/18</t>
  </si>
  <si>
    <t>اختیارخ شپنا-4500-1404/08/21</t>
  </si>
  <si>
    <t>اختیارخ شپنا-4000-1404/08/21</t>
  </si>
  <si>
    <t>اختیارخ وتجارت-550-1404/10/17</t>
  </si>
  <si>
    <t>اختیارخ خودرو-600-1404/10/03</t>
  </si>
  <si>
    <t>اختیارخ وتجارت-600-1404/10/17</t>
  </si>
  <si>
    <t>اختیارخ خودرو-600-1404/09/05</t>
  </si>
  <si>
    <t>اختیارخ وبملت-1100-1404/09/19</t>
  </si>
  <si>
    <t>اختیارخ خودرو-650-1404/10/03</t>
  </si>
  <si>
    <t>اختیارخ وبملت-1200-1404/09/19</t>
  </si>
  <si>
    <t>اختیارخ وبملت-1400-1404/10/17</t>
  </si>
  <si>
    <t>اختیارخ وبملت-1300-1404/09/19</t>
  </si>
  <si>
    <t>اختیارخ خساپا-600-1404/09/26</t>
  </si>
  <si>
    <t>1404/09/26</t>
  </si>
  <si>
    <t>اختیارخ وتجارت-500-1404/10/17</t>
  </si>
  <si>
    <t>اختیارخ شستا-1500-1404/09/12</t>
  </si>
  <si>
    <t>اختیارخ شستا-1800-1404/10/10</t>
  </si>
  <si>
    <t>1404/10/10</t>
  </si>
  <si>
    <t>اختیارخ خساپا-500-1404/09/26</t>
  </si>
  <si>
    <t>1404/08/18</t>
  </si>
  <si>
    <t>1404/11/21</t>
  </si>
  <si>
    <t>اختیار فروش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</si>
  <si>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</si>
  <si>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</si>
  <si>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</si>
  <si>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</si>
  <si>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</si>
  <si>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</si>
  <si>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سلف موازی متانول بوشهر051</t>
  </si>
  <si>
    <t>بله</t>
  </si>
  <si>
    <t>1403/02/03</t>
  </si>
  <si>
    <t>1405/02/03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</si>
  <si>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</si>
  <si>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</si>
  <si>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</si>
  <si>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</si>
  <si>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</si>
  <si>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</si>
  <si>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</si>
  <si>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</si>
  <si>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</si>
  <si>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</si>
  <si>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</si>
  <si>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</si>
  <si>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</si>
  <si>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</si>
  <si>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</si>
  <si>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</si>
  <si>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</si>
  <si>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</si>
  <si>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</si>
  <si>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</si>
  <si>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</si>
  <si>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</si>
  <si>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</si>
  <si>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</si>
  <si>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</si>
  <si>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اختیارخ وبملت-2200-1404/07/23</t>
  </si>
  <si>
    <t>گروه‌بهمن‌</t>
  </si>
  <si>
    <t>گسترش‌سرمایه‌گذاری‌ایران‌خودرو</t>
  </si>
  <si>
    <t>سرمایه‌گذاری‌نیرو</t>
  </si>
  <si>
    <t>ایران خودرو دیزل</t>
  </si>
  <si>
    <t>ایمن خودرو شرق</t>
  </si>
  <si>
    <t>عنوان</t>
  </si>
  <si>
    <t>درآمد سود اوراق</t>
  </si>
  <si>
    <t>مرابحه سمگا-دماوند060907</t>
  </si>
  <si>
    <t>صکوک اجاره گل گهر504-3ماهه23%</t>
  </si>
  <si>
    <t>صکوک اجاره گل گهر054-3ماهه23%</t>
  </si>
  <si>
    <t>صکوک مرابحه اندیمشک07-6ماهه23%</t>
  </si>
  <si>
    <t>صکوک مرابحه فولاژ612-بدون ضامن</t>
  </si>
  <si>
    <t>صکوک اجاره اخابر61-3ماهه23%</t>
  </si>
  <si>
    <t>مبلغ شناسایی شده بابت قرارداد خرید و نگهداری اوراق بهادار</t>
  </si>
  <si>
    <t>طرف معامله</t>
  </si>
  <si>
    <t>نوع وابستگی</t>
  </si>
  <si>
    <t>نام ورقه بهادار</t>
  </si>
  <si>
    <t>بهای تمام شده اوراق</t>
  </si>
  <si>
    <t>مدیر صندوق</t>
  </si>
  <si>
    <t>نام سپرده بانکی</t>
  </si>
  <si>
    <t>سود سپرده بانکی و گواهی سپرده</t>
  </si>
  <si>
    <t>درصد سود به میانگین سپرده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</si>
  <si>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</si>
  <si>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</si>
  <si>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</si>
  <si>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</si>
  <si>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</si>
  <si>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</si>
  <si>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</si>
  <si>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</si>
  <si>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</si>
  <si>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1404/04/12</t>
  </si>
  <si>
    <t>1404/04/31</t>
  </si>
  <si>
    <t>1404/04/28</t>
  </si>
  <si>
    <t>1404/04/30</t>
  </si>
  <si>
    <t>1404/04/21</t>
  </si>
  <si>
    <t>سود اوراق بهادار با درآمد ثابت</t>
  </si>
  <si>
    <t>نرخ سود علی الحساب</t>
  </si>
  <si>
    <t>درآمد سود</t>
  </si>
  <si>
    <t>خالص درآمد</t>
  </si>
  <si>
    <t>1405/04/18</t>
  </si>
  <si>
    <t>1406/12/22</t>
  </si>
  <si>
    <t>1406/11/14</t>
  </si>
  <si>
    <t>1407/10/06</t>
  </si>
  <si>
    <t>1406/09/07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</si>
  <si>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</si>
  <si>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</si>
  <si>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</si>
  <si>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</si>
  <si>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</si>
  <si>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</si>
  <si>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اختیار</t>
  </si>
  <si>
    <t>کارمزد اعمال</t>
  </si>
  <si>
    <t>مالیات اعمال</t>
  </si>
  <si>
    <t>سود(زیان)اعمال</t>
  </si>
  <si>
    <t>درآمد ناشی از تغییر قیمت اوراق بهادار</t>
  </si>
  <si>
    <t>سود و زیان ناشی از تغییر قیمت</t>
  </si>
  <si>
    <t>1-سرمایه گذاری ها</t>
  </si>
  <si>
    <t>1-1-سرمایه گذاری در سهام و حق تقدم سهام</t>
  </si>
  <si>
    <t>سپرده کوتاه مدت بانک پاسارگاد</t>
  </si>
  <si>
    <t>سپرده کوتاه مدت بانک سینا</t>
  </si>
  <si>
    <t>سپرده کوتاه مدت بانک سامان</t>
  </si>
  <si>
    <t>سپرده کوتاه مدت بانک صادرات</t>
  </si>
  <si>
    <t>سپرده بلند مدت بانک صادرات</t>
  </si>
  <si>
    <t>سپرده بلند مدت بانک پاسارگاد</t>
  </si>
  <si>
    <t>3-1-سرمایه‌گذاری در  سپرده‌ بانکی</t>
  </si>
  <si>
    <t>اختیارخ اخابر-450-1404/09/19</t>
  </si>
  <si>
    <t>اختیارخ ذوب-300-1404/09/19</t>
  </si>
  <si>
    <t>اختیارخ وبصادر-550-1404/09/19</t>
  </si>
  <si>
    <t>اختیارخ وبملت-1000-1404/08/21</t>
  </si>
  <si>
    <t>اختیارخ خودرو-380-1404/10/03</t>
  </si>
  <si>
    <t>اختیار خرید گواهی سپرده پیوسته شمش طلای +995 GBAB04C1300 13000000.0000-1404/08/18</t>
  </si>
  <si>
    <t>اختیارخ وتجارت-500-1404/08/21</t>
  </si>
  <si>
    <t>اختیارخ شستا-1600-1404/09/12</t>
  </si>
  <si>
    <t>اختیارخ وبصادر-500-1404/07/23</t>
  </si>
  <si>
    <t>اختیارخ اخابر-400-1404/07/23</t>
  </si>
  <si>
    <t>اختیارخ وبملت-1175-1404/07/23</t>
  </si>
  <si>
    <t>اختیارخ اطلس-60000-14040609</t>
  </si>
  <si>
    <t>اختیارخ خساپا-500-1404/07/30</t>
  </si>
  <si>
    <t>اختیارخ خودرو-400-1404/07/02</t>
  </si>
  <si>
    <t>اختیارخ خودرو-300-1404/07/02</t>
  </si>
  <si>
    <t>اختیارخ ذوب-400-1404/06/18</t>
  </si>
  <si>
    <t>اختیارخ اخابر-800-1404/03/21</t>
  </si>
  <si>
    <t>اختیارخ خبهمن-2600-1404/05/29</t>
  </si>
  <si>
    <t>اختیارخ وتجارت-700-1404/04/18</t>
  </si>
  <si>
    <t>اختیارخ وتجارت-600-1404/04/18</t>
  </si>
  <si>
    <t>اختیارخ وبصادر-500-1404/05/22</t>
  </si>
  <si>
    <t>اختیارخ وبصادر-600-1404/05/22</t>
  </si>
  <si>
    <t>اختیارخ وبصادر-700-1404/03/21</t>
  </si>
  <si>
    <t>اختیارخ وبصادر-500-1404/03/21</t>
  </si>
  <si>
    <t>اختیارخ وبصادر-700-1404/05/22</t>
  </si>
  <si>
    <t>اختیارخ وبصادر-900-1404/03/21</t>
  </si>
  <si>
    <t>اختیارخ وبصادر-800-1404/03/21</t>
  </si>
  <si>
    <t>اختیارخ وبصادر-600-1404/03/21</t>
  </si>
  <si>
    <t>اختیارخ وبصادر-200-1404/03/21</t>
  </si>
  <si>
    <t>اختیارخ ذوب-600-1404/04/25</t>
  </si>
  <si>
    <t>اختیارخ ذوب-500-1404/04/25</t>
  </si>
  <si>
    <t>اختیارخ ذوب-400-1404/04/25</t>
  </si>
  <si>
    <t>اختیارخ شتاب-13000-1404/03/13</t>
  </si>
  <si>
    <t>اختیارخ خگستر-5500-1404/04/08</t>
  </si>
  <si>
    <t>اختیارخ خگستر-6500-1404/04/08</t>
  </si>
  <si>
    <t>اختیارخ ذوب-500-1404/03/21</t>
  </si>
  <si>
    <t>اختیارخ ذوب-400-1404/03/21</t>
  </si>
  <si>
    <t>اختیارخ ذوب-300-1404/03/21</t>
  </si>
  <si>
    <t>اختیارخ وبملت-2934-1404/03/21</t>
  </si>
  <si>
    <t>اختیارخ وبملت-2640-1404/03/21</t>
  </si>
  <si>
    <t>اختیارخ وبملت-2200-1404/03/21</t>
  </si>
  <si>
    <t>اختیارخ وبملت-2054-1404/03/21</t>
  </si>
  <si>
    <t>اختیارخ وبملت-1907-1404/03/21</t>
  </si>
  <si>
    <t>اختیارخ وبملت-1760-1404/03/21</t>
  </si>
  <si>
    <t>اختیارخ شستا-2200-1404/04/11</t>
  </si>
  <si>
    <t>اختیارخ شستا-1200-1404/04/11</t>
  </si>
  <si>
    <t>اختیارخ شستا-1100-1404/04/11</t>
  </si>
  <si>
    <t>اختیارخ خساپا-422-1404/03/28</t>
  </si>
  <si>
    <t>اختیارخ خساپا-392-1404/03/28</t>
  </si>
  <si>
    <t>اختیارخ خساپا-362-1404/03/28</t>
  </si>
  <si>
    <t>اختیارخ خساپا-338-1404/04/08</t>
  </si>
  <si>
    <t>اختیارخ خودرو-471-1404/03/07</t>
  </si>
  <si>
    <t>اختیارخ خودرو-647-1404/03/07</t>
  </si>
  <si>
    <t>اختیارخ خودرو-588-1404/03/07</t>
  </si>
  <si>
    <t>اختیارخ خودرو-529-1404/03/07</t>
  </si>
  <si>
    <t>اختیارخ خودرو-441-1404/03/07</t>
  </si>
  <si>
    <t>اختیارخ خودرو-382-1404/03/07</t>
  </si>
  <si>
    <t>اختیارخ خودرو-353-1404/03/07</t>
  </si>
  <si>
    <t>اختیارخ خودرو-329-1404/03/07</t>
  </si>
  <si>
    <t>اختیارخ خودرو-306-1404/03/07</t>
  </si>
  <si>
    <t>اختیارخ خودرو-282-1404/03/07</t>
  </si>
  <si>
    <t>1404/11/19</t>
  </si>
  <si>
    <t>1404/03/07</t>
  </si>
  <si>
    <t>1404/04/08</t>
  </si>
  <si>
    <t>1404/03/28</t>
  </si>
  <si>
    <t>1404/04/11</t>
  </si>
  <si>
    <t>1404/03/21</t>
  </si>
  <si>
    <t>1404/03/13</t>
  </si>
  <si>
    <t>1404/04/25</t>
  </si>
  <si>
    <t>1404/05/22</t>
  </si>
  <si>
    <t>1404/04/18</t>
  </si>
  <si>
    <t>1404/05/29</t>
  </si>
  <si>
    <t>1404/06/18</t>
  </si>
  <si>
    <t>1404/07/02</t>
  </si>
  <si>
    <t>1404/07/23</t>
  </si>
  <si>
    <t>1-2-درآمد حاصل از سرمایه­گذاری در سهام و حق تقدم سهام</t>
  </si>
  <si>
    <t>.</t>
  </si>
  <si>
    <t>2-2-درآمد حاصل از سرمایه­گذاری در اوراق بهادار با درآمد ثابت:</t>
  </si>
  <si>
    <t>4-2-سایر درآمدها</t>
  </si>
  <si>
    <t>3-2-درآمد حاصل از سرمایه­گذاری در سپرده بانکی و گواهی سپرده</t>
  </si>
  <si>
    <t>صندوق حفظ ارزش دماوند</t>
  </si>
  <si>
    <t>در اجرای ابلاغیه شماره 12020093 مورخ 1396/09/05 سازمان بورس و اوراق بهادار</t>
  </si>
  <si>
    <t>‫صورت وضعیت پورتفوی</t>
  </si>
  <si>
    <t>‫صندوق حفظ ارزش دماوند</t>
  </si>
  <si>
    <t>تأمین سرمایه دماوند</t>
  </si>
  <si>
    <t>میانگین نرخ بازده تا سررسید قراردادهای منعقده(درصد)</t>
  </si>
  <si>
    <t>نرخ اسمی(درصد)</t>
  </si>
  <si>
    <t>جزئیات قراردادهای خرید و نگهداری اوراق بهادار با درآمد ثابت</t>
  </si>
  <si>
    <t>39</t>
  </si>
  <si>
    <t>2-1-سرمایه‌گذاری در اوراق بهادار با درآمد ثابت یا علی‌الحساب</t>
  </si>
  <si>
    <t>‫برای ماه منتهی به 30 آذر ماه 1404</t>
  </si>
  <si>
    <t>برای ماه منتهی به 1404/09/30</t>
  </si>
  <si>
    <t>1404/09/30</t>
  </si>
  <si>
    <t>تولیدی کوچین</t>
  </si>
  <si>
    <t>فولاد مبارکه اصفهان</t>
  </si>
  <si>
    <t>1404/10/24</t>
  </si>
  <si>
    <t>اختیارخ خساپا-600-1404/10/24</t>
  </si>
  <si>
    <t>اختیارخ خساپا-550-1404/10/24</t>
  </si>
  <si>
    <t>اختیارخ وبملت-1500-1404/10/17</t>
  </si>
  <si>
    <t>اختیارخ خودرو-650-1404/11/01</t>
  </si>
  <si>
    <t>1404/11/29</t>
  </si>
  <si>
    <t>اختیارخ خساپا-650-1404/11/29</t>
  </si>
  <si>
    <t>اختیارخ ذوب-450-1404/11/21</t>
  </si>
  <si>
    <t>اختیارخ وبملت-1200-1404/10/17</t>
  </si>
  <si>
    <t>1404/09/15</t>
  </si>
  <si>
    <t>گواهی سپرده کالایی شمش طلا غیرفعال</t>
  </si>
  <si>
    <t>1404/09/18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</si>
</sst>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_-;\(#,##0\)"/>
  </numFmts>
  <fonts count="19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sz val="11"/>
      <name val="Calibri"/>
      <family val="2"/>
    </font>
    <font>
      <sz val="12"/>
      <name val="B Nazanin"/>
      <charset val="178"/>
    </font>
    <font>
      <sz val="12"/>
      <color theme="0"/>
      <name val="B Nazanin"/>
      <charset val="178"/>
    </font>
    <font>
      <sz val="11"/>
      <color indexed="8"/>
      <name val="Calibri"/>
      <family val="2"/>
      <scheme val="minor"/>
    </font>
    <font>
      <sz val="12"/>
      <color indexed="8"/>
      <name val="B Nazanin"/>
      <charset val="178"/>
    </font>
    <font>
      <b/>
      <u/>
      <sz val="12"/>
      <name val="B Nazanin"/>
      <charset val="178"/>
    </font>
    <font>
      <sz val="11"/>
      <color theme="1"/>
      <name val="Calibri"/>
      <family val="2"/>
      <scheme val="minor"/>
    </font>
    <font>
      <sz val="10"/>
      <color theme="1"/>
      <name val="B Nazanin"/>
      <charset val="178"/>
    </font>
    <font>
      <sz val="11"/>
      <color indexed="8"/>
      <name val="B Nazanin"/>
      <charset val="178"/>
    </font>
    <font>
      <sz val="11"/>
      <color theme="1"/>
      <name val="B Nazanin"/>
      <charset val="178"/>
    </font>
    <font>
      <b/>
      <sz val="10"/>
      <color theme="1"/>
      <name val="B Zar"/>
      <charset val="178"/>
    </font>
    <font>
      <b/>
      <sz val="12"/>
      <name val="B Nazanin"/>
      <charset val="178"/>
    </font>
    <font>
      <sz val="12"/>
      <color theme="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6" fillId="0" borderId="0"/>
    <xf numFmtId="0" fontId="9" fillId="0" borderId="0"/>
    <xf numFmtId="0" fontId="12" fillId="0" borderId="0"/>
    <xf numFmtId="164" fontId="12" fillId="0" borderId="0" applyFont="0" applyFill="0" applyBorder="0" applyAlignment="0" applyProtection="0"/>
    <xf numFmtId="0" fontId="9" fillId="0" borderId="0"/>
    <xf numFmtId="0" fontId="5" fillId="0" borderId="0"/>
  </cellStyleXfs>
  <cellXfs count="130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3" fontId="4" fillId="0" borderId="2" xfId="0" applyNumberFormat="1" applyFont="1" applyBorder="1" applyAlignment="1">
      <alignment horizontal="center" vertical="top"/>
    </xf>
    <xf numFmtId="3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vertical="top"/>
    </xf>
    <xf numFmtId="0" fontId="3" fillId="0" borderId="1" xfId="0" applyFont="1" applyBorder="1" applyAlignment="1">
      <alignment vertical="center"/>
    </xf>
    <xf numFmtId="0" fontId="4" fillId="0" borderId="2" xfId="0" applyFont="1" applyBorder="1" applyAlignment="1">
      <alignment vertical="top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top"/>
    </xf>
    <xf numFmtId="4" fontId="4" fillId="0" borderId="7" xfId="0" applyNumberFormat="1" applyFont="1" applyBorder="1" applyAlignment="1">
      <alignment horizontal="center" vertical="top"/>
    </xf>
    <xf numFmtId="3" fontId="0" fillId="0" borderId="0" xfId="0" applyNumberFormat="1" applyAlignment="1">
      <alignment horizontal="center"/>
    </xf>
    <xf numFmtId="37" fontId="4" fillId="0" borderId="2" xfId="0" applyNumberFormat="1" applyFont="1" applyBorder="1" applyAlignment="1">
      <alignment horizontal="center" vertical="center"/>
    </xf>
    <xf numFmtId="37" fontId="0" fillId="0" borderId="0" xfId="0" applyNumberFormat="1" applyAlignment="1">
      <alignment horizontal="center"/>
    </xf>
    <xf numFmtId="37" fontId="4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center" vertical="top"/>
    </xf>
    <xf numFmtId="37" fontId="4" fillId="0" borderId="5" xfId="0" applyNumberFormat="1" applyFont="1" applyBorder="1" applyAlignment="1">
      <alignment horizontal="center" vertical="center"/>
    </xf>
    <xf numFmtId="37" fontId="4" fillId="0" borderId="5" xfId="0" applyNumberFormat="1" applyFont="1" applyBorder="1" applyAlignment="1">
      <alignment horizontal="center" vertical="top"/>
    </xf>
    <xf numFmtId="37" fontId="4" fillId="0" borderId="7" xfId="0" applyNumberFormat="1" applyFont="1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right" vertical="top"/>
    </xf>
    <xf numFmtId="37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left"/>
    </xf>
    <xf numFmtId="3" fontId="5" fillId="0" borderId="0" xfId="0" applyNumberFormat="1" applyFont="1" applyAlignment="1">
      <alignment horizontal="left"/>
    </xf>
    <xf numFmtId="37" fontId="0" fillId="0" borderId="0" xfId="0" applyNumberFormat="1" applyAlignment="1">
      <alignment horizontal="left"/>
    </xf>
    <xf numFmtId="0" fontId="3" fillId="0" borderId="0" xfId="0" applyFont="1" applyAlignment="1">
      <alignment horizontal="center" vertical="center" wrapText="1"/>
    </xf>
    <xf numFmtId="37" fontId="4" fillId="0" borderId="7" xfId="0" applyNumberFormat="1" applyFont="1" applyBorder="1" applyAlignment="1">
      <alignment horizontal="center" vertical="center"/>
    </xf>
    <xf numFmtId="37" fontId="4" fillId="0" borderId="4" xfId="0" applyNumberFormat="1" applyFont="1" applyBorder="1" applyAlignment="1">
      <alignment horizontal="center" vertical="center"/>
    </xf>
    <xf numFmtId="39" fontId="4" fillId="0" borderId="0" xfId="0" applyNumberFormat="1" applyFont="1" applyAlignment="1">
      <alignment horizontal="center" vertical="center"/>
    </xf>
    <xf numFmtId="39" fontId="0" fillId="0" borderId="0" xfId="0" applyNumberFormat="1" applyAlignment="1">
      <alignment horizontal="center" vertical="center"/>
    </xf>
    <xf numFmtId="39" fontId="4" fillId="0" borderId="5" xfId="0" applyNumberFormat="1" applyFont="1" applyBorder="1" applyAlignment="1">
      <alignment horizontal="center" vertical="center"/>
    </xf>
    <xf numFmtId="0" fontId="7" fillId="0" borderId="0" xfId="1" applyFont="1"/>
    <xf numFmtId="0" fontId="8" fillId="0" borderId="0" xfId="1" applyFont="1"/>
    <xf numFmtId="0" fontId="10" fillId="0" borderId="0" xfId="2" applyFont="1"/>
    <xf numFmtId="0" fontId="12" fillId="0" borderId="0" xfId="3"/>
    <xf numFmtId="0" fontId="12" fillId="0" borderId="0" xfId="3" applyAlignment="1">
      <alignment horizontal="center" vertical="center"/>
    </xf>
    <xf numFmtId="37" fontId="13" fillId="0" borderId="0" xfId="4" applyNumberFormat="1" applyFont="1" applyFill="1" applyBorder="1" applyAlignment="1">
      <alignment horizontal="center" vertical="center" shrinkToFit="1"/>
    </xf>
    <xf numFmtId="37" fontId="14" fillId="0" borderId="0" xfId="5" applyNumberFormat="1" applyFont="1" applyAlignment="1">
      <alignment horizontal="center" vertical="center" wrapText="1"/>
    </xf>
    <xf numFmtId="37" fontId="15" fillId="0" borderId="9" xfId="4" applyNumberFormat="1" applyFont="1" applyFill="1" applyBorder="1" applyAlignment="1">
      <alignment horizontal="center" vertical="center" shrinkToFit="1"/>
    </xf>
    <xf numFmtId="37" fontId="15" fillId="0" borderId="7" xfId="4" applyNumberFormat="1" applyFont="1" applyFill="1" applyBorder="1" applyAlignment="1">
      <alignment horizontal="center" vertical="center" shrinkToFit="1"/>
    </xf>
    <xf numFmtId="0" fontId="9" fillId="0" borderId="0" xfId="5"/>
    <xf numFmtId="49" fontId="14" fillId="0" borderId="10" xfId="5" applyNumberFormat="1" applyFont="1" applyBorder="1" applyAlignment="1">
      <alignment horizontal="center" vertical="center" wrapText="1"/>
    </xf>
    <xf numFmtId="37" fontId="14" fillId="0" borderId="10" xfId="5" applyNumberFormat="1" applyFont="1" applyBorder="1" applyAlignment="1">
      <alignment horizontal="center" vertical="center" wrapText="1"/>
    </xf>
    <xf numFmtId="0" fontId="14" fillId="0" borderId="10" xfId="5" applyFont="1" applyBorder="1" applyAlignment="1">
      <alignment horizontal="center" vertical="center" wrapText="1"/>
    </xf>
    <xf numFmtId="0" fontId="16" fillId="2" borderId="11" xfId="5" applyFont="1" applyFill="1" applyBorder="1" applyAlignment="1">
      <alignment horizontal="center" vertical="center" wrapText="1"/>
    </xf>
    <xf numFmtId="0" fontId="16" fillId="2" borderId="11" xfId="5" applyFont="1" applyFill="1" applyBorder="1" applyAlignment="1">
      <alignment horizontal="center" vertical="center"/>
    </xf>
    <xf numFmtId="0" fontId="16" fillId="2" borderId="12" xfId="5" applyFont="1" applyFill="1" applyBorder="1" applyAlignment="1">
      <alignment horizontal="center" vertical="center"/>
    </xf>
    <xf numFmtId="0" fontId="1" fillId="0" borderId="0" xfId="6" applyFont="1" applyAlignment="1">
      <alignment vertical="center"/>
    </xf>
    <xf numFmtId="0" fontId="5" fillId="0" borderId="0" xfId="6" applyAlignment="1">
      <alignment horizontal="left"/>
    </xf>
    <xf numFmtId="0" fontId="5" fillId="0" borderId="2" xfId="6" applyBorder="1" applyAlignment="1">
      <alignment horizontal="left"/>
    </xf>
    <xf numFmtId="0" fontId="3" fillId="0" borderId="6" xfId="6" applyFont="1" applyBorder="1" applyAlignment="1">
      <alignment horizontal="center" vertical="center"/>
    </xf>
    <xf numFmtId="0" fontId="3" fillId="0" borderId="4" xfId="6" applyFont="1" applyBorder="1" applyAlignment="1">
      <alignment horizontal="center" vertical="center"/>
    </xf>
    <xf numFmtId="0" fontId="4" fillId="0" borderId="0" xfId="6" applyFont="1" applyAlignment="1">
      <alignment horizontal="right" vertical="top"/>
    </xf>
    <xf numFmtId="0" fontId="4" fillId="0" borderId="2" xfId="6" applyFont="1" applyBorder="1" applyAlignment="1">
      <alignment horizontal="center" vertical="center"/>
    </xf>
    <xf numFmtId="0" fontId="5" fillId="0" borderId="0" xfId="6" applyAlignment="1">
      <alignment horizontal="center" vertical="center"/>
    </xf>
    <xf numFmtId="0" fontId="4" fillId="0" borderId="0" xfId="6" applyFont="1" applyAlignment="1">
      <alignment horizontal="center" vertical="center"/>
    </xf>
    <xf numFmtId="3" fontId="4" fillId="0" borderId="0" xfId="6" applyNumberFormat="1" applyFont="1" applyAlignment="1">
      <alignment horizontal="center" vertical="center"/>
    </xf>
    <xf numFmtId="4" fontId="4" fillId="0" borderId="2" xfId="6" applyNumberFormat="1" applyFont="1" applyBorder="1" applyAlignment="1">
      <alignment horizontal="center" vertical="center"/>
    </xf>
    <xf numFmtId="4" fontId="4" fillId="0" borderId="0" xfId="6" applyNumberFormat="1" applyFont="1" applyAlignment="1">
      <alignment horizontal="center" vertical="center"/>
    </xf>
    <xf numFmtId="37" fontId="5" fillId="0" borderId="0" xfId="6" applyNumberFormat="1" applyAlignment="1">
      <alignment horizontal="center" vertical="center"/>
    </xf>
    <xf numFmtId="3" fontId="5" fillId="0" borderId="0" xfId="6" applyNumberFormat="1" applyAlignment="1">
      <alignment horizontal="center" vertical="center"/>
    </xf>
    <xf numFmtId="39" fontId="4" fillId="0" borderId="7" xfId="6" applyNumberFormat="1" applyFont="1" applyBorder="1" applyAlignment="1">
      <alignment horizontal="center" vertical="center"/>
    </xf>
    <xf numFmtId="37" fontId="4" fillId="0" borderId="7" xfId="6" applyNumberFormat="1" applyFont="1" applyBorder="1" applyAlignment="1">
      <alignment horizontal="center" vertical="center"/>
    </xf>
    <xf numFmtId="37" fontId="4" fillId="0" borderId="0" xfId="6" applyNumberFormat="1" applyFont="1" applyAlignment="1">
      <alignment horizontal="center" vertical="center"/>
    </xf>
    <xf numFmtId="39" fontId="4" fillId="0" borderId="0" xfId="6" applyNumberFormat="1" applyFont="1" applyAlignment="1">
      <alignment horizontal="center" vertical="center"/>
    </xf>
    <xf numFmtId="0" fontId="5" fillId="0" borderId="0" xfId="6"/>
    <xf numFmtId="0" fontId="5" fillId="0" borderId="2" xfId="6" applyBorder="1" applyAlignment="1">
      <alignment horizontal="center" vertical="center"/>
    </xf>
    <xf numFmtId="0" fontId="3" fillId="0" borderId="4" xfId="6" applyFont="1" applyBorder="1" applyAlignment="1">
      <alignment vertical="center"/>
    </xf>
    <xf numFmtId="3" fontId="5" fillId="0" borderId="0" xfId="6" applyNumberFormat="1" applyAlignment="1">
      <alignment horizontal="left"/>
    </xf>
    <xf numFmtId="37" fontId="5" fillId="0" borderId="0" xfId="6" applyNumberFormat="1" applyAlignment="1">
      <alignment horizontal="left"/>
    </xf>
    <xf numFmtId="37" fontId="4" fillId="0" borderId="5" xfId="6" applyNumberFormat="1" applyFont="1" applyBorder="1" applyAlignment="1">
      <alignment horizontal="center" vertical="center"/>
    </xf>
    <xf numFmtId="0" fontId="3" fillId="0" borderId="0" xfId="6" applyFont="1" applyAlignment="1">
      <alignment horizontal="center" vertical="center"/>
    </xf>
    <xf numFmtId="0" fontId="4" fillId="0" borderId="0" xfId="6" applyFont="1" applyAlignment="1">
      <alignment vertical="top"/>
    </xf>
    <xf numFmtId="0" fontId="4" fillId="0" borderId="2" xfId="6" applyFont="1" applyBorder="1" applyAlignment="1">
      <alignment vertical="top"/>
    </xf>
    <xf numFmtId="3" fontId="4" fillId="0" borderId="5" xfId="6" applyNumberFormat="1" applyFont="1" applyBorder="1" applyAlignment="1">
      <alignment horizontal="center" vertical="center"/>
    </xf>
    <xf numFmtId="0" fontId="3" fillId="0" borderId="6" xfId="6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37" fontId="5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right" vertical="center"/>
    </xf>
    <xf numFmtId="37" fontId="11" fillId="0" borderId="0" xfId="2" applyNumberFormat="1" applyFont="1" applyAlignment="1">
      <alignment horizontal="center" vertical="center"/>
    </xf>
    <xf numFmtId="37" fontId="11" fillId="0" borderId="0" xfId="2" applyNumberFormat="1" applyFont="1" applyAlignment="1">
      <alignment horizontal="center" vertical="center" wrapText="1"/>
    </xf>
    <xf numFmtId="0" fontId="2" fillId="0" borderId="0" xfId="0" applyFont="1" applyAlignment="1">
      <alignment horizontal="right" vertical="center" readingOrder="2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6" applyFont="1" applyAlignment="1">
      <alignment horizontal="center" vertical="center"/>
    </xf>
    <xf numFmtId="3" fontId="4" fillId="0" borderId="0" xfId="6" applyNumberFormat="1" applyFont="1" applyAlignment="1">
      <alignment horizontal="center" vertical="center"/>
    </xf>
    <xf numFmtId="0" fontId="3" fillId="0" borderId="6" xfId="6" applyFont="1" applyBorder="1" applyAlignment="1">
      <alignment horizontal="center" vertical="center"/>
    </xf>
    <xf numFmtId="0" fontId="4" fillId="0" borderId="2" xfId="6" applyFont="1" applyBorder="1" applyAlignment="1">
      <alignment horizontal="center" vertical="center"/>
    </xf>
    <xf numFmtId="3" fontId="4" fillId="0" borderId="2" xfId="6" applyNumberFormat="1" applyFont="1" applyBorder="1" applyAlignment="1">
      <alignment horizontal="center" vertical="center"/>
    </xf>
    <xf numFmtId="4" fontId="4" fillId="0" borderId="2" xfId="6" applyNumberFormat="1" applyFont="1" applyBorder="1" applyAlignment="1">
      <alignment horizontal="center" vertical="center"/>
    </xf>
    <xf numFmtId="4" fontId="4" fillId="0" borderId="0" xfId="6" applyNumberFormat="1" applyFont="1" applyAlignment="1">
      <alignment horizontal="center" vertical="center"/>
    </xf>
    <xf numFmtId="0" fontId="1" fillId="0" borderId="0" xfId="6" applyFont="1" applyAlignment="1">
      <alignment horizontal="center" vertical="center"/>
    </xf>
    <xf numFmtId="0" fontId="2" fillId="0" borderId="0" xfId="6" applyFont="1" applyAlignment="1">
      <alignment horizontal="right" vertical="center"/>
    </xf>
    <xf numFmtId="0" fontId="3" fillId="0" borderId="4" xfId="6" applyFont="1" applyBorder="1" applyAlignment="1">
      <alignment horizontal="center" vertical="center"/>
    </xf>
    <xf numFmtId="3" fontId="4" fillId="0" borderId="7" xfId="6" applyNumberFormat="1" applyFont="1" applyBorder="1" applyAlignment="1">
      <alignment horizontal="center"/>
    </xf>
    <xf numFmtId="0" fontId="4" fillId="0" borderId="7" xfId="6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6" applyFont="1" applyAlignment="1">
      <alignment horizontal="right" vertical="center" readingOrder="2"/>
    </xf>
    <xf numFmtId="0" fontId="3" fillId="0" borderId="0" xfId="0" applyFont="1" applyAlignment="1">
      <alignment horizontal="center" vertical="center"/>
    </xf>
    <xf numFmtId="165" fontId="17" fillId="0" borderId="0" xfId="5" applyNumberFormat="1" applyFont="1" applyAlignment="1">
      <alignment horizontal="right" vertical="center"/>
    </xf>
    <xf numFmtId="165" fontId="9" fillId="0" borderId="0" xfId="5" applyNumberFormat="1"/>
  </cellXfs>
  <cellStyles count="7">
    <cellStyle name="Comma 2 2 2" xfId="4" xr:uid="{C0E07E28-BAF9-4738-863C-B2DD54C5CAE7}"/>
    <cellStyle name="Normal" xfId="0" builtinId="0"/>
    <cellStyle name="Normal 2" xfId="6" xr:uid="{EA4EB5DA-2FB0-4004-BBA1-033A36D35DE7}"/>
    <cellStyle name="Normal 2 2" xfId="5" xr:uid="{E7361AA4-401A-41D0-8CEE-B5FF9929AEC0}"/>
    <cellStyle name="Normal 2 3" xfId="1" xr:uid="{FFFEF5F7-E21C-4B1A-9378-8B0BA4F6C96B}"/>
    <cellStyle name="Normal 2 4" xfId="3" xr:uid="{4BB15788-FE29-40FC-877A-F86FB5DC0845}"/>
    <cellStyle name="Normal 4" xfId="2" xr:uid="{2BE8D241-F6C0-4C17-BACD-8B5A1B33D62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586809</xdr:colOff>
      <xdr:row>1</xdr:row>
      <xdr:rowOff>51027</xdr:rowOff>
    </xdr:from>
    <xdr:ext cx="2869405" cy="2449286"/>
    <xdr:pic>
      <xdr:nvPicPr>
        <xdr:cNvPr id="2" name="Picture 1">
          <a:extLst>
            <a:ext uri="{FF2B5EF4-FFF2-40B4-BE49-F238E27FC236}">
              <a16:creationId xmlns:a16="http://schemas.microsoft.com/office/drawing/2014/main" id="{A8D3AA09-D673-4F3F-AC2F-A5F75EC8F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3620586" y="212952"/>
          <a:ext cx="2869405" cy="244928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F/&#1581;&#1587;&#1575;&#1576;&#1583;&#1575;&#1585;&#1740;%20&#1589;&#1606;&#1583;&#1608;&#1602;/10-&#1581;&#1601;&#1592;%20&#1575;&#1585;&#1586;&#1588;%20&#1583;&#1605;&#1575;&#1608;&#1606;&#1583;/&#1593;&#1605;&#1604;&#1740;&#1575;&#1578;%20&#1581;&#1587;&#1575;&#1576;&#1583;&#1575;&#1585;&#1740;/&#1662;&#1585;&#1578;&#1601;&#1608;&#1740;%20&#1605;&#1575;&#1607;&#1575;&#1606;&#1607;/1404/14040531/140405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"/>
      <sheetName val="سهام"/>
      <sheetName val="اوراق مشتقه"/>
      <sheetName val="اوراق"/>
      <sheetName val="تعدیل قیمت"/>
      <sheetName val="سپرده"/>
      <sheetName val="درآمد"/>
      <sheetName val="1-2"/>
      <sheetName val="2-2"/>
      <sheetName val="3-2"/>
      <sheetName val="4-2"/>
      <sheetName val="درآمد سود سهام"/>
      <sheetName val="سود اوراق بهادار"/>
      <sheetName val="سود سپرده بانکی"/>
      <sheetName val="درآمد ناشی از فروش"/>
      <sheetName val="درآمد اعمال اختیار"/>
      <sheetName val="درآمد ناشی از تغییر قیمت اوراق"/>
      <sheetName val="سود ترجیح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A1" t="str">
            <v>صندوق حفظ ارزش دماوند</v>
          </cell>
          <cell r="B1"/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/>
          <cell r="P1"/>
          <cell r="Q1"/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3749B-F53B-4D53-8565-2073CFDF345C}">
  <dimension ref="A15:I27"/>
  <sheetViews>
    <sheetView rightToLeft="1" view="pageBreakPreview" zoomScaleNormal="100" zoomScaleSheetLayoutView="100" workbookViewId="0">
      <selection activeCell="Q16" sqref="Q16"/>
    </sheetView>
  </sheetViews>
  <sheetFormatPr defaultRowHeight="18.75"/>
  <cols>
    <col min="1" max="16384" width="9.140625" style="54"/>
  </cols>
  <sheetData>
    <row r="15" spans="1:9" ht="33.75" customHeight="1">
      <c r="A15" s="104" t="s">
        <v>325</v>
      </c>
      <c r="B15" s="104"/>
      <c r="C15" s="104"/>
      <c r="D15" s="104"/>
      <c r="E15" s="104"/>
      <c r="F15" s="104"/>
      <c r="G15" s="104"/>
      <c r="H15" s="104"/>
      <c r="I15" s="104"/>
    </row>
    <row r="16" spans="1:9" ht="33.75" customHeight="1">
      <c r="A16" s="104" t="s">
        <v>324</v>
      </c>
      <c r="B16" s="104"/>
      <c r="C16" s="104"/>
      <c r="D16" s="104"/>
      <c r="E16" s="104"/>
      <c r="F16" s="104"/>
      <c r="G16" s="104"/>
      <c r="H16" s="104"/>
      <c r="I16" s="104"/>
    </row>
    <row r="17" spans="1:9" ht="33.75" customHeight="1">
      <c r="A17" s="105" t="s">
        <v>323</v>
      </c>
      <c r="B17" s="105"/>
      <c r="C17" s="105"/>
      <c r="D17" s="105"/>
      <c r="E17" s="105"/>
      <c r="F17" s="105"/>
      <c r="G17" s="105"/>
      <c r="H17" s="105"/>
      <c r="I17" s="105"/>
    </row>
    <row r="18" spans="1:9" ht="33.75" customHeight="1">
      <c r="A18" s="104" t="s">
        <v>332</v>
      </c>
      <c r="B18" s="104"/>
      <c r="C18" s="104"/>
      <c r="D18" s="104"/>
      <c r="E18" s="104"/>
      <c r="F18" s="104"/>
      <c r="G18" s="104"/>
      <c r="H18" s="104"/>
      <c r="I18" s="104"/>
    </row>
    <row r="19" spans="1:9">
      <c r="A19" s="56"/>
      <c r="B19" s="56"/>
      <c r="C19" s="56"/>
      <c r="D19" s="56"/>
      <c r="E19" s="56"/>
      <c r="F19" s="56"/>
      <c r="G19" s="56"/>
      <c r="H19" s="56"/>
      <c r="I19" s="56"/>
    </row>
    <row r="20" spans="1:9">
      <c r="A20" s="56"/>
      <c r="B20" s="56"/>
      <c r="C20" s="56"/>
      <c r="D20" s="56"/>
      <c r="E20" s="56"/>
      <c r="F20" s="56"/>
      <c r="G20" s="56"/>
      <c r="H20" s="56"/>
      <c r="I20" s="56"/>
    </row>
    <row r="21" spans="1:9">
      <c r="A21" s="56"/>
      <c r="B21" s="56"/>
      <c r="C21" s="56"/>
      <c r="D21" s="56"/>
      <c r="E21" s="56"/>
      <c r="F21" s="56"/>
      <c r="G21" s="56"/>
      <c r="H21" s="56"/>
      <c r="I21" s="56"/>
    </row>
    <row r="22" spans="1:9">
      <c r="A22" s="56"/>
      <c r="B22" s="56"/>
      <c r="C22" s="56"/>
      <c r="D22" s="56"/>
      <c r="E22" s="56"/>
      <c r="F22" s="56"/>
      <c r="G22" s="56"/>
      <c r="H22" s="56"/>
      <c r="I22" s="56"/>
    </row>
    <row r="23" spans="1:9">
      <c r="A23" s="56"/>
      <c r="B23" s="56"/>
      <c r="C23" s="56"/>
      <c r="D23" s="56"/>
      <c r="E23" s="56"/>
      <c r="F23" s="56"/>
      <c r="G23" s="56"/>
      <c r="H23" s="56"/>
      <c r="I23" s="56"/>
    </row>
    <row r="24" spans="1:9" ht="34.5" customHeight="1">
      <c r="A24" s="56"/>
      <c r="B24" s="56"/>
      <c r="C24" s="56"/>
      <c r="D24" s="56"/>
      <c r="E24" s="56"/>
      <c r="F24" s="56"/>
      <c r="G24" s="56"/>
      <c r="H24" s="56"/>
      <c r="I24" s="56"/>
    </row>
    <row r="27" spans="1:9">
      <c r="C27" s="55" t="s">
        <v>318</v>
      </c>
    </row>
  </sheetData>
  <mergeCells count="4">
    <mergeCell ref="A15:I15"/>
    <mergeCell ref="A16:I16"/>
    <mergeCell ref="A17:I17"/>
    <mergeCell ref="A18:I18"/>
  </mergeCells>
  <printOptions horizontalCentered="1"/>
  <pageMargins left="0.2" right="0.2" top="0" bottom="0" header="0.3" footer="0.3"/>
  <pageSetup scale="9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1:E13"/>
  <sheetViews>
    <sheetView rightToLeft="1" view="pageBreakPreview" topLeftCell="A4" zoomScale="154" zoomScaleNormal="100" zoomScaleSheetLayoutView="154" workbookViewId="0">
      <selection activeCell="C12" sqref="C12:E15"/>
    </sheetView>
  </sheetViews>
  <sheetFormatPr defaultRowHeight="12.75"/>
  <cols>
    <col min="1" max="1" width="41.5703125" customWidth="1"/>
    <col min="2" max="2" width="1.28515625" customWidth="1"/>
    <col min="3" max="3" width="19.42578125" customWidth="1"/>
    <col min="4" max="4" width="1.28515625" customWidth="1"/>
    <col min="5" max="5" width="19.42578125" customWidth="1"/>
    <col min="6" max="6" width="0.28515625" customWidth="1"/>
  </cols>
  <sheetData>
    <row r="1" spans="1:5" ht="29.1" customHeight="1">
      <c r="A1" s="107" t="str">
        <f>سهام!A1</f>
        <v>صندوق حفظ ارزش دماوند</v>
      </c>
      <c r="B1" s="107"/>
      <c r="C1" s="107"/>
      <c r="D1" s="107"/>
      <c r="E1" s="107"/>
    </row>
    <row r="2" spans="1:5" ht="21.75" customHeight="1">
      <c r="A2" s="107" t="s">
        <v>154</v>
      </c>
      <c r="B2" s="107"/>
      <c r="C2" s="107"/>
      <c r="D2" s="107"/>
      <c r="E2" s="107"/>
    </row>
    <row r="3" spans="1:5" ht="21.75" customHeight="1">
      <c r="A3" s="107" t="s">
        <v>333</v>
      </c>
      <c r="B3" s="107"/>
      <c r="C3" s="107"/>
      <c r="D3" s="107"/>
      <c r="E3" s="107"/>
    </row>
    <row r="4" spans="1:5" ht="14.45" customHeight="1"/>
    <row r="5" spans="1:5" ht="29.1" customHeight="1">
      <c r="A5" s="106" t="s">
        <v>320</v>
      </c>
      <c r="B5" s="106"/>
      <c r="C5" s="106"/>
      <c r="D5" s="106"/>
      <c r="E5" s="106"/>
    </row>
    <row r="6" spans="1:5" ht="14.45" customHeight="1">
      <c r="C6" s="2" t="s">
        <v>169</v>
      </c>
      <c r="E6" s="2" t="s">
        <v>334</v>
      </c>
    </row>
    <row r="7" spans="1:5" ht="14.45" customHeight="1">
      <c r="A7" s="14" t="s">
        <v>168</v>
      </c>
      <c r="C7" s="4" t="s">
        <v>151</v>
      </c>
      <c r="E7" s="4" t="s">
        <v>151</v>
      </c>
    </row>
    <row r="8" spans="1:5" ht="21.75" customHeight="1">
      <c r="A8" s="15" t="s">
        <v>168</v>
      </c>
      <c r="C8" s="18">
        <v>0</v>
      </c>
      <c r="D8" s="31"/>
      <c r="E8" s="18">
        <v>59090703</v>
      </c>
    </row>
    <row r="9" spans="1:5" ht="21.75" customHeight="1">
      <c r="A9" s="13" t="s">
        <v>198</v>
      </c>
      <c r="C9" s="19">
        <v>0</v>
      </c>
      <c r="D9" s="31"/>
      <c r="E9" s="19">
        <v>14410186</v>
      </c>
    </row>
    <row r="10" spans="1:5" ht="21.75" customHeight="1">
      <c r="A10" s="13" t="s">
        <v>199</v>
      </c>
      <c r="C10" s="42">
        <v>547275561</v>
      </c>
      <c r="D10" s="31"/>
      <c r="E10" s="42">
        <v>1327526632</v>
      </c>
    </row>
    <row r="11" spans="1:5" ht="21.75" customHeight="1" thickBot="1">
      <c r="A11" s="37"/>
      <c r="C11" s="20">
        <f>SUM(C8:C10)</f>
        <v>547275561</v>
      </c>
      <c r="D11" s="31"/>
      <c r="E11" s="20">
        <f>SUM(E8:E10)</f>
        <v>1401027521</v>
      </c>
    </row>
    <row r="12" spans="1:5" ht="13.5" thickTop="1">
      <c r="C12" s="45"/>
    </row>
    <row r="13" spans="1:5">
      <c r="C13" s="45"/>
      <c r="E13" s="45"/>
    </row>
  </sheetData>
  <mergeCells count="4">
    <mergeCell ref="A1:E1"/>
    <mergeCell ref="A2:E2"/>
    <mergeCell ref="A3:E3"/>
    <mergeCell ref="A5:E5"/>
  </mergeCells>
  <pageMargins left="0.39" right="0.39" top="0.39" bottom="0.39" header="0" footer="0"/>
  <pageSetup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1:S20"/>
  <sheetViews>
    <sheetView rightToLeft="1" view="pageBreakPreview" topLeftCell="A4" zoomScale="106" zoomScaleNormal="100" zoomScaleSheetLayoutView="106" workbookViewId="0">
      <selection activeCell="O20" sqref="I20:O20"/>
    </sheetView>
  </sheetViews>
  <sheetFormatPr defaultRowHeight="12.75"/>
  <cols>
    <col min="1" max="1" width="39" style="9" customWidth="1"/>
    <col min="2" max="2" width="1.28515625" style="9" customWidth="1"/>
    <col min="3" max="3" width="16.85546875" style="9" customWidth="1"/>
    <col min="4" max="4" width="1.28515625" style="9" customWidth="1"/>
    <col min="5" max="5" width="32" style="9" customWidth="1"/>
    <col min="6" max="6" width="1.28515625" style="9" customWidth="1"/>
    <col min="7" max="7" width="18.85546875" style="31" bestFit="1" customWidth="1"/>
    <col min="8" max="8" width="1.28515625" style="31" customWidth="1"/>
    <col min="9" max="9" width="19" style="31" bestFit="1" customWidth="1"/>
    <col min="10" max="10" width="1.28515625" style="31" customWidth="1"/>
    <col min="11" max="11" width="10.7109375" style="31" bestFit="1" customWidth="1"/>
    <col min="12" max="12" width="1.28515625" style="31" customWidth="1"/>
    <col min="13" max="13" width="20" style="31" bestFit="1" customWidth="1"/>
    <col min="14" max="14" width="1.28515625" style="31" customWidth="1"/>
    <col min="15" max="15" width="19" style="31" bestFit="1" customWidth="1"/>
    <col min="16" max="16" width="1.28515625" style="31" customWidth="1"/>
    <col min="17" max="17" width="13.85546875" style="31" bestFit="1" customWidth="1"/>
    <col min="18" max="18" width="1.28515625" style="31" customWidth="1"/>
    <col min="19" max="19" width="20" style="31" bestFit="1" customWidth="1"/>
    <col min="20" max="20" width="7.7109375" style="9" customWidth="1"/>
    <col min="21" max="16384" width="9.140625" style="9"/>
  </cols>
  <sheetData>
    <row r="1" spans="1:19" ht="29.1" customHeight="1">
      <c r="A1" s="107" t="str">
        <f>سهام!A1</f>
        <v>صندوق حفظ ارزش دماوند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</row>
    <row r="2" spans="1:19" ht="21.75" customHeight="1">
      <c r="A2" s="107" t="s">
        <v>154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</row>
    <row r="3" spans="1:19" ht="21.75" customHeight="1">
      <c r="A3" s="107" t="s">
        <v>333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</row>
    <row r="4" spans="1:19" ht="14.45" customHeight="1"/>
    <row r="5" spans="1:19" ht="14.45" customHeight="1">
      <c r="A5" s="125" t="s">
        <v>172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</row>
    <row r="6" spans="1:19" ht="14.45" customHeight="1">
      <c r="A6" s="108" t="s">
        <v>59</v>
      </c>
      <c r="C6" s="108" t="s">
        <v>200</v>
      </c>
      <c r="D6" s="108"/>
      <c r="E6" s="108"/>
      <c r="F6" s="108"/>
      <c r="G6" s="108"/>
      <c r="I6" s="108" t="s">
        <v>169</v>
      </c>
      <c r="J6" s="108"/>
      <c r="K6" s="108"/>
      <c r="L6" s="108"/>
      <c r="M6" s="108"/>
      <c r="O6" s="108" t="s">
        <v>170</v>
      </c>
      <c r="P6" s="108"/>
      <c r="Q6" s="108"/>
      <c r="R6" s="108"/>
      <c r="S6" s="108"/>
    </row>
    <row r="7" spans="1:19" ht="29.1" customHeight="1">
      <c r="A7" s="108"/>
      <c r="C7" s="8" t="s">
        <v>201</v>
      </c>
      <c r="D7" s="10"/>
      <c r="E7" s="8" t="s">
        <v>202</v>
      </c>
      <c r="F7" s="10"/>
      <c r="G7" s="8" t="s">
        <v>203</v>
      </c>
      <c r="I7" s="8" t="s">
        <v>204</v>
      </c>
      <c r="J7" s="32"/>
      <c r="K7" s="8" t="s">
        <v>205</v>
      </c>
      <c r="L7" s="32"/>
      <c r="M7" s="8" t="s">
        <v>206</v>
      </c>
      <c r="O7" s="8" t="s">
        <v>204</v>
      </c>
      <c r="P7" s="32"/>
      <c r="Q7" s="8" t="s">
        <v>205</v>
      </c>
      <c r="R7" s="32"/>
      <c r="S7" s="8" t="s">
        <v>206</v>
      </c>
    </row>
    <row r="8" spans="1:19" ht="21.75" customHeight="1">
      <c r="A8" s="5" t="s">
        <v>44</v>
      </c>
      <c r="B8"/>
      <c r="C8" s="33" t="s">
        <v>207</v>
      </c>
      <c r="D8" s="31"/>
      <c r="E8" s="18">
        <v>529962599</v>
      </c>
      <c r="F8" s="31"/>
      <c r="G8" s="18">
        <v>40</v>
      </c>
      <c r="I8" s="18">
        <v>0</v>
      </c>
      <c r="K8" s="18">
        <v>0</v>
      </c>
      <c r="M8" s="19">
        <f t="shared" ref="M8:M16" si="0">I8-K8</f>
        <v>0</v>
      </c>
      <c r="O8" s="18">
        <v>21198503960</v>
      </c>
      <c r="Q8" s="18">
        <v>0</v>
      </c>
      <c r="S8" s="19">
        <f t="shared" ref="S8:S16" si="1">O8-Q8</f>
        <v>21198503960</v>
      </c>
    </row>
    <row r="9" spans="1:19" ht="21.75" customHeight="1">
      <c r="A9" s="6" t="s">
        <v>178</v>
      </c>
      <c r="B9"/>
      <c r="C9" s="35" t="s">
        <v>208</v>
      </c>
      <c r="D9" s="31"/>
      <c r="E9" s="19">
        <v>206882</v>
      </c>
      <c r="F9" s="31"/>
      <c r="G9" s="19">
        <v>48</v>
      </c>
      <c r="I9" s="19">
        <v>0</v>
      </c>
      <c r="K9" s="19">
        <v>0</v>
      </c>
      <c r="M9" s="19">
        <f t="shared" si="0"/>
        <v>0</v>
      </c>
      <c r="O9" s="19">
        <v>9930336</v>
      </c>
      <c r="Q9" s="19">
        <v>0</v>
      </c>
      <c r="S9" s="19">
        <f t="shared" si="1"/>
        <v>9930336</v>
      </c>
    </row>
    <row r="10" spans="1:19" ht="21.75" customHeight="1">
      <c r="A10" s="6" t="s">
        <v>176</v>
      </c>
      <c r="B10"/>
      <c r="C10" s="35" t="s">
        <v>208</v>
      </c>
      <c r="D10" s="31"/>
      <c r="E10" s="19">
        <v>32800000</v>
      </c>
      <c r="F10" s="31"/>
      <c r="G10" s="19">
        <v>115</v>
      </c>
      <c r="I10" s="19">
        <v>0</v>
      </c>
      <c r="K10" s="19">
        <v>0</v>
      </c>
      <c r="M10" s="19">
        <f t="shared" si="0"/>
        <v>0</v>
      </c>
      <c r="O10" s="19">
        <v>3772000000</v>
      </c>
      <c r="Q10" s="19">
        <v>0</v>
      </c>
      <c r="S10" s="19">
        <f t="shared" si="1"/>
        <v>3772000000</v>
      </c>
    </row>
    <row r="11" spans="1:19" ht="21.75" customHeight="1">
      <c r="A11" s="6" t="s">
        <v>177</v>
      </c>
      <c r="B11"/>
      <c r="C11" s="35" t="s">
        <v>209</v>
      </c>
      <c r="D11" s="31"/>
      <c r="E11" s="19">
        <v>39714000</v>
      </c>
      <c r="F11" s="31"/>
      <c r="G11" s="19">
        <v>7</v>
      </c>
      <c r="I11" s="19">
        <v>0</v>
      </c>
      <c r="K11" s="19">
        <v>0</v>
      </c>
      <c r="M11" s="19">
        <f t="shared" si="0"/>
        <v>0</v>
      </c>
      <c r="O11" s="19">
        <v>277998000</v>
      </c>
      <c r="Q11" s="19">
        <v>0</v>
      </c>
      <c r="S11" s="19">
        <f t="shared" si="1"/>
        <v>277998000</v>
      </c>
    </row>
    <row r="12" spans="1:19" ht="21.75" customHeight="1">
      <c r="A12" s="6" t="s">
        <v>32</v>
      </c>
      <c r="B12"/>
      <c r="C12" s="35" t="s">
        <v>208</v>
      </c>
      <c r="D12" s="31"/>
      <c r="E12" s="19">
        <v>193670541</v>
      </c>
      <c r="F12" s="31"/>
      <c r="G12" s="19">
        <v>11</v>
      </c>
      <c r="I12" s="19">
        <v>0</v>
      </c>
      <c r="K12" s="19">
        <v>0</v>
      </c>
      <c r="M12" s="19">
        <f t="shared" si="0"/>
        <v>0</v>
      </c>
      <c r="O12" s="19">
        <v>2130375951</v>
      </c>
      <c r="Q12" s="19">
        <v>0</v>
      </c>
      <c r="S12" s="19">
        <f t="shared" si="1"/>
        <v>2130375951</v>
      </c>
    </row>
    <row r="13" spans="1:19" ht="21.75" customHeight="1">
      <c r="A13" s="6" t="s">
        <v>33</v>
      </c>
      <c r="B13"/>
      <c r="C13" s="35" t="s">
        <v>208</v>
      </c>
      <c r="D13" s="31"/>
      <c r="E13" s="19">
        <v>422262499</v>
      </c>
      <c r="F13" s="31"/>
      <c r="G13" s="19">
        <v>15</v>
      </c>
      <c r="I13" s="19">
        <v>0</v>
      </c>
      <c r="K13" s="19">
        <v>0</v>
      </c>
      <c r="M13" s="19">
        <f t="shared" si="0"/>
        <v>0</v>
      </c>
      <c r="O13" s="19">
        <v>6333937485</v>
      </c>
      <c r="Q13" s="19">
        <v>0</v>
      </c>
      <c r="S13" s="19">
        <f t="shared" si="1"/>
        <v>6333937485</v>
      </c>
    </row>
    <row r="14" spans="1:19" ht="21.75" customHeight="1">
      <c r="A14" s="6" t="s">
        <v>42</v>
      </c>
      <c r="B14"/>
      <c r="C14" s="35" t="s">
        <v>2</v>
      </c>
      <c r="D14" s="31"/>
      <c r="E14" s="19">
        <v>236119178</v>
      </c>
      <c r="F14" s="31"/>
      <c r="G14" s="19">
        <v>190</v>
      </c>
      <c r="I14" s="19">
        <v>0</v>
      </c>
      <c r="K14" s="19">
        <v>0</v>
      </c>
      <c r="M14" s="19">
        <f t="shared" si="0"/>
        <v>0</v>
      </c>
      <c r="O14" s="19">
        <v>44862643820</v>
      </c>
      <c r="Q14" s="19">
        <v>903274708</v>
      </c>
      <c r="S14" s="19">
        <f t="shared" si="1"/>
        <v>43959369112</v>
      </c>
    </row>
    <row r="15" spans="1:19" ht="21.75" customHeight="1">
      <c r="A15" s="6" t="s">
        <v>38</v>
      </c>
      <c r="B15"/>
      <c r="C15" s="35" t="s">
        <v>346</v>
      </c>
      <c r="D15" s="31"/>
      <c r="E15" s="19">
        <v>10694914</v>
      </c>
      <c r="F15" s="31"/>
      <c r="G15" s="19">
        <v>346</v>
      </c>
      <c r="I15" s="19">
        <v>3700440244</v>
      </c>
      <c r="K15" s="19">
        <v>37631596</v>
      </c>
      <c r="M15" s="19">
        <f t="shared" si="0"/>
        <v>3662808648</v>
      </c>
      <c r="O15" s="19">
        <v>3700440244</v>
      </c>
      <c r="Q15" s="19">
        <v>37631596</v>
      </c>
      <c r="S15" s="19">
        <f t="shared" si="1"/>
        <v>3662808648</v>
      </c>
    </row>
    <row r="16" spans="1:19" ht="21.75" customHeight="1">
      <c r="A16" s="6" t="s">
        <v>179</v>
      </c>
      <c r="B16"/>
      <c r="C16" s="35" t="s">
        <v>210</v>
      </c>
      <c r="D16" s="31"/>
      <c r="E16" s="19">
        <v>79752284</v>
      </c>
      <c r="F16" s="31"/>
      <c r="G16" s="19">
        <v>7</v>
      </c>
      <c r="I16" s="19">
        <v>0</v>
      </c>
      <c r="K16" s="19">
        <v>0</v>
      </c>
      <c r="M16" s="19">
        <f t="shared" si="0"/>
        <v>0</v>
      </c>
      <c r="O16" s="19">
        <v>558265988</v>
      </c>
      <c r="Q16" s="19">
        <v>0</v>
      </c>
      <c r="S16" s="19">
        <f t="shared" si="1"/>
        <v>558265988</v>
      </c>
    </row>
    <row r="17" spans="1:19" ht="21.75" customHeight="1">
      <c r="A17" s="6" t="s">
        <v>36</v>
      </c>
      <c r="B17"/>
      <c r="C17" s="35" t="s">
        <v>211</v>
      </c>
      <c r="D17" s="31"/>
      <c r="E17" s="19">
        <v>100000</v>
      </c>
      <c r="F17" s="31"/>
      <c r="G17" s="19">
        <v>2350</v>
      </c>
      <c r="I17" s="19">
        <v>0</v>
      </c>
      <c r="K17" s="19">
        <v>0</v>
      </c>
      <c r="M17" s="19">
        <f>I17-K17</f>
        <v>0</v>
      </c>
      <c r="O17" s="19">
        <v>235000000</v>
      </c>
      <c r="Q17" s="19">
        <v>0</v>
      </c>
      <c r="S17" s="19">
        <f>O17-Q17</f>
        <v>235000000</v>
      </c>
    </row>
    <row r="18" spans="1:19" ht="21.75" customHeight="1">
      <c r="A18" s="6" t="s">
        <v>41</v>
      </c>
      <c r="B18"/>
      <c r="C18" s="35" t="s">
        <v>137</v>
      </c>
      <c r="D18" s="31"/>
      <c r="E18" s="19">
        <v>3250000</v>
      </c>
      <c r="F18" s="31"/>
      <c r="G18" s="19">
        <v>170</v>
      </c>
      <c r="I18" s="42">
        <v>0</v>
      </c>
      <c r="K18" s="42">
        <v>0</v>
      </c>
      <c r="M18" s="42">
        <f>I18-K18</f>
        <v>0</v>
      </c>
      <c r="O18" s="42">
        <v>552500000</v>
      </c>
      <c r="Q18" s="42">
        <v>0</v>
      </c>
      <c r="S18" s="19">
        <f>O18-Q18</f>
        <v>552500000</v>
      </c>
    </row>
    <row r="19" spans="1:19" ht="21.75" customHeight="1">
      <c r="A19" s="37"/>
      <c r="C19" s="19"/>
      <c r="D19" s="31"/>
      <c r="E19" s="19"/>
      <c r="F19" s="31"/>
      <c r="G19" s="19"/>
      <c r="I19" s="20">
        <f>SUM(I8:I18)</f>
        <v>3700440244</v>
      </c>
      <c r="K19" s="20">
        <f>SUM(K8:K18)</f>
        <v>37631596</v>
      </c>
      <c r="M19" s="20">
        <f>SUM(M8:M18)</f>
        <v>3662808648</v>
      </c>
      <c r="O19" s="20">
        <f>SUM(O8:O18)</f>
        <v>83631595784</v>
      </c>
      <c r="Q19" s="20">
        <f>SUM(Q8:Q18)</f>
        <v>940906304</v>
      </c>
      <c r="S19" s="20">
        <f>SUM(S8:S18)</f>
        <v>82690689480</v>
      </c>
    </row>
    <row r="20" spans="1:19">
      <c r="I20" s="41"/>
      <c r="O20" s="41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6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  <pageSetUpPr fitToPage="1"/>
  </sheetPr>
  <dimension ref="A1:Q16"/>
  <sheetViews>
    <sheetView rightToLeft="1" view="pageBreakPreview" zoomScale="112" zoomScaleNormal="100" zoomScaleSheetLayoutView="112" workbookViewId="0">
      <selection activeCell="M16" sqref="G16:M16"/>
    </sheetView>
  </sheetViews>
  <sheetFormatPr defaultRowHeight="12.75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20.7109375" customWidth="1"/>
    <col min="6" max="6" width="1.28515625" customWidth="1"/>
    <col min="7" max="7" width="14.28515625" customWidth="1"/>
    <col min="8" max="8" width="1.28515625" customWidth="1"/>
    <col min="9" max="9" width="10.42578125" customWidth="1"/>
    <col min="10" max="10" width="1.28515625" customWidth="1"/>
    <col min="11" max="11" width="15.5703125" customWidth="1"/>
    <col min="12" max="12" width="1.28515625" customWidth="1"/>
    <col min="13" max="13" width="15" bestFit="1" customWidth="1"/>
    <col min="14" max="14" width="1.28515625" customWidth="1"/>
    <col min="15" max="15" width="10.42578125" customWidth="1"/>
    <col min="16" max="16" width="1.28515625" customWidth="1"/>
    <col min="17" max="17" width="15.5703125" customWidth="1"/>
    <col min="18" max="18" width="0.28515625" customWidth="1"/>
  </cols>
  <sheetData>
    <row r="1" spans="1:17" ht="29.1" customHeight="1">
      <c r="A1" s="107" t="str">
        <f>سهام!A1</f>
        <v>صندوق حفظ ارزش دماوند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</row>
    <row r="2" spans="1:17" ht="21.75" customHeight="1">
      <c r="A2" s="107" t="s">
        <v>154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</row>
    <row r="3" spans="1:17" ht="21.75" customHeight="1">
      <c r="A3" s="107" t="s">
        <v>333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</row>
    <row r="4" spans="1:17" ht="14.45" customHeight="1"/>
    <row r="5" spans="1:17" ht="14.45" customHeight="1">
      <c r="A5" s="125" t="s">
        <v>212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</row>
    <row r="6" spans="1:17" ht="14.45" customHeight="1">
      <c r="A6" s="108" t="s">
        <v>157</v>
      </c>
      <c r="G6" s="108" t="s">
        <v>169</v>
      </c>
      <c r="H6" s="108"/>
      <c r="I6" s="108"/>
      <c r="J6" s="108"/>
      <c r="K6" s="108"/>
      <c r="M6" s="108" t="s">
        <v>170</v>
      </c>
      <c r="N6" s="108"/>
      <c r="O6" s="108"/>
      <c r="P6" s="108"/>
      <c r="Q6" s="108"/>
    </row>
    <row r="7" spans="1:17" ht="36.75" customHeight="1">
      <c r="A7" s="108"/>
      <c r="C7" s="7" t="s">
        <v>144</v>
      </c>
      <c r="E7" s="7" t="s">
        <v>213</v>
      </c>
      <c r="G7" s="8" t="s">
        <v>214</v>
      </c>
      <c r="H7" s="3"/>
      <c r="I7" s="8" t="s">
        <v>205</v>
      </c>
      <c r="J7" s="3"/>
      <c r="K7" s="8" t="s">
        <v>215</v>
      </c>
      <c r="M7" s="8" t="s">
        <v>214</v>
      </c>
      <c r="N7" s="3"/>
      <c r="O7" s="8" t="s">
        <v>205</v>
      </c>
      <c r="P7" s="3"/>
      <c r="Q7" s="8" t="s">
        <v>215</v>
      </c>
    </row>
    <row r="8" spans="1:17" ht="21.75" customHeight="1">
      <c r="A8" s="33" t="s">
        <v>184</v>
      </c>
      <c r="B8" s="31"/>
      <c r="C8" s="33" t="s">
        <v>216</v>
      </c>
      <c r="E8" s="18">
        <v>23</v>
      </c>
      <c r="G8" s="11">
        <v>0</v>
      </c>
      <c r="H8" s="9"/>
      <c r="I8" s="11">
        <v>0</v>
      </c>
      <c r="J8" s="9"/>
      <c r="K8" s="11">
        <f>G8-I8</f>
        <v>0</v>
      </c>
      <c r="L8" s="9"/>
      <c r="M8" s="11">
        <v>1810935052</v>
      </c>
      <c r="N8" s="9"/>
      <c r="O8" s="11">
        <v>0</v>
      </c>
      <c r="P8" s="9"/>
      <c r="Q8" s="11">
        <f>M8-O8</f>
        <v>1810935052</v>
      </c>
    </row>
    <row r="9" spans="1:17" ht="21.75" customHeight="1">
      <c r="A9" s="35" t="s">
        <v>185</v>
      </c>
      <c r="B9" s="31"/>
      <c r="C9" s="35" t="s">
        <v>216</v>
      </c>
      <c r="E9" s="19">
        <v>23</v>
      </c>
      <c r="G9" s="12">
        <v>0</v>
      </c>
      <c r="H9" s="9"/>
      <c r="I9" s="12">
        <v>0</v>
      </c>
      <c r="J9" s="9"/>
      <c r="K9" s="12">
        <f>G9-I9</f>
        <v>0</v>
      </c>
      <c r="L9" s="9"/>
      <c r="M9" s="12">
        <v>4305270</v>
      </c>
      <c r="N9" s="9"/>
      <c r="O9" s="12">
        <v>0</v>
      </c>
      <c r="P9" s="9"/>
      <c r="Q9" s="12">
        <f>M9-O9</f>
        <v>4305270</v>
      </c>
    </row>
    <row r="10" spans="1:17" ht="21.75" customHeight="1">
      <c r="A10" s="35" t="s">
        <v>187</v>
      </c>
      <c r="B10" s="31"/>
      <c r="C10" s="35" t="s">
        <v>217</v>
      </c>
      <c r="E10" s="19">
        <v>23</v>
      </c>
      <c r="G10" s="12">
        <v>0</v>
      </c>
      <c r="H10" s="9"/>
      <c r="I10" s="12">
        <v>0</v>
      </c>
      <c r="J10" s="9"/>
      <c r="K10" s="12">
        <f t="shared" ref="K10:K14" si="0">G10-I10</f>
        <v>0</v>
      </c>
      <c r="L10" s="9"/>
      <c r="M10" s="12">
        <v>722028063</v>
      </c>
      <c r="N10" s="9"/>
      <c r="O10" s="12">
        <v>0</v>
      </c>
      <c r="P10" s="9"/>
      <c r="Q10" s="12">
        <f t="shared" ref="Q10:Q14" si="1">M10-O10</f>
        <v>722028063</v>
      </c>
    </row>
    <row r="11" spans="1:17" ht="21.75" customHeight="1">
      <c r="A11" s="35" t="s">
        <v>188</v>
      </c>
      <c r="B11" s="31"/>
      <c r="C11" s="35" t="s">
        <v>218</v>
      </c>
      <c r="E11" s="19">
        <v>23</v>
      </c>
      <c r="G11" s="12">
        <v>0</v>
      </c>
      <c r="H11" s="9"/>
      <c r="I11" s="12">
        <v>0</v>
      </c>
      <c r="J11" s="9"/>
      <c r="K11" s="12">
        <f t="shared" si="0"/>
        <v>0</v>
      </c>
      <c r="L11" s="9"/>
      <c r="M11" s="12">
        <v>900630588</v>
      </c>
      <c r="N11" s="9"/>
      <c r="O11" s="12">
        <v>0</v>
      </c>
      <c r="P11" s="9"/>
      <c r="Q11" s="12">
        <f t="shared" si="1"/>
        <v>900630588</v>
      </c>
    </row>
    <row r="12" spans="1:17" ht="21.75" customHeight="1">
      <c r="A12" s="35" t="s">
        <v>186</v>
      </c>
      <c r="B12" s="31"/>
      <c r="C12" s="35" t="s">
        <v>219</v>
      </c>
      <c r="E12" s="19">
        <v>23</v>
      </c>
      <c r="G12" s="12">
        <v>0</v>
      </c>
      <c r="H12" s="9"/>
      <c r="I12" s="12">
        <v>0</v>
      </c>
      <c r="J12" s="9"/>
      <c r="K12" s="12">
        <f t="shared" si="0"/>
        <v>0</v>
      </c>
      <c r="L12" s="9"/>
      <c r="M12" s="12">
        <v>18100210055</v>
      </c>
      <c r="N12" s="9"/>
      <c r="O12" s="12">
        <v>0</v>
      </c>
      <c r="P12" s="9"/>
      <c r="Q12" s="12">
        <f t="shared" si="1"/>
        <v>18100210055</v>
      </c>
    </row>
    <row r="13" spans="1:17" ht="21.75" customHeight="1">
      <c r="A13" s="35" t="s">
        <v>183</v>
      </c>
      <c r="B13" s="31"/>
      <c r="C13" s="35" t="s">
        <v>220</v>
      </c>
      <c r="E13" s="19">
        <v>23</v>
      </c>
      <c r="G13" s="12">
        <v>0</v>
      </c>
      <c r="H13" s="9"/>
      <c r="I13" s="12">
        <v>0</v>
      </c>
      <c r="J13" s="9"/>
      <c r="K13" s="12">
        <f t="shared" si="0"/>
        <v>0</v>
      </c>
      <c r="L13" s="9"/>
      <c r="M13" s="12">
        <v>16559789766</v>
      </c>
      <c r="N13" s="9"/>
      <c r="O13" s="12">
        <v>0</v>
      </c>
      <c r="P13" s="9"/>
      <c r="Q13" s="12">
        <f t="shared" si="1"/>
        <v>16559789766</v>
      </c>
    </row>
    <row r="14" spans="1:17" ht="21.75" customHeight="1">
      <c r="A14" s="35" t="s">
        <v>146</v>
      </c>
      <c r="B14" s="31"/>
      <c r="C14" s="35" t="s">
        <v>149</v>
      </c>
      <c r="E14" s="19" t="s">
        <v>78</v>
      </c>
      <c r="G14" s="12">
        <v>3812950729</v>
      </c>
      <c r="H14" s="9"/>
      <c r="I14" s="12">
        <v>0</v>
      </c>
      <c r="J14" s="9"/>
      <c r="K14" s="12">
        <f t="shared" si="0"/>
        <v>3812950729</v>
      </c>
      <c r="L14" s="9"/>
      <c r="M14" s="12">
        <v>14551919173</v>
      </c>
      <c r="N14" s="9"/>
      <c r="O14" s="12">
        <v>0</v>
      </c>
      <c r="P14" s="9"/>
      <c r="Q14" s="12">
        <f t="shared" si="1"/>
        <v>14551919173</v>
      </c>
    </row>
    <row r="15" spans="1:17" ht="21.75" customHeight="1" thickBot="1">
      <c r="A15" s="37"/>
      <c r="C15" s="43"/>
      <c r="E15" s="43"/>
      <c r="G15" s="21">
        <f>SUM(G8:G14)</f>
        <v>3812950729</v>
      </c>
      <c r="H15" s="9"/>
      <c r="I15" s="21">
        <f>SUM(I8:I14)</f>
        <v>0</v>
      </c>
      <c r="J15" s="9"/>
      <c r="K15" s="21">
        <f>SUM(K8:K14)</f>
        <v>3812950729</v>
      </c>
      <c r="L15" s="9"/>
      <c r="M15" s="21">
        <f>SUM(M8:M14)</f>
        <v>52649817967</v>
      </c>
      <c r="N15" s="9"/>
      <c r="O15" s="21">
        <f>SUM(O8:O14)</f>
        <v>0</v>
      </c>
      <c r="P15" s="9"/>
      <c r="Q15" s="21">
        <f>SUM(Q8:Q14)</f>
        <v>52649817967</v>
      </c>
    </row>
    <row r="16" spans="1:17" ht="13.5" thickTop="1">
      <c r="G16" s="45"/>
      <c r="M16" s="45"/>
    </row>
  </sheetData>
  <mergeCells count="7">
    <mergeCell ref="A1:Q1"/>
    <mergeCell ref="A2:Q2"/>
    <mergeCell ref="A3:Q3"/>
    <mergeCell ref="A5:Q5"/>
    <mergeCell ref="A6:A7"/>
    <mergeCell ref="G6:K6"/>
    <mergeCell ref="M6:Q6"/>
  </mergeCells>
  <pageMargins left="0.39" right="0.39" top="0.39" bottom="0.39" header="0" footer="0"/>
  <pageSetup scale="80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  <pageSetUpPr fitToPage="1"/>
  </sheetPr>
  <dimension ref="A1:M15"/>
  <sheetViews>
    <sheetView rightToLeft="1" view="pageBreakPreview" zoomScale="136" zoomScaleNormal="100" zoomScaleSheetLayoutView="136" workbookViewId="0">
      <selection activeCell="I15" sqref="C15:I15"/>
    </sheetView>
  </sheetViews>
  <sheetFormatPr defaultRowHeight="12.75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1" bestFit="1" customWidth="1"/>
    <col min="6" max="6" width="1.28515625" customWidth="1"/>
    <col min="7" max="7" width="15.5703125" customWidth="1"/>
    <col min="8" max="8" width="1.28515625" customWidth="1"/>
    <col min="9" max="9" width="15.5703125" bestFit="1" customWidth="1"/>
    <col min="10" max="10" width="1.28515625" customWidth="1"/>
    <col min="11" max="11" width="10.85546875" bestFit="1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>
      <c r="A1" s="107" t="str">
        <f>سهام!A1</f>
        <v>صندوق حفظ ارزش دماوند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3" ht="21.75" customHeight="1">
      <c r="A2" s="107" t="s">
        <v>154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</row>
    <row r="3" spans="1:13" ht="21.75" customHeight="1">
      <c r="A3" s="107" t="s">
        <v>333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</row>
    <row r="4" spans="1:13" ht="14.45" customHeight="1"/>
    <row r="5" spans="1:13" ht="14.45" customHeight="1">
      <c r="A5" s="125" t="s">
        <v>221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</row>
    <row r="6" spans="1:13" ht="14.45" customHeight="1">
      <c r="A6" s="108" t="s">
        <v>157</v>
      </c>
      <c r="C6" s="108" t="s">
        <v>169</v>
      </c>
      <c r="D6" s="108"/>
      <c r="E6" s="108"/>
      <c r="F6" s="108"/>
      <c r="G6" s="108"/>
      <c r="I6" s="108" t="s">
        <v>170</v>
      </c>
      <c r="J6" s="108"/>
      <c r="K6" s="108"/>
      <c r="L6" s="108"/>
      <c r="M6" s="108"/>
    </row>
    <row r="7" spans="1:13" ht="29.1" customHeight="1">
      <c r="A7" s="108"/>
      <c r="C7" s="8" t="s">
        <v>214</v>
      </c>
      <c r="D7" s="3"/>
      <c r="E7" s="8" t="s">
        <v>205</v>
      </c>
      <c r="F7" s="3"/>
      <c r="G7" s="8" t="s">
        <v>215</v>
      </c>
      <c r="I7" s="8" t="s">
        <v>214</v>
      </c>
      <c r="J7" s="3"/>
      <c r="K7" s="8" t="s">
        <v>205</v>
      </c>
      <c r="L7" s="3"/>
      <c r="M7" s="8" t="s">
        <v>215</v>
      </c>
    </row>
    <row r="8" spans="1:13" ht="21.75" customHeight="1">
      <c r="A8" s="5" t="s">
        <v>235</v>
      </c>
      <c r="C8" s="24">
        <v>2291990</v>
      </c>
      <c r="D8" s="44"/>
      <c r="E8" s="24">
        <v>0</v>
      </c>
      <c r="F8" s="44"/>
      <c r="G8" s="26">
        <v>2291990</v>
      </c>
      <c r="H8" s="44"/>
      <c r="I8" s="24">
        <v>27421685</v>
      </c>
      <c r="J8" s="44"/>
      <c r="K8" s="24">
        <v>0</v>
      </c>
      <c r="L8" s="44"/>
      <c r="M8" s="24">
        <v>27421685</v>
      </c>
    </row>
    <row r="9" spans="1:13" ht="21.75" customHeight="1">
      <c r="A9" s="6" t="s">
        <v>236</v>
      </c>
      <c r="C9" s="26">
        <v>386652</v>
      </c>
      <c r="D9" s="44"/>
      <c r="E9" s="26">
        <v>0</v>
      </c>
      <c r="F9" s="44"/>
      <c r="G9" s="26">
        <v>386652</v>
      </c>
      <c r="H9" s="44"/>
      <c r="I9" s="26">
        <v>1532720</v>
      </c>
      <c r="J9" s="44"/>
      <c r="K9" s="26">
        <v>0</v>
      </c>
      <c r="L9" s="44"/>
      <c r="M9" s="26">
        <v>1532720</v>
      </c>
    </row>
    <row r="10" spans="1:13" ht="21.75" customHeight="1">
      <c r="A10" s="6" t="s">
        <v>237</v>
      </c>
      <c r="C10" s="26">
        <v>29368117</v>
      </c>
      <c r="D10" s="26">
        <v>0</v>
      </c>
      <c r="E10" s="26">
        <v>0</v>
      </c>
      <c r="F10" s="26">
        <v>0</v>
      </c>
      <c r="G10" s="26">
        <v>29368117</v>
      </c>
      <c r="H10" s="26">
        <v>0</v>
      </c>
      <c r="I10" s="26">
        <v>30869345</v>
      </c>
      <c r="J10" s="26">
        <v>0</v>
      </c>
      <c r="K10" s="26">
        <v>0</v>
      </c>
      <c r="L10" s="26">
        <v>0</v>
      </c>
      <c r="M10" s="26">
        <v>30869345</v>
      </c>
    </row>
    <row r="11" spans="1:13" ht="21.75" customHeight="1">
      <c r="A11" s="6" t="s">
        <v>240</v>
      </c>
      <c r="C11" s="19">
        <v>382191780</v>
      </c>
      <c r="D11" s="19">
        <v>0</v>
      </c>
      <c r="E11" s="19">
        <v>0</v>
      </c>
      <c r="F11" s="19">
        <v>0</v>
      </c>
      <c r="G11" s="19">
        <v>382191780</v>
      </c>
      <c r="H11" s="19">
        <v>0</v>
      </c>
      <c r="I11" s="19">
        <v>19564862907</v>
      </c>
      <c r="J11" s="19">
        <v>0</v>
      </c>
      <c r="K11" s="19">
        <v>2301938</v>
      </c>
      <c r="L11" s="19">
        <v>0</v>
      </c>
      <c r="M11" s="19">
        <v>19562560969</v>
      </c>
    </row>
    <row r="12" spans="1:13" ht="21.75" customHeight="1">
      <c r="A12" s="6" t="s">
        <v>238</v>
      </c>
      <c r="C12" s="26">
        <v>0</v>
      </c>
      <c r="D12" s="26"/>
      <c r="E12" s="26">
        <v>0</v>
      </c>
      <c r="F12" s="26"/>
      <c r="G12" s="26">
        <v>0</v>
      </c>
      <c r="H12" s="26"/>
      <c r="I12" s="26">
        <v>800000</v>
      </c>
      <c r="J12" s="26"/>
      <c r="K12" s="26">
        <v>0</v>
      </c>
      <c r="L12" s="26"/>
      <c r="M12" s="26">
        <v>800000</v>
      </c>
    </row>
    <row r="13" spans="1:13" ht="21.75" customHeight="1">
      <c r="A13" s="6" t="s">
        <v>239</v>
      </c>
      <c r="C13" s="26">
        <v>0</v>
      </c>
      <c r="D13" s="26"/>
      <c r="E13" s="26">
        <v>0</v>
      </c>
      <c r="F13" s="26"/>
      <c r="G13" s="26">
        <v>0</v>
      </c>
      <c r="H13" s="26"/>
      <c r="I13" s="26">
        <v>2381917808</v>
      </c>
      <c r="J13" s="26"/>
      <c r="K13" s="26">
        <v>0</v>
      </c>
      <c r="L13" s="26"/>
      <c r="M13" s="26">
        <v>2381917808</v>
      </c>
    </row>
    <row r="14" spans="1:13" ht="21.75" customHeight="1" thickBot="1">
      <c r="A14" s="37"/>
      <c r="C14" s="28">
        <f>SUM(C8:C13)</f>
        <v>414238539</v>
      </c>
      <c r="D14" s="44"/>
      <c r="E14" s="28">
        <f>SUM(E8:E13)</f>
        <v>0</v>
      </c>
      <c r="F14" s="44"/>
      <c r="G14" s="28">
        <f>SUM(G8:G13)</f>
        <v>414238539</v>
      </c>
      <c r="H14" s="44"/>
      <c r="I14" s="28">
        <f>SUM(I8:I13)</f>
        <v>22007404465</v>
      </c>
      <c r="J14" s="44"/>
      <c r="K14" s="28">
        <f>SUM(K8:K13)</f>
        <v>2301938</v>
      </c>
      <c r="L14" s="44"/>
      <c r="M14" s="28">
        <f>SUM(M8:M13)</f>
        <v>22005102527</v>
      </c>
    </row>
    <row r="15" spans="1:13" ht="13.5" thickTop="1">
      <c r="C15" s="47"/>
      <c r="I15" s="47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1:R36"/>
  <sheetViews>
    <sheetView rightToLeft="1" view="pageBreakPreview" topLeftCell="A16" zoomScale="91" zoomScaleNormal="100" zoomScaleSheetLayoutView="91" workbookViewId="0">
      <selection activeCell="I35" sqref="I35:I36"/>
    </sheetView>
  </sheetViews>
  <sheetFormatPr defaultRowHeight="12.75"/>
  <cols>
    <col min="1" max="1" width="34.140625" customWidth="1"/>
    <col min="2" max="2" width="1.28515625" customWidth="1"/>
    <col min="3" max="3" width="12.85546875" bestFit="1" customWidth="1"/>
    <col min="4" max="4" width="1.28515625" customWidth="1"/>
    <col min="5" max="5" width="16.5703125" bestFit="1" customWidth="1"/>
    <col min="6" max="6" width="1.28515625" customWidth="1"/>
    <col min="7" max="7" width="16.7109375" bestFit="1" customWidth="1"/>
    <col min="8" max="8" width="1.28515625" customWidth="1"/>
    <col min="9" max="9" width="22.7109375" bestFit="1" customWidth="1"/>
    <col min="10" max="10" width="1.28515625" customWidth="1"/>
    <col min="11" max="11" width="14.5703125" bestFit="1" customWidth="1"/>
    <col min="12" max="12" width="1.28515625" customWidth="1"/>
    <col min="13" max="13" width="18.5703125" bestFit="1" customWidth="1"/>
    <col min="14" max="14" width="1.28515625" customWidth="1"/>
    <col min="15" max="15" width="18.42578125" bestFit="1" customWidth="1"/>
    <col min="16" max="16" width="1.28515625" customWidth="1"/>
    <col min="17" max="17" width="22.7109375" bestFit="1" customWidth="1"/>
    <col min="18" max="18" width="17.140625" bestFit="1" customWidth="1"/>
  </cols>
  <sheetData>
    <row r="1" spans="1:18" ht="29.1" customHeight="1">
      <c r="A1" s="107" t="str">
        <f>سهام!A1</f>
        <v>صندوق حفظ ارزش دماوند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</row>
    <row r="2" spans="1:18" ht="21.75" customHeight="1">
      <c r="A2" s="107" t="s">
        <v>154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</row>
    <row r="3" spans="1:18" ht="21.75" customHeight="1">
      <c r="A3" s="107" t="s">
        <v>333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</row>
    <row r="4" spans="1:18" ht="14.45" customHeight="1"/>
    <row r="5" spans="1:18" ht="14.45" customHeight="1">
      <c r="A5" s="125" t="s">
        <v>222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</row>
    <row r="6" spans="1:18" ht="14.45" customHeight="1">
      <c r="A6" s="108" t="s">
        <v>157</v>
      </c>
      <c r="C6" s="108" t="s">
        <v>169</v>
      </c>
      <c r="D6" s="108"/>
      <c r="E6" s="108"/>
      <c r="F6" s="108"/>
      <c r="G6" s="108"/>
      <c r="H6" s="108"/>
      <c r="I6" s="108"/>
      <c r="J6" s="9"/>
      <c r="K6" s="108" t="s">
        <v>170</v>
      </c>
      <c r="L6" s="108"/>
      <c r="M6" s="108"/>
      <c r="N6" s="108"/>
      <c r="O6" s="108"/>
      <c r="P6" s="108"/>
      <c r="Q6" s="108"/>
    </row>
    <row r="7" spans="1:18" ht="29.1" customHeight="1">
      <c r="A7" s="108"/>
      <c r="C7" s="8" t="s">
        <v>8</v>
      </c>
      <c r="D7" s="10"/>
      <c r="E7" s="8" t="s">
        <v>223</v>
      </c>
      <c r="F7" s="10"/>
      <c r="G7" s="8" t="s">
        <v>224</v>
      </c>
      <c r="H7" s="10"/>
      <c r="I7" s="8" t="s">
        <v>225</v>
      </c>
      <c r="J7" s="9"/>
      <c r="K7" s="8" t="s">
        <v>8</v>
      </c>
      <c r="L7" s="10"/>
      <c r="M7" s="8" t="s">
        <v>223</v>
      </c>
      <c r="N7" s="10"/>
      <c r="O7" s="8" t="s">
        <v>224</v>
      </c>
      <c r="P7" s="10"/>
      <c r="Q7" s="8" t="s">
        <v>225</v>
      </c>
    </row>
    <row r="8" spans="1:18" ht="21.75" customHeight="1">
      <c r="A8" s="6" t="s">
        <v>36</v>
      </c>
      <c r="C8" s="27">
        <v>100000</v>
      </c>
      <c r="D8" s="25"/>
      <c r="E8" s="27">
        <v>3499814601</v>
      </c>
      <c r="F8" s="25"/>
      <c r="G8" s="27">
        <v>2501830035</v>
      </c>
      <c r="H8" s="25"/>
      <c r="I8" s="27">
        <f>E8-G8</f>
        <v>997984566</v>
      </c>
      <c r="J8" s="25"/>
      <c r="K8" s="27">
        <v>200000</v>
      </c>
      <c r="L8" s="25"/>
      <c r="M8" s="27">
        <v>6621131728</v>
      </c>
      <c r="N8" s="25"/>
      <c r="O8" s="27">
        <v>5012241496</v>
      </c>
      <c r="P8" s="25"/>
      <c r="Q8" s="27">
        <f>M8-O8</f>
        <v>1608890232</v>
      </c>
      <c r="R8" s="46"/>
    </row>
    <row r="9" spans="1:18" ht="21.75" customHeight="1">
      <c r="A9" s="6" t="s">
        <v>335</v>
      </c>
      <c r="C9" s="27">
        <v>750000</v>
      </c>
      <c r="D9" s="25"/>
      <c r="E9" s="27">
        <v>19851601932</v>
      </c>
      <c r="F9" s="25"/>
      <c r="G9" s="27">
        <v>12681701742</v>
      </c>
      <c r="H9" s="25"/>
      <c r="I9" s="27">
        <f t="shared" ref="I9:I14" si="0">E9-G9</f>
        <v>7169900190</v>
      </c>
      <c r="J9" s="25"/>
      <c r="K9" s="27">
        <v>750000</v>
      </c>
      <c r="L9" s="25"/>
      <c r="M9" s="27">
        <v>19851601932</v>
      </c>
      <c r="N9" s="25"/>
      <c r="O9" s="27">
        <v>12681701742</v>
      </c>
      <c r="P9" s="25"/>
      <c r="Q9" s="27">
        <f t="shared" ref="Q9:Q33" si="1">M9-O9</f>
        <v>7169900190</v>
      </c>
      <c r="R9" s="46"/>
    </row>
    <row r="10" spans="1:18" ht="21.75" customHeight="1">
      <c r="A10" s="6" t="s">
        <v>39</v>
      </c>
      <c r="C10" s="27">
        <v>10400000</v>
      </c>
      <c r="D10" s="25"/>
      <c r="E10" s="27">
        <v>4427112015</v>
      </c>
      <c r="F10" s="25"/>
      <c r="G10" s="27">
        <v>4261753106</v>
      </c>
      <c r="H10" s="25"/>
      <c r="I10" s="27">
        <f t="shared" si="0"/>
        <v>165358909</v>
      </c>
      <c r="J10" s="25"/>
      <c r="K10" s="27">
        <v>823021158</v>
      </c>
      <c r="L10" s="25"/>
      <c r="M10" s="27">
        <v>257658394166</v>
      </c>
      <c r="N10" s="25"/>
      <c r="O10" s="27">
        <v>404215692723</v>
      </c>
      <c r="P10" s="25"/>
      <c r="Q10" s="27">
        <f t="shared" si="1"/>
        <v>-146557298557</v>
      </c>
      <c r="R10" s="46"/>
    </row>
    <row r="11" spans="1:18" ht="21.75" customHeight="1">
      <c r="A11" s="6" t="s">
        <v>35</v>
      </c>
      <c r="C11" s="27">
        <v>13800000</v>
      </c>
      <c r="D11" s="25"/>
      <c r="E11" s="27">
        <v>85378528533</v>
      </c>
      <c r="F11" s="25"/>
      <c r="G11" s="27">
        <v>56198792683</v>
      </c>
      <c r="H11" s="25"/>
      <c r="I11" s="27">
        <f t="shared" si="0"/>
        <v>29179735850</v>
      </c>
      <c r="J11" s="25"/>
      <c r="K11" s="27">
        <v>37000000</v>
      </c>
      <c r="L11" s="25"/>
      <c r="M11" s="27">
        <v>168747514247</v>
      </c>
      <c r="N11" s="25"/>
      <c r="O11" s="27">
        <v>134913805089</v>
      </c>
      <c r="P11" s="25"/>
      <c r="Q11" s="27">
        <f t="shared" si="1"/>
        <v>33833709158</v>
      </c>
      <c r="R11" s="46"/>
    </row>
    <row r="12" spans="1:18" ht="21.75" customHeight="1">
      <c r="A12" s="6" t="s">
        <v>34</v>
      </c>
      <c r="C12" s="27">
        <v>160000000</v>
      </c>
      <c r="D12" s="25"/>
      <c r="E12" s="27">
        <v>206390755567</v>
      </c>
      <c r="F12" s="25"/>
      <c r="G12" s="27">
        <v>189368175047</v>
      </c>
      <c r="H12" s="25"/>
      <c r="I12" s="27">
        <f t="shared" si="0"/>
        <v>17022580520</v>
      </c>
      <c r="J12" s="25"/>
      <c r="K12" s="27">
        <v>350393008</v>
      </c>
      <c r="L12" s="25"/>
      <c r="M12" s="27">
        <v>516501478904</v>
      </c>
      <c r="N12" s="25"/>
      <c r="O12" s="27">
        <v>500950307486</v>
      </c>
      <c r="P12" s="25"/>
      <c r="Q12" s="27">
        <f t="shared" si="1"/>
        <v>15551171418</v>
      </c>
      <c r="R12" s="46"/>
    </row>
    <row r="13" spans="1:18" ht="21.75" customHeight="1">
      <c r="A13" s="6" t="s">
        <v>33</v>
      </c>
      <c r="C13" s="27">
        <v>34800000</v>
      </c>
      <c r="D13" s="25"/>
      <c r="E13" s="27">
        <v>23032174954</v>
      </c>
      <c r="F13" s="25"/>
      <c r="G13" s="27">
        <v>20492668419</v>
      </c>
      <c r="H13" s="25"/>
      <c r="I13" s="27">
        <f t="shared" si="0"/>
        <v>2539506535</v>
      </c>
      <c r="J13" s="25"/>
      <c r="K13" s="27">
        <v>597396474</v>
      </c>
      <c r="L13" s="25"/>
      <c r="M13" s="27">
        <v>327561934164</v>
      </c>
      <c r="N13" s="25"/>
      <c r="O13" s="27">
        <v>388780537867</v>
      </c>
      <c r="P13" s="25"/>
      <c r="Q13" s="27">
        <f t="shared" si="1"/>
        <v>-61218603703</v>
      </c>
      <c r="R13" s="46"/>
    </row>
    <row r="14" spans="1:18" ht="21.75" customHeight="1">
      <c r="A14" s="6" t="s">
        <v>31</v>
      </c>
      <c r="C14" s="27">
        <v>100000000</v>
      </c>
      <c r="D14" s="25"/>
      <c r="E14" s="27">
        <v>61917649947</v>
      </c>
      <c r="F14" s="25"/>
      <c r="G14" s="27">
        <v>47906108312</v>
      </c>
      <c r="H14" s="25"/>
      <c r="I14" s="27">
        <f t="shared" si="0"/>
        <v>14011541635</v>
      </c>
      <c r="J14" s="25"/>
      <c r="K14" s="27">
        <v>895201085</v>
      </c>
      <c r="L14" s="25"/>
      <c r="M14" s="27">
        <v>374479934003</v>
      </c>
      <c r="N14" s="25"/>
      <c r="O14" s="27">
        <v>519328608352</v>
      </c>
      <c r="P14" s="25"/>
      <c r="Q14" s="27">
        <f t="shared" si="1"/>
        <v>-144848674349</v>
      </c>
      <c r="R14" s="46"/>
    </row>
    <row r="15" spans="1:18" ht="21.75" customHeight="1">
      <c r="A15" s="6" t="s">
        <v>180</v>
      </c>
      <c r="C15" s="27">
        <v>0</v>
      </c>
      <c r="D15" s="25"/>
      <c r="E15" s="27">
        <v>0</v>
      </c>
      <c r="F15" s="25"/>
      <c r="G15" s="27">
        <v>0</v>
      </c>
      <c r="H15" s="25"/>
      <c r="I15" s="27">
        <v>0</v>
      </c>
      <c r="J15" s="25"/>
      <c r="K15" s="27">
        <v>1760000</v>
      </c>
      <c r="L15" s="25"/>
      <c r="M15" s="27">
        <v>6641208337</v>
      </c>
      <c r="N15" s="25"/>
      <c r="O15" s="27">
        <v>6073099169</v>
      </c>
      <c r="P15" s="25"/>
      <c r="Q15" s="27">
        <f t="shared" si="1"/>
        <v>568109168</v>
      </c>
      <c r="R15" s="46"/>
    </row>
    <row r="16" spans="1:18" ht="21.75" customHeight="1">
      <c r="A16" s="6" t="s">
        <v>176</v>
      </c>
      <c r="C16" s="27">
        <v>0</v>
      </c>
      <c r="D16" s="25"/>
      <c r="E16" s="27">
        <v>0</v>
      </c>
      <c r="F16" s="25"/>
      <c r="G16" s="27">
        <v>0</v>
      </c>
      <c r="H16" s="25"/>
      <c r="I16" s="27">
        <v>0</v>
      </c>
      <c r="J16" s="25"/>
      <c r="K16" s="27">
        <v>32800000</v>
      </c>
      <c r="L16" s="25"/>
      <c r="M16" s="27">
        <v>45551122314</v>
      </c>
      <c r="N16" s="25"/>
      <c r="O16" s="27">
        <v>74130142878</v>
      </c>
      <c r="P16" s="25"/>
      <c r="Q16" s="27">
        <f t="shared" si="1"/>
        <v>-28579020564</v>
      </c>
      <c r="R16" s="46"/>
    </row>
    <row r="17" spans="1:18" ht="21.75" customHeight="1">
      <c r="A17" s="6" t="s">
        <v>179</v>
      </c>
      <c r="C17" s="27">
        <v>0</v>
      </c>
      <c r="D17" s="25"/>
      <c r="E17" s="27">
        <v>0</v>
      </c>
      <c r="F17" s="25"/>
      <c r="G17" s="27">
        <v>0</v>
      </c>
      <c r="H17" s="25"/>
      <c r="I17" s="27">
        <v>0</v>
      </c>
      <c r="J17" s="25"/>
      <c r="K17" s="27">
        <v>107752284</v>
      </c>
      <c r="L17" s="25"/>
      <c r="M17" s="27">
        <v>107719995393</v>
      </c>
      <c r="N17" s="25"/>
      <c r="O17" s="27">
        <v>183620749276</v>
      </c>
      <c r="P17" s="25"/>
      <c r="Q17" s="27">
        <f t="shared" si="1"/>
        <v>-75900753883</v>
      </c>
      <c r="R17" s="46"/>
    </row>
    <row r="18" spans="1:18" ht="21.75" customHeight="1">
      <c r="A18" s="6" t="s">
        <v>32</v>
      </c>
      <c r="C18" s="27">
        <v>0</v>
      </c>
      <c r="D18" s="25"/>
      <c r="E18" s="27">
        <v>0</v>
      </c>
      <c r="F18" s="25"/>
      <c r="G18" s="27">
        <v>0</v>
      </c>
      <c r="H18" s="25"/>
      <c r="I18" s="27">
        <v>0</v>
      </c>
      <c r="J18" s="25"/>
      <c r="K18" s="27">
        <v>333608677</v>
      </c>
      <c r="L18" s="25"/>
      <c r="M18" s="27">
        <v>139841297136</v>
      </c>
      <c r="N18" s="25"/>
      <c r="O18" s="27">
        <v>189846597296</v>
      </c>
      <c r="P18" s="25"/>
      <c r="Q18" s="27">
        <f t="shared" si="1"/>
        <v>-50005300160</v>
      </c>
      <c r="R18" s="46"/>
    </row>
    <row r="19" spans="1:18" ht="21.75" customHeight="1">
      <c r="A19" s="6" t="s">
        <v>44</v>
      </c>
      <c r="C19" s="27">
        <v>0</v>
      </c>
      <c r="D19" s="25"/>
      <c r="E19" s="27">
        <v>0</v>
      </c>
      <c r="F19" s="25"/>
      <c r="G19" s="27">
        <v>0</v>
      </c>
      <c r="H19" s="25"/>
      <c r="I19" s="27">
        <v>0</v>
      </c>
      <c r="J19" s="25"/>
      <c r="K19" s="27">
        <v>429962599</v>
      </c>
      <c r="L19" s="25"/>
      <c r="M19" s="27">
        <v>179702029887</v>
      </c>
      <c r="N19" s="25"/>
      <c r="O19" s="27">
        <v>297464864931</v>
      </c>
      <c r="P19" s="25"/>
      <c r="Q19" s="27">
        <f t="shared" si="1"/>
        <v>-117762835044</v>
      </c>
      <c r="R19" s="46"/>
    </row>
    <row r="20" spans="1:18" ht="21.75" customHeight="1">
      <c r="A20" s="6" t="s">
        <v>37</v>
      </c>
      <c r="C20" s="27">
        <v>0</v>
      </c>
      <c r="D20" s="25"/>
      <c r="E20" s="27">
        <v>0</v>
      </c>
      <c r="F20" s="25"/>
      <c r="G20" s="27">
        <v>0</v>
      </c>
      <c r="H20" s="25"/>
      <c r="I20" s="27">
        <v>0</v>
      </c>
      <c r="J20" s="25"/>
      <c r="K20" s="27">
        <v>279000</v>
      </c>
      <c r="L20" s="25"/>
      <c r="M20" s="27">
        <v>21092476206</v>
      </c>
      <c r="N20" s="25"/>
      <c r="O20" s="27">
        <v>19600345697</v>
      </c>
      <c r="P20" s="25"/>
      <c r="Q20" s="27">
        <f t="shared" si="1"/>
        <v>1492130509</v>
      </c>
      <c r="R20" s="46"/>
    </row>
    <row r="21" spans="1:18" ht="21.75" customHeight="1">
      <c r="A21" s="6" t="s">
        <v>54</v>
      </c>
      <c r="C21" s="27">
        <v>0</v>
      </c>
      <c r="D21" s="25"/>
      <c r="E21" s="27">
        <v>0</v>
      </c>
      <c r="F21" s="25"/>
      <c r="G21" s="27">
        <v>0</v>
      </c>
      <c r="H21" s="25"/>
      <c r="I21" s="27">
        <v>0</v>
      </c>
      <c r="J21" s="25"/>
      <c r="K21" s="27">
        <v>562500</v>
      </c>
      <c r="L21" s="25"/>
      <c r="M21" s="27">
        <v>5927023246</v>
      </c>
      <c r="N21" s="25"/>
      <c r="O21" s="27">
        <v>5031619995</v>
      </c>
      <c r="P21" s="25"/>
      <c r="Q21" s="27">
        <f t="shared" si="1"/>
        <v>895403251</v>
      </c>
      <c r="R21" s="46"/>
    </row>
    <row r="22" spans="1:18" ht="21.75" customHeight="1">
      <c r="A22" s="6" t="s">
        <v>177</v>
      </c>
      <c r="C22" s="27">
        <v>0</v>
      </c>
      <c r="D22" s="27"/>
      <c r="E22" s="27">
        <v>0</v>
      </c>
      <c r="F22" s="27"/>
      <c r="G22" s="27">
        <v>0</v>
      </c>
      <c r="H22" s="27"/>
      <c r="I22" s="27">
        <v>0</v>
      </c>
      <c r="J22" s="27"/>
      <c r="K22" s="27">
        <v>39714000</v>
      </c>
      <c r="L22" s="27"/>
      <c r="M22" s="27">
        <v>134066275778</v>
      </c>
      <c r="N22" s="27"/>
      <c r="O22" s="27">
        <v>226589093570</v>
      </c>
      <c r="P22" s="27"/>
      <c r="Q22" s="27">
        <f t="shared" si="1"/>
        <v>-92522817792</v>
      </c>
      <c r="R22" s="46"/>
    </row>
    <row r="23" spans="1:18" ht="21.75" customHeight="1">
      <c r="A23" s="6" t="s">
        <v>178</v>
      </c>
      <c r="C23" s="27">
        <v>0</v>
      </c>
      <c r="D23" s="27"/>
      <c r="E23" s="27">
        <v>0</v>
      </c>
      <c r="F23" s="27"/>
      <c r="G23" s="27">
        <v>0</v>
      </c>
      <c r="H23" s="27"/>
      <c r="I23" s="27">
        <v>0</v>
      </c>
      <c r="J23" s="27"/>
      <c r="K23" s="27">
        <v>206882</v>
      </c>
      <c r="L23" s="27"/>
      <c r="M23" s="27">
        <v>800253717</v>
      </c>
      <c r="N23" s="27"/>
      <c r="O23" s="27">
        <v>1290811644</v>
      </c>
      <c r="P23" s="27"/>
      <c r="Q23" s="27">
        <f t="shared" si="1"/>
        <v>-490557927</v>
      </c>
      <c r="R23" s="46"/>
    </row>
    <row r="24" spans="1:18" ht="21.75" customHeight="1">
      <c r="A24" s="6" t="s">
        <v>40</v>
      </c>
      <c r="C24" s="27">
        <v>0</v>
      </c>
      <c r="D24" s="27"/>
      <c r="E24" s="27">
        <v>0</v>
      </c>
      <c r="F24" s="27"/>
      <c r="G24" s="27">
        <v>0</v>
      </c>
      <c r="H24" s="27"/>
      <c r="I24" s="27">
        <v>0</v>
      </c>
      <c r="J24" s="27"/>
      <c r="K24" s="27">
        <v>502625604</v>
      </c>
      <c r="L24" s="27"/>
      <c r="M24" s="27">
        <v>197064649997</v>
      </c>
      <c r="N24" s="27"/>
      <c r="O24" s="27">
        <v>269622613756</v>
      </c>
      <c r="P24" s="27"/>
      <c r="Q24" s="27">
        <f t="shared" si="1"/>
        <v>-72557963759</v>
      </c>
      <c r="R24" s="46"/>
    </row>
    <row r="25" spans="1:18" ht="21.75" customHeight="1">
      <c r="A25" s="6" t="s">
        <v>45</v>
      </c>
      <c r="C25" s="27">
        <v>0</v>
      </c>
      <c r="D25" s="27"/>
      <c r="E25" s="27">
        <v>0</v>
      </c>
      <c r="F25" s="27"/>
      <c r="G25" s="27">
        <v>0</v>
      </c>
      <c r="H25" s="27"/>
      <c r="I25" s="27">
        <v>0</v>
      </c>
      <c r="J25" s="27"/>
      <c r="K25" s="27">
        <v>1600000</v>
      </c>
      <c r="L25" s="27"/>
      <c r="M25" s="27">
        <v>12251110904</v>
      </c>
      <c r="N25" s="27"/>
      <c r="O25" s="27">
        <v>11199343147</v>
      </c>
      <c r="P25" s="27"/>
      <c r="Q25" s="27">
        <f t="shared" si="1"/>
        <v>1051767757</v>
      </c>
      <c r="R25" s="46"/>
    </row>
    <row r="26" spans="1:18" ht="21.75" customHeight="1">
      <c r="A26" s="6" t="s">
        <v>42</v>
      </c>
      <c r="C26" s="27">
        <v>0</v>
      </c>
      <c r="D26" s="27"/>
      <c r="E26" s="27">
        <v>0</v>
      </c>
      <c r="F26" s="27"/>
      <c r="G26" s="27">
        <v>0</v>
      </c>
      <c r="H26" s="27"/>
      <c r="I26" s="27">
        <v>0</v>
      </c>
      <c r="J26" s="27"/>
      <c r="K26" s="27">
        <v>119568062</v>
      </c>
      <c r="L26" s="27"/>
      <c r="M26" s="27">
        <v>151827067926</v>
      </c>
      <c r="N26" s="27"/>
      <c r="O26" s="27">
        <v>192613820777</v>
      </c>
      <c r="P26" s="27"/>
      <c r="Q26" s="27">
        <f t="shared" si="1"/>
        <v>-40786752851</v>
      </c>
      <c r="R26" s="46"/>
    </row>
    <row r="27" spans="1:18" ht="21.75" customHeight="1">
      <c r="A27" s="6" t="s">
        <v>347</v>
      </c>
      <c r="C27" s="27">
        <v>0</v>
      </c>
      <c r="D27" s="27"/>
      <c r="E27" s="27">
        <v>0</v>
      </c>
      <c r="F27" s="27"/>
      <c r="G27" s="27">
        <v>0</v>
      </c>
      <c r="H27" s="27"/>
      <c r="I27" s="27">
        <v>0</v>
      </c>
      <c r="J27" s="27"/>
      <c r="K27" s="27">
        <v>4266</v>
      </c>
      <c r="L27" s="27"/>
      <c r="M27" s="27">
        <v>43007464823</v>
      </c>
      <c r="N27" s="27"/>
      <c r="O27" s="27">
        <v>43007464823</v>
      </c>
      <c r="P27" s="27"/>
      <c r="Q27" s="27">
        <f t="shared" si="1"/>
        <v>0</v>
      </c>
      <c r="R27" s="46"/>
    </row>
    <row r="28" spans="1:18" ht="18.75">
      <c r="A28" s="6" t="s">
        <v>186</v>
      </c>
      <c r="C28" s="27">
        <v>0</v>
      </c>
      <c r="D28" s="27"/>
      <c r="E28" s="27">
        <v>0</v>
      </c>
      <c r="F28" s="27"/>
      <c r="G28" s="27">
        <v>0</v>
      </c>
      <c r="H28" s="27"/>
      <c r="I28" s="27">
        <v>0</v>
      </c>
      <c r="J28" s="27"/>
      <c r="K28" s="27">
        <v>450000</v>
      </c>
      <c r="L28" s="27"/>
      <c r="M28" s="27">
        <v>449925937500</v>
      </c>
      <c r="N28" s="27"/>
      <c r="O28" s="27">
        <v>449930000000</v>
      </c>
      <c r="P28" s="27"/>
      <c r="Q28" s="27">
        <f t="shared" si="1"/>
        <v>-4062500</v>
      </c>
      <c r="R28" s="46"/>
    </row>
    <row r="29" spans="1:18" ht="18.75">
      <c r="A29" s="6" t="s">
        <v>184</v>
      </c>
      <c r="C29" s="27">
        <v>0</v>
      </c>
      <c r="D29" s="27"/>
      <c r="E29" s="27">
        <v>0</v>
      </c>
      <c r="F29" s="27"/>
      <c r="G29" s="27">
        <v>0</v>
      </c>
      <c r="H29" s="27"/>
      <c r="I29" s="27">
        <v>0</v>
      </c>
      <c r="J29" s="27"/>
      <c r="K29" s="27">
        <v>60800</v>
      </c>
      <c r="L29" s="27"/>
      <c r="M29" s="27">
        <v>60788980000</v>
      </c>
      <c r="N29" s="27"/>
      <c r="O29" s="27">
        <v>60800000000</v>
      </c>
      <c r="P29" s="27"/>
      <c r="Q29" s="27">
        <f t="shared" si="1"/>
        <v>-11020000</v>
      </c>
      <c r="R29" s="46"/>
    </row>
    <row r="30" spans="1:18" ht="18.75">
      <c r="A30" s="6" t="s">
        <v>183</v>
      </c>
      <c r="C30" s="27">
        <v>0</v>
      </c>
      <c r="D30" s="27"/>
      <c r="E30" s="27">
        <v>0</v>
      </c>
      <c r="F30" s="27"/>
      <c r="G30" s="27">
        <v>0</v>
      </c>
      <c r="H30" s="27"/>
      <c r="I30" s="27">
        <v>0</v>
      </c>
      <c r="J30" s="27"/>
      <c r="K30" s="27">
        <v>250000</v>
      </c>
      <c r="L30" s="27"/>
      <c r="M30" s="27">
        <v>249980937500</v>
      </c>
      <c r="N30" s="27"/>
      <c r="O30" s="27">
        <v>249935625000</v>
      </c>
      <c r="P30" s="27"/>
      <c r="Q30" s="27">
        <f t="shared" si="1"/>
        <v>45312500</v>
      </c>
      <c r="R30" s="46"/>
    </row>
    <row r="31" spans="1:18" ht="18.75">
      <c r="A31" s="6" t="s">
        <v>185</v>
      </c>
      <c r="C31" s="27">
        <v>0</v>
      </c>
      <c r="D31" s="27"/>
      <c r="E31" s="27">
        <v>0</v>
      </c>
      <c r="F31" s="27"/>
      <c r="G31" s="27">
        <v>0</v>
      </c>
      <c r="H31" s="27"/>
      <c r="I31" s="27">
        <v>0</v>
      </c>
      <c r="J31" s="27"/>
      <c r="K31" s="27">
        <v>400</v>
      </c>
      <c r="L31" s="27"/>
      <c r="M31" s="27">
        <v>399927500</v>
      </c>
      <c r="N31" s="27"/>
      <c r="O31" s="27">
        <v>398924768</v>
      </c>
      <c r="P31" s="27"/>
      <c r="Q31" s="27">
        <f t="shared" si="1"/>
        <v>1002732</v>
      </c>
      <c r="R31" s="46"/>
    </row>
    <row r="32" spans="1:18" ht="18.75">
      <c r="A32" s="6" t="s">
        <v>187</v>
      </c>
      <c r="C32" s="27">
        <v>0</v>
      </c>
      <c r="D32" s="27"/>
      <c r="E32" s="27">
        <v>0</v>
      </c>
      <c r="F32" s="27"/>
      <c r="G32" s="27">
        <v>0</v>
      </c>
      <c r="H32" s="27"/>
      <c r="I32" s="27">
        <v>0</v>
      </c>
      <c r="J32" s="27"/>
      <c r="K32" s="27">
        <v>10000</v>
      </c>
      <c r="L32" s="27"/>
      <c r="M32" s="27">
        <v>9998187500</v>
      </c>
      <c r="N32" s="27"/>
      <c r="O32" s="27">
        <v>9996375000</v>
      </c>
      <c r="P32" s="27"/>
      <c r="Q32" s="27">
        <f t="shared" si="1"/>
        <v>1812500</v>
      </c>
      <c r="R32" s="46"/>
    </row>
    <row r="33" spans="1:18" ht="18.75">
      <c r="A33" s="6" t="s">
        <v>188</v>
      </c>
      <c r="C33" s="27">
        <v>0</v>
      </c>
      <c r="D33" s="27"/>
      <c r="E33" s="27">
        <v>0</v>
      </c>
      <c r="F33" s="27"/>
      <c r="G33" s="27">
        <v>0</v>
      </c>
      <c r="H33" s="27"/>
      <c r="I33" s="27">
        <v>0</v>
      </c>
      <c r="J33" s="27"/>
      <c r="K33" s="27">
        <v>21000</v>
      </c>
      <c r="L33" s="27"/>
      <c r="M33" s="27">
        <v>20996193750</v>
      </c>
      <c r="N33" s="27"/>
      <c r="O33" s="27">
        <v>20992387500</v>
      </c>
      <c r="P33" s="27"/>
      <c r="Q33" s="27">
        <f t="shared" si="1"/>
        <v>3806250</v>
      </c>
      <c r="R33" s="46"/>
    </row>
    <row r="34" spans="1:18" ht="19.5" thickBot="1">
      <c r="C34" s="49">
        <f>SUM(C8:C33)</f>
        <v>319850000</v>
      </c>
      <c r="E34" s="49">
        <f>SUM(E8:E33)</f>
        <v>404497637549</v>
      </c>
      <c r="G34" s="49">
        <f>SUM(G8:G33)</f>
        <v>333411029344</v>
      </c>
      <c r="I34" s="49">
        <f>SUM(I8:I33)</f>
        <v>71086608205</v>
      </c>
      <c r="K34" s="49">
        <f>SUM(K8:K33)</f>
        <v>4275197799</v>
      </c>
      <c r="M34" s="49">
        <f>SUM(M8:M33)</f>
        <v>3509004128558</v>
      </c>
      <c r="O34" s="49">
        <f>SUM(O8:O33)</f>
        <v>4278026773982</v>
      </c>
      <c r="Q34" s="49">
        <f>SUM(Q8:Q33)</f>
        <v>-769022645424</v>
      </c>
      <c r="R34" s="47"/>
    </row>
    <row r="35" spans="1:18" ht="13.5" thickTop="1">
      <c r="I35" s="47"/>
      <c r="R35" s="47"/>
    </row>
    <row r="36" spans="1:18">
      <c r="I36" s="47"/>
      <c r="R36" s="47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70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  <pageSetUpPr fitToPage="1"/>
  </sheetPr>
  <dimension ref="A1:M136"/>
  <sheetViews>
    <sheetView rightToLeft="1" view="pageBreakPreview" topLeftCell="A136" zoomScale="130" zoomScaleNormal="100" zoomScaleSheetLayoutView="130" workbookViewId="0">
      <selection activeCell="M167" sqref="M167"/>
    </sheetView>
  </sheetViews>
  <sheetFormatPr defaultRowHeight="12.75"/>
  <cols>
    <col min="1" max="1" width="81.28515625" customWidth="1"/>
    <col min="2" max="2" width="1.140625" customWidth="1"/>
    <col min="3" max="3" width="23.140625" customWidth="1"/>
    <col min="4" max="4" width="1.28515625" customWidth="1"/>
    <col min="5" max="5" width="14.5703125" bestFit="1" customWidth="1"/>
    <col min="6" max="6" width="1.42578125" customWidth="1"/>
    <col min="7" max="7" width="11.7109375" bestFit="1" customWidth="1"/>
    <col min="8" max="8" width="1.28515625" customWidth="1"/>
    <col min="9" max="9" width="16.7109375" bestFit="1" customWidth="1"/>
    <col min="10" max="10" width="1.28515625" customWidth="1"/>
    <col min="11" max="11" width="15.85546875" bestFit="1" customWidth="1"/>
    <col min="12" max="12" width="1.28515625" customWidth="1"/>
    <col min="13" max="13" width="16.5703125" bestFit="1" customWidth="1"/>
  </cols>
  <sheetData>
    <row r="1" spans="1:13" ht="25.5">
      <c r="A1" s="107" t="str">
        <f>سهام!A1</f>
        <v>صندوق حفظ ارزش دماوند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3" ht="25.5">
      <c r="A2" s="107" t="s">
        <v>154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</row>
    <row r="3" spans="1:13" ht="25.5">
      <c r="A3" s="107" t="s">
        <v>333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</row>
    <row r="5" spans="1:13" ht="24">
      <c r="A5" s="125" t="s">
        <v>226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</row>
    <row r="7" spans="1:13" ht="21">
      <c r="C7" s="108" t="s">
        <v>169</v>
      </c>
      <c r="D7" s="108"/>
      <c r="E7" s="108"/>
      <c r="F7" s="127"/>
      <c r="G7" s="108"/>
      <c r="H7" s="108"/>
      <c r="I7" s="108"/>
      <c r="J7" s="108"/>
      <c r="K7" s="108"/>
      <c r="M7" s="2" t="s">
        <v>170</v>
      </c>
    </row>
    <row r="8" spans="1:13" ht="21">
      <c r="A8" s="2" t="s">
        <v>227</v>
      </c>
      <c r="B8" s="99"/>
      <c r="C8" s="8" t="s">
        <v>62</v>
      </c>
      <c r="D8" s="3"/>
      <c r="E8" s="8" t="s">
        <v>8</v>
      </c>
      <c r="F8" s="48"/>
      <c r="G8" s="8" t="s">
        <v>228</v>
      </c>
      <c r="H8" s="3"/>
      <c r="I8" s="8" t="s">
        <v>229</v>
      </c>
      <c r="J8" s="3"/>
      <c r="K8" s="8" t="s">
        <v>230</v>
      </c>
      <c r="M8" s="8" t="s">
        <v>230</v>
      </c>
    </row>
    <row r="9" spans="1:13" ht="18.75">
      <c r="A9" s="35" t="s">
        <v>302</v>
      </c>
      <c r="B9" s="99"/>
      <c r="C9" s="26" t="s">
        <v>304</v>
      </c>
      <c r="E9" s="26">
        <v>0</v>
      </c>
      <c r="F9" s="26"/>
      <c r="G9" s="26">
        <v>0</v>
      </c>
      <c r="H9" s="26"/>
      <c r="I9" s="26">
        <v>0</v>
      </c>
      <c r="J9" s="26"/>
      <c r="K9" s="26">
        <v>0</v>
      </c>
      <c r="M9" s="26">
        <v>27273238</v>
      </c>
    </row>
    <row r="10" spans="1:13" ht="18.75">
      <c r="A10" s="35" t="s">
        <v>301</v>
      </c>
      <c r="B10" s="99"/>
      <c r="C10" s="26" t="s">
        <v>304</v>
      </c>
      <c r="E10" s="26">
        <v>0</v>
      </c>
      <c r="F10" s="26"/>
      <c r="G10" s="26">
        <v>0</v>
      </c>
      <c r="H10" s="26"/>
      <c r="I10" s="26">
        <v>0</v>
      </c>
      <c r="J10" s="26"/>
      <c r="K10" s="26">
        <v>0</v>
      </c>
      <c r="M10" s="26">
        <v>1579347</v>
      </c>
    </row>
    <row r="11" spans="1:13" ht="18.75">
      <c r="A11" s="35" t="s">
        <v>300</v>
      </c>
      <c r="B11" s="99"/>
      <c r="C11" s="26" t="s">
        <v>304</v>
      </c>
      <c r="E11" s="26">
        <v>0</v>
      </c>
      <c r="F11" s="26"/>
      <c r="G11" s="26">
        <v>0</v>
      </c>
      <c r="H11" s="26"/>
      <c r="I11" s="26">
        <v>0</v>
      </c>
      <c r="J11" s="26"/>
      <c r="K11" s="26">
        <v>0</v>
      </c>
      <c r="M11" s="26">
        <v>272542104</v>
      </c>
    </row>
    <row r="12" spans="1:13" ht="18.75">
      <c r="A12" s="35" t="s">
        <v>299</v>
      </c>
      <c r="B12" s="99"/>
      <c r="C12" s="26" t="s">
        <v>304</v>
      </c>
      <c r="E12" s="26">
        <v>0</v>
      </c>
      <c r="F12" s="26"/>
      <c r="G12" s="26">
        <v>0</v>
      </c>
      <c r="H12" s="26"/>
      <c r="I12" s="26">
        <v>0</v>
      </c>
      <c r="J12" s="26"/>
      <c r="K12" s="26">
        <v>0</v>
      </c>
      <c r="M12" s="26">
        <v>-315900181</v>
      </c>
    </row>
    <row r="13" spans="1:13" ht="18.75">
      <c r="A13" s="35" t="s">
        <v>298</v>
      </c>
      <c r="B13" s="99"/>
      <c r="C13" s="26" t="s">
        <v>304</v>
      </c>
      <c r="E13" s="26">
        <v>0</v>
      </c>
      <c r="F13" s="26"/>
      <c r="G13" s="26">
        <v>0</v>
      </c>
      <c r="H13" s="26"/>
      <c r="I13" s="26">
        <v>0</v>
      </c>
      <c r="J13" s="26"/>
      <c r="K13" s="26">
        <v>0</v>
      </c>
      <c r="M13" s="26">
        <v>1320857</v>
      </c>
    </row>
    <row r="14" spans="1:13" ht="18.75">
      <c r="A14" s="35" t="s">
        <v>297</v>
      </c>
      <c r="B14" s="99"/>
      <c r="C14" s="26" t="s">
        <v>304</v>
      </c>
      <c r="E14" s="26">
        <v>0</v>
      </c>
      <c r="F14" s="26"/>
      <c r="G14" s="26">
        <v>0</v>
      </c>
      <c r="H14" s="26"/>
      <c r="I14" s="26">
        <v>0</v>
      </c>
      <c r="J14" s="26"/>
      <c r="K14" s="26">
        <v>0</v>
      </c>
      <c r="M14" s="26">
        <v>-2738400270</v>
      </c>
    </row>
    <row r="15" spans="1:13" ht="18.75">
      <c r="A15" s="35" t="s">
        <v>296</v>
      </c>
      <c r="B15" s="99"/>
      <c r="C15" s="26" t="s">
        <v>304</v>
      </c>
      <c r="E15" s="26">
        <v>0</v>
      </c>
      <c r="F15" s="26"/>
      <c r="G15" s="26">
        <v>0</v>
      </c>
      <c r="H15" s="26"/>
      <c r="I15" s="26">
        <v>0</v>
      </c>
      <c r="J15" s="26"/>
      <c r="K15" s="26">
        <v>0</v>
      </c>
      <c r="M15" s="26">
        <v>-3574301763</v>
      </c>
    </row>
    <row r="16" spans="1:13" ht="18.75">
      <c r="A16" s="35" t="s">
        <v>295</v>
      </c>
      <c r="B16" s="99"/>
      <c r="C16" s="26" t="s">
        <v>304</v>
      </c>
      <c r="E16" s="26">
        <v>0</v>
      </c>
      <c r="F16" s="26"/>
      <c r="G16" s="26">
        <v>0</v>
      </c>
      <c r="H16" s="26"/>
      <c r="I16" s="26">
        <v>0</v>
      </c>
      <c r="J16" s="26"/>
      <c r="K16" s="26">
        <v>0</v>
      </c>
      <c r="M16" s="26">
        <v>14480025363</v>
      </c>
    </row>
    <row r="17" spans="1:13" ht="18.75">
      <c r="A17" s="35" t="s">
        <v>294</v>
      </c>
      <c r="B17" s="99"/>
      <c r="C17" s="26" t="s">
        <v>304</v>
      </c>
      <c r="E17" s="26">
        <v>0</v>
      </c>
      <c r="F17" s="26"/>
      <c r="G17" s="26">
        <v>0</v>
      </c>
      <c r="H17" s="26"/>
      <c r="I17" s="26">
        <v>0</v>
      </c>
      <c r="J17" s="26"/>
      <c r="K17" s="26">
        <v>0</v>
      </c>
      <c r="M17" s="26">
        <v>62249557</v>
      </c>
    </row>
    <row r="18" spans="1:13" ht="18.75">
      <c r="A18" s="35" t="s">
        <v>293</v>
      </c>
      <c r="B18" s="99"/>
      <c r="C18" s="26" t="s">
        <v>304</v>
      </c>
      <c r="E18" s="26">
        <v>0</v>
      </c>
      <c r="F18" s="26"/>
      <c r="G18" s="26">
        <v>0</v>
      </c>
      <c r="H18" s="26"/>
      <c r="I18" s="26">
        <v>0</v>
      </c>
      <c r="J18" s="26"/>
      <c r="K18" s="26">
        <v>0</v>
      </c>
      <c r="M18" s="26">
        <v>-3376034963</v>
      </c>
    </row>
    <row r="19" spans="1:13" ht="18.75">
      <c r="A19" s="35" t="s">
        <v>292</v>
      </c>
      <c r="B19" s="99"/>
      <c r="C19" s="26" t="s">
        <v>305</v>
      </c>
      <c r="E19" s="26">
        <v>0</v>
      </c>
      <c r="F19" s="26"/>
      <c r="G19" s="26">
        <v>0</v>
      </c>
      <c r="H19" s="26"/>
      <c r="I19" s="26">
        <v>0</v>
      </c>
      <c r="J19" s="26"/>
      <c r="K19" s="26">
        <v>0</v>
      </c>
      <c r="M19" s="26">
        <v>-2862444083</v>
      </c>
    </row>
    <row r="20" spans="1:13" ht="18.75">
      <c r="A20" s="35" t="s">
        <v>291</v>
      </c>
      <c r="B20" s="99"/>
      <c r="C20" s="26" t="s">
        <v>306</v>
      </c>
      <c r="E20" s="26">
        <v>0</v>
      </c>
      <c r="F20" s="26"/>
      <c r="G20" s="26">
        <v>0</v>
      </c>
      <c r="H20" s="26"/>
      <c r="I20" s="26">
        <v>0</v>
      </c>
      <c r="J20" s="26"/>
      <c r="K20" s="26">
        <v>0</v>
      </c>
      <c r="M20" s="26">
        <v>-11020887990</v>
      </c>
    </row>
    <row r="21" spans="1:13" ht="18.75">
      <c r="A21" s="35" t="s">
        <v>290</v>
      </c>
      <c r="B21" s="99"/>
      <c r="C21" s="26" t="s">
        <v>306</v>
      </c>
      <c r="E21" s="26">
        <v>0</v>
      </c>
      <c r="F21" s="26"/>
      <c r="G21" s="26">
        <v>0</v>
      </c>
      <c r="H21" s="26"/>
      <c r="I21" s="26">
        <v>0</v>
      </c>
      <c r="J21" s="26"/>
      <c r="K21" s="26">
        <v>0</v>
      </c>
      <c r="M21" s="26">
        <v>-152377745</v>
      </c>
    </row>
    <row r="22" spans="1:13" ht="20.25" customHeight="1">
      <c r="A22" s="35" t="s">
        <v>289</v>
      </c>
      <c r="B22" s="99"/>
      <c r="C22" s="26" t="s">
        <v>306</v>
      </c>
      <c r="E22" s="26">
        <v>0</v>
      </c>
      <c r="F22" s="26"/>
      <c r="G22" s="26">
        <v>0</v>
      </c>
      <c r="H22" s="26"/>
      <c r="I22" s="26">
        <v>0</v>
      </c>
      <c r="J22" s="26"/>
      <c r="K22" s="26">
        <v>0</v>
      </c>
      <c r="M22" s="26">
        <v>-907558772</v>
      </c>
    </row>
    <row r="23" spans="1:13" ht="18.75">
      <c r="A23" s="35" t="s">
        <v>288</v>
      </c>
      <c r="B23" s="99"/>
      <c r="C23" s="26" t="s">
        <v>307</v>
      </c>
      <c r="E23" s="26">
        <v>0</v>
      </c>
      <c r="F23" s="26"/>
      <c r="G23" s="26">
        <v>0</v>
      </c>
      <c r="H23" s="26"/>
      <c r="I23" s="26">
        <v>0</v>
      </c>
      <c r="J23" s="26"/>
      <c r="K23" s="26">
        <v>0</v>
      </c>
      <c r="M23" s="26">
        <v>2040585771</v>
      </c>
    </row>
    <row r="24" spans="1:13" ht="18.75">
      <c r="A24" s="35" t="s">
        <v>287</v>
      </c>
      <c r="B24" s="99"/>
      <c r="C24" s="26" t="s">
        <v>307</v>
      </c>
      <c r="E24" s="26">
        <v>0</v>
      </c>
      <c r="F24" s="26"/>
      <c r="G24" s="26">
        <v>0</v>
      </c>
      <c r="H24" s="26"/>
      <c r="I24" s="26">
        <v>0</v>
      </c>
      <c r="J24" s="26"/>
      <c r="K24" s="26">
        <v>0</v>
      </c>
      <c r="M24" s="26">
        <v>1233665205</v>
      </c>
    </row>
    <row r="25" spans="1:13" ht="18.75">
      <c r="A25" s="35" t="s">
        <v>286</v>
      </c>
      <c r="B25" s="99"/>
      <c r="C25" s="26" t="s">
        <v>307</v>
      </c>
      <c r="E25" s="26">
        <v>0</v>
      </c>
      <c r="F25" s="26"/>
      <c r="G25" s="26">
        <v>0</v>
      </c>
      <c r="H25" s="26"/>
      <c r="I25" s="26">
        <v>0</v>
      </c>
      <c r="J25" s="26"/>
      <c r="K25" s="26">
        <v>0</v>
      </c>
      <c r="M25" s="26">
        <v>4498842</v>
      </c>
    </row>
    <row r="26" spans="1:13" ht="18.75">
      <c r="A26" s="35" t="s">
        <v>285</v>
      </c>
      <c r="B26" s="99"/>
      <c r="C26" s="26" t="s">
        <v>308</v>
      </c>
      <c r="E26" s="26">
        <v>0</v>
      </c>
      <c r="F26" s="26"/>
      <c r="G26" s="26">
        <v>0</v>
      </c>
      <c r="H26" s="26"/>
      <c r="I26" s="26">
        <v>0</v>
      </c>
      <c r="J26" s="26"/>
      <c r="K26" s="26">
        <v>0</v>
      </c>
      <c r="M26" s="26">
        <v>2013469473</v>
      </c>
    </row>
    <row r="27" spans="1:13" ht="18.75">
      <c r="A27" s="35" t="s">
        <v>284</v>
      </c>
      <c r="B27" s="99"/>
      <c r="C27" s="26" t="s">
        <v>308</v>
      </c>
      <c r="E27" s="26">
        <v>0</v>
      </c>
      <c r="F27" s="26"/>
      <c r="G27" s="26">
        <v>0</v>
      </c>
      <c r="H27" s="26"/>
      <c r="I27" s="26">
        <v>0</v>
      </c>
      <c r="J27" s="26"/>
      <c r="K27" s="26">
        <v>0</v>
      </c>
      <c r="M27" s="26">
        <v>37250519</v>
      </c>
    </row>
    <row r="28" spans="1:13" ht="18.75">
      <c r="A28" s="35" t="s">
        <v>283</v>
      </c>
      <c r="B28" s="99"/>
      <c r="C28" s="26" t="s">
        <v>308</v>
      </c>
      <c r="E28" s="26">
        <v>0</v>
      </c>
      <c r="F28" s="26"/>
      <c r="G28" s="26">
        <v>0</v>
      </c>
      <c r="H28" s="26"/>
      <c r="I28" s="26">
        <v>0</v>
      </c>
      <c r="J28" s="26"/>
      <c r="K28" s="26">
        <v>0</v>
      </c>
      <c r="M28" s="26">
        <v>377748882</v>
      </c>
    </row>
    <row r="29" spans="1:13" ht="18.75">
      <c r="A29" s="35" t="s">
        <v>282</v>
      </c>
      <c r="B29" s="99"/>
      <c r="C29" s="26" t="s">
        <v>308</v>
      </c>
      <c r="E29" s="26">
        <v>0</v>
      </c>
      <c r="F29" s="26"/>
      <c r="G29" s="26">
        <v>0</v>
      </c>
      <c r="H29" s="26"/>
      <c r="I29" s="26">
        <v>0</v>
      </c>
      <c r="J29" s="26"/>
      <c r="K29" s="26">
        <v>0</v>
      </c>
      <c r="M29" s="26">
        <v>380497906</v>
      </c>
    </row>
    <row r="30" spans="1:13" ht="18.75">
      <c r="A30" s="35" t="s">
        <v>281</v>
      </c>
      <c r="B30" s="99"/>
      <c r="C30" s="26" t="s">
        <v>308</v>
      </c>
      <c r="E30" s="26">
        <v>0</v>
      </c>
      <c r="F30" s="26"/>
      <c r="G30" s="26">
        <v>0</v>
      </c>
      <c r="H30" s="26"/>
      <c r="I30" s="26">
        <v>0</v>
      </c>
      <c r="J30" s="26"/>
      <c r="K30" s="26">
        <v>0</v>
      </c>
      <c r="M30" s="26">
        <v>4909214122</v>
      </c>
    </row>
    <row r="31" spans="1:13" ht="18.75">
      <c r="A31" s="35" t="s">
        <v>280</v>
      </c>
      <c r="B31" s="99"/>
      <c r="C31" s="26" t="s">
        <v>308</v>
      </c>
      <c r="E31" s="26">
        <v>0</v>
      </c>
      <c r="F31" s="26"/>
      <c r="G31" s="26">
        <v>0</v>
      </c>
      <c r="H31" s="26"/>
      <c r="I31" s="26">
        <v>0</v>
      </c>
      <c r="J31" s="26"/>
      <c r="K31" s="26">
        <v>0</v>
      </c>
      <c r="M31" s="26">
        <v>1149458553</v>
      </c>
    </row>
    <row r="32" spans="1:13" ht="18.75">
      <c r="A32" s="35" t="s">
        <v>279</v>
      </c>
      <c r="B32" s="99"/>
      <c r="C32" s="26" t="s">
        <v>308</v>
      </c>
      <c r="E32" s="26">
        <v>0</v>
      </c>
      <c r="F32" s="26"/>
      <c r="G32" s="26">
        <v>0</v>
      </c>
      <c r="H32" s="26"/>
      <c r="I32" s="26">
        <v>0</v>
      </c>
      <c r="J32" s="26"/>
      <c r="K32" s="26">
        <v>0</v>
      </c>
      <c r="M32" s="26">
        <v>1854122</v>
      </c>
    </row>
    <row r="33" spans="1:13" ht="18.75">
      <c r="A33" s="35" t="s">
        <v>278</v>
      </c>
      <c r="B33" s="99"/>
      <c r="C33" s="26" t="s">
        <v>308</v>
      </c>
      <c r="E33" s="26">
        <v>0</v>
      </c>
      <c r="F33" s="26"/>
      <c r="G33" s="26">
        <v>0</v>
      </c>
      <c r="H33" s="26"/>
      <c r="I33" s="26">
        <v>0</v>
      </c>
      <c r="J33" s="26"/>
      <c r="K33" s="26">
        <v>0</v>
      </c>
      <c r="M33" s="26">
        <v>9070235704</v>
      </c>
    </row>
    <row r="34" spans="1:13" ht="18.75">
      <c r="A34" s="35" t="s">
        <v>277</v>
      </c>
      <c r="B34" s="99"/>
      <c r="C34" s="26" t="s">
        <v>308</v>
      </c>
      <c r="E34" s="26">
        <v>0</v>
      </c>
      <c r="F34" s="26"/>
      <c r="G34" s="26">
        <v>0</v>
      </c>
      <c r="H34" s="26"/>
      <c r="I34" s="26">
        <v>0</v>
      </c>
      <c r="J34" s="26"/>
      <c r="K34" s="26">
        <v>0</v>
      </c>
      <c r="M34" s="26">
        <v>5105614928</v>
      </c>
    </row>
    <row r="35" spans="1:13" ht="18.75">
      <c r="A35" s="35" t="s">
        <v>276</v>
      </c>
      <c r="B35" s="99"/>
      <c r="C35" s="26" t="s">
        <v>305</v>
      </c>
      <c r="E35" s="26">
        <v>0</v>
      </c>
      <c r="F35" s="26"/>
      <c r="G35" s="26">
        <v>0</v>
      </c>
      <c r="H35" s="26"/>
      <c r="I35" s="26">
        <v>0</v>
      </c>
      <c r="J35" s="26"/>
      <c r="K35" s="26">
        <v>0</v>
      </c>
      <c r="M35" s="26">
        <v>650832368</v>
      </c>
    </row>
    <row r="36" spans="1:13" ht="18.75">
      <c r="A36" s="35" t="s">
        <v>275</v>
      </c>
      <c r="B36" s="99"/>
      <c r="C36" s="26" t="s">
        <v>305</v>
      </c>
      <c r="E36" s="26">
        <v>0</v>
      </c>
      <c r="F36" s="26"/>
      <c r="G36" s="26">
        <v>0</v>
      </c>
      <c r="H36" s="26"/>
      <c r="I36" s="26">
        <v>0</v>
      </c>
      <c r="J36" s="26"/>
      <c r="K36" s="26">
        <v>0</v>
      </c>
      <c r="M36" s="26">
        <v>15618090011</v>
      </c>
    </row>
    <row r="37" spans="1:13" ht="18.75">
      <c r="A37" s="35" t="s">
        <v>274</v>
      </c>
      <c r="B37" s="99"/>
      <c r="C37" s="26" t="s">
        <v>309</v>
      </c>
      <c r="E37" s="26">
        <v>0</v>
      </c>
      <c r="F37" s="26"/>
      <c r="G37" s="26">
        <v>0</v>
      </c>
      <c r="H37" s="26"/>
      <c r="I37" s="26">
        <v>0</v>
      </c>
      <c r="J37" s="26"/>
      <c r="K37" s="26">
        <v>0</v>
      </c>
      <c r="M37" s="26">
        <v>-3725960341</v>
      </c>
    </row>
    <row r="38" spans="1:13" ht="18.75">
      <c r="A38" s="35" t="s">
        <v>273</v>
      </c>
      <c r="B38" s="99"/>
      <c r="C38" s="26" t="s">
        <v>310</v>
      </c>
      <c r="E38" s="26">
        <v>0</v>
      </c>
      <c r="F38" s="26"/>
      <c r="G38" s="26">
        <v>0</v>
      </c>
      <c r="H38" s="26"/>
      <c r="I38" s="26">
        <v>0</v>
      </c>
      <c r="J38" s="26"/>
      <c r="K38" s="26">
        <v>0</v>
      </c>
      <c r="M38" s="26">
        <v>5772262622</v>
      </c>
    </row>
    <row r="39" spans="1:13" ht="18.75">
      <c r="A39" s="35" t="s">
        <v>272</v>
      </c>
      <c r="B39" s="99"/>
      <c r="C39" s="26" t="s">
        <v>310</v>
      </c>
      <c r="E39" s="26">
        <v>0</v>
      </c>
      <c r="F39" s="26"/>
      <c r="G39" s="26">
        <v>0</v>
      </c>
      <c r="H39" s="26"/>
      <c r="I39" s="26">
        <v>0</v>
      </c>
      <c r="J39" s="26"/>
      <c r="K39" s="26">
        <v>0</v>
      </c>
      <c r="M39" s="26">
        <v>1310772435</v>
      </c>
    </row>
    <row r="40" spans="1:13" ht="18.75">
      <c r="A40" s="35" t="s">
        <v>271</v>
      </c>
      <c r="B40" s="99"/>
      <c r="C40" s="26" t="s">
        <v>310</v>
      </c>
      <c r="E40" s="26">
        <v>0</v>
      </c>
      <c r="F40" s="26"/>
      <c r="G40" s="26">
        <v>0</v>
      </c>
      <c r="H40" s="26"/>
      <c r="I40" s="26">
        <v>0</v>
      </c>
      <c r="J40" s="26"/>
      <c r="K40" s="26">
        <v>0</v>
      </c>
      <c r="M40" s="26">
        <v>1155093458</v>
      </c>
    </row>
    <row r="41" spans="1:13" ht="18.75">
      <c r="A41" s="35" t="s">
        <v>270</v>
      </c>
      <c r="B41" s="99"/>
      <c r="C41" s="26" t="s">
        <v>308</v>
      </c>
      <c r="E41" s="26">
        <v>0</v>
      </c>
      <c r="F41" s="26"/>
      <c r="G41" s="26">
        <v>0</v>
      </c>
      <c r="H41" s="26"/>
      <c r="I41" s="26">
        <v>0</v>
      </c>
      <c r="J41" s="26"/>
      <c r="K41" s="26">
        <v>0</v>
      </c>
      <c r="M41" s="26">
        <v>44985935</v>
      </c>
    </row>
    <row r="42" spans="1:13" ht="18.75">
      <c r="A42" s="35" t="s">
        <v>269</v>
      </c>
      <c r="B42" s="99"/>
      <c r="C42" s="26" t="s">
        <v>308</v>
      </c>
      <c r="E42" s="26">
        <v>0</v>
      </c>
      <c r="F42" s="26"/>
      <c r="G42" s="26">
        <v>0</v>
      </c>
      <c r="H42" s="26"/>
      <c r="I42" s="26">
        <v>0</v>
      </c>
      <c r="J42" s="26"/>
      <c r="K42" s="26">
        <v>0</v>
      </c>
      <c r="M42" s="26">
        <v>7973607616</v>
      </c>
    </row>
    <row r="43" spans="1:13" ht="18.75">
      <c r="A43" s="35" t="s">
        <v>268</v>
      </c>
      <c r="B43" s="99"/>
      <c r="C43" s="26" t="s">
        <v>308</v>
      </c>
      <c r="E43" s="26">
        <v>0</v>
      </c>
      <c r="F43" s="26"/>
      <c r="G43" s="26">
        <v>0</v>
      </c>
      <c r="H43" s="26"/>
      <c r="I43" s="26">
        <v>0</v>
      </c>
      <c r="J43" s="26"/>
      <c r="K43" s="26">
        <v>0</v>
      </c>
      <c r="M43" s="26">
        <v>77600036</v>
      </c>
    </row>
    <row r="44" spans="1:13" ht="18.75">
      <c r="A44" s="35" t="s">
        <v>267</v>
      </c>
      <c r="B44" s="99"/>
      <c r="C44" s="26" t="s">
        <v>308</v>
      </c>
      <c r="E44" s="26">
        <v>0</v>
      </c>
      <c r="F44" s="26"/>
      <c r="G44" s="26">
        <v>0</v>
      </c>
      <c r="H44" s="26"/>
      <c r="I44" s="26">
        <v>0</v>
      </c>
      <c r="J44" s="26"/>
      <c r="K44" s="26">
        <v>0</v>
      </c>
      <c r="M44" s="26">
        <v>-59205077</v>
      </c>
    </row>
    <row r="45" spans="1:13" ht="18.75">
      <c r="A45" s="35" t="s">
        <v>266</v>
      </c>
      <c r="B45" s="99"/>
      <c r="C45" s="26" t="s">
        <v>311</v>
      </c>
      <c r="E45" s="26">
        <v>0</v>
      </c>
      <c r="F45" s="26"/>
      <c r="G45" s="26">
        <v>0</v>
      </c>
      <c r="H45" s="26"/>
      <c r="I45" s="26">
        <v>0</v>
      </c>
      <c r="J45" s="26"/>
      <c r="K45" s="26">
        <v>0</v>
      </c>
      <c r="M45" s="26">
        <v>91269441</v>
      </c>
    </row>
    <row r="46" spans="1:13" ht="18.75">
      <c r="A46" s="35" t="s">
        <v>265</v>
      </c>
      <c r="B46" s="99"/>
      <c r="C46" s="26" t="s">
        <v>308</v>
      </c>
      <c r="E46" s="26">
        <v>0</v>
      </c>
      <c r="F46" s="26"/>
      <c r="G46" s="26">
        <v>0</v>
      </c>
      <c r="H46" s="26"/>
      <c r="I46" s="26">
        <v>0</v>
      </c>
      <c r="J46" s="26"/>
      <c r="K46" s="26">
        <v>0</v>
      </c>
      <c r="M46" s="26">
        <v>2881308401</v>
      </c>
    </row>
    <row r="47" spans="1:13" ht="18.75">
      <c r="A47" s="35" t="s">
        <v>264</v>
      </c>
      <c r="B47" s="99"/>
      <c r="C47" s="26" t="s">
        <v>308</v>
      </c>
      <c r="E47" s="26">
        <v>0</v>
      </c>
      <c r="F47" s="26"/>
      <c r="G47" s="26">
        <v>0</v>
      </c>
      <c r="H47" s="26"/>
      <c r="I47" s="26">
        <v>0</v>
      </c>
      <c r="J47" s="26"/>
      <c r="K47" s="26">
        <v>0</v>
      </c>
      <c r="M47" s="26">
        <v>5415096038</v>
      </c>
    </row>
    <row r="48" spans="1:13" ht="27" customHeight="1">
      <c r="A48" s="35" t="s">
        <v>263</v>
      </c>
      <c r="B48" s="99"/>
      <c r="C48" s="26" t="s">
        <v>311</v>
      </c>
      <c r="E48" s="26">
        <v>0</v>
      </c>
      <c r="F48" s="26"/>
      <c r="G48" s="26">
        <v>0</v>
      </c>
      <c r="H48" s="26"/>
      <c r="I48" s="26">
        <v>0</v>
      </c>
      <c r="J48" s="26"/>
      <c r="K48" s="26">
        <v>0</v>
      </c>
      <c r="M48" s="26">
        <v>12068999730</v>
      </c>
    </row>
    <row r="49" spans="1:13" ht="18.75">
      <c r="A49" s="35" t="s">
        <v>262</v>
      </c>
      <c r="B49" s="99"/>
      <c r="C49" s="26" t="s">
        <v>311</v>
      </c>
      <c r="E49" s="26">
        <v>0</v>
      </c>
      <c r="F49" s="26"/>
      <c r="G49" s="26">
        <v>0</v>
      </c>
      <c r="H49" s="26"/>
      <c r="I49" s="26">
        <v>0</v>
      </c>
      <c r="J49" s="26"/>
      <c r="K49" s="26">
        <v>0</v>
      </c>
      <c r="M49" s="26">
        <v>10768247692</v>
      </c>
    </row>
    <row r="50" spans="1:13" ht="18.75">
      <c r="A50" s="35" t="s">
        <v>261</v>
      </c>
      <c r="B50" s="99"/>
      <c r="C50" s="26" t="s">
        <v>312</v>
      </c>
      <c r="E50" s="26">
        <v>0</v>
      </c>
      <c r="F50" s="26"/>
      <c r="G50" s="26">
        <v>0</v>
      </c>
      <c r="H50" s="26"/>
      <c r="I50" s="26">
        <v>0</v>
      </c>
      <c r="J50" s="26"/>
      <c r="K50" s="26">
        <v>0</v>
      </c>
      <c r="M50" s="26">
        <v>985917917</v>
      </c>
    </row>
    <row r="51" spans="1:13" ht="18.75">
      <c r="A51" s="35" t="s">
        <v>260</v>
      </c>
      <c r="B51" s="99"/>
      <c r="C51" s="26" t="s">
        <v>312</v>
      </c>
      <c r="E51" s="26">
        <v>0</v>
      </c>
      <c r="F51" s="26"/>
      <c r="G51" s="26">
        <v>0</v>
      </c>
      <c r="H51" s="26"/>
      <c r="I51" s="26">
        <v>0</v>
      </c>
      <c r="J51" s="26"/>
      <c r="K51" s="26">
        <v>0</v>
      </c>
      <c r="M51" s="26">
        <v>1586600253</v>
      </c>
    </row>
    <row r="52" spans="1:13" ht="18.75">
      <c r="A52" s="35" t="s">
        <v>259</v>
      </c>
      <c r="B52" s="99"/>
      <c r="C52" s="26" t="s">
        <v>313</v>
      </c>
      <c r="E52" s="26">
        <v>0</v>
      </c>
      <c r="F52" s="26"/>
      <c r="G52" s="26">
        <v>0</v>
      </c>
      <c r="H52" s="26"/>
      <c r="I52" s="26">
        <v>0</v>
      </c>
      <c r="J52" s="26"/>
      <c r="K52" s="26">
        <v>0</v>
      </c>
      <c r="M52" s="26">
        <v>8559114460</v>
      </c>
    </row>
    <row r="53" spans="1:13" ht="18.75">
      <c r="A53" s="35" t="s">
        <v>258</v>
      </c>
      <c r="B53" s="99"/>
      <c r="C53" s="26" t="s">
        <v>308</v>
      </c>
      <c r="E53" s="26">
        <v>0</v>
      </c>
      <c r="F53" s="26"/>
      <c r="G53" s="26">
        <v>0</v>
      </c>
      <c r="H53" s="26"/>
      <c r="I53" s="26">
        <v>0</v>
      </c>
      <c r="J53" s="26"/>
      <c r="K53" s="26">
        <v>0</v>
      </c>
      <c r="M53" s="26">
        <v>39976842</v>
      </c>
    </row>
    <row r="54" spans="1:13" ht="18.75">
      <c r="A54" s="35" t="s">
        <v>257</v>
      </c>
      <c r="B54" s="99"/>
      <c r="C54" s="26" t="s">
        <v>314</v>
      </c>
      <c r="E54" s="26">
        <v>0</v>
      </c>
      <c r="F54" s="26"/>
      <c r="G54" s="26">
        <v>0</v>
      </c>
      <c r="H54" s="26"/>
      <c r="I54" s="26">
        <v>0</v>
      </c>
      <c r="J54" s="26"/>
      <c r="K54" s="26">
        <v>0</v>
      </c>
      <c r="M54" s="26">
        <v>1237447923</v>
      </c>
    </row>
    <row r="55" spans="1:13" ht="18.75">
      <c r="A55" s="35" t="s">
        <v>256</v>
      </c>
      <c r="B55" s="99"/>
      <c r="C55" s="26" t="s">
        <v>315</v>
      </c>
      <c r="E55" s="26">
        <v>0</v>
      </c>
      <c r="F55" s="26"/>
      <c r="G55" s="26">
        <v>0</v>
      </c>
      <c r="H55" s="26"/>
      <c r="I55" s="26">
        <v>0</v>
      </c>
      <c r="J55" s="26"/>
      <c r="K55" s="26">
        <v>0</v>
      </c>
      <c r="M55" s="26">
        <v>399233964</v>
      </c>
    </row>
    <row r="56" spans="1:13" ht="18.75">
      <c r="A56" s="35" t="s">
        <v>255</v>
      </c>
      <c r="B56" s="99"/>
      <c r="C56" s="26" t="s">
        <v>315</v>
      </c>
      <c r="E56" s="26">
        <v>0</v>
      </c>
      <c r="F56" s="26"/>
      <c r="G56" s="26">
        <v>0</v>
      </c>
      <c r="H56" s="26"/>
      <c r="I56" s="26">
        <v>0</v>
      </c>
      <c r="J56" s="26"/>
      <c r="K56" s="26">
        <v>0</v>
      </c>
      <c r="M56" s="26">
        <v>2151514613</v>
      </c>
    </row>
    <row r="57" spans="1:13" ht="18.75">
      <c r="A57" s="35" t="s">
        <v>254</v>
      </c>
      <c r="B57" s="99"/>
      <c r="C57" s="26" t="s">
        <v>2</v>
      </c>
      <c r="E57" s="26">
        <v>0</v>
      </c>
      <c r="F57" s="26"/>
      <c r="G57" s="26">
        <v>0</v>
      </c>
      <c r="H57" s="26"/>
      <c r="I57" s="26">
        <v>0</v>
      </c>
      <c r="J57" s="26"/>
      <c r="K57" s="26">
        <v>0</v>
      </c>
      <c r="M57" s="26">
        <v>6044644458</v>
      </c>
    </row>
    <row r="58" spans="1:13" ht="18.75">
      <c r="A58" s="35" t="s">
        <v>19</v>
      </c>
      <c r="B58" s="99"/>
      <c r="C58" s="26" t="s">
        <v>137</v>
      </c>
      <c r="E58" s="26">
        <v>0</v>
      </c>
      <c r="F58" s="26"/>
      <c r="G58" s="26">
        <v>0</v>
      </c>
      <c r="H58" s="26"/>
      <c r="I58" s="26">
        <v>0</v>
      </c>
      <c r="J58" s="26"/>
      <c r="K58" s="26">
        <v>0</v>
      </c>
      <c r="M58" s="26">
        <v>-500180250</v>
      </c>
    </row>
    <row r="59" spans="1:13" ht="18.75">
      <c r="A59" s="35" t="s">
        <v>56</v>
      </c>
      <c r="B59" s="99"/>
      <c r="C59" s="26" t="s">
        <v>85</v>
      </c>
      <c r="E59" s="26">
        <v>0</v>
      </c>
      <c r="F59" s="26"/>
      <c r="G59" s="26">
        <v>0</v>
      </c>
      <c r="H59" s="26"/>
      <c r="I59" s="26">
        <v>0</v>
      </c>
      <c r="J59" s="26"/>
      <c r="K59" s="26">
        <v>0</v>
      </c>
      <c r="M59" s="26">
        <v>1131782899</v>
      </c>
    </row>
    <row r="60" spans="1:13" ht="18.75">
      <c r="A60" s="35" t="s">
        <v>108</v>
      </c>
      <c r="B60" s="99"/>
      <c r="C60" s="26" t="s">
        <v>79</v>
      </c>
      <c r="E60" s="26">
        <v>0</v>
      </c>
      <c r="F60" s="26"/>
      <c r="G60" s="26">
        <v>0</v>
      </c>
      <c r="H60" s="26"/>
      <c r="I60" s="26">
        <v>0</v>
      </c>
      <c r="J60" s="26"/>
      <c r="K60" s="26">
        <v>0</v>
      </c>
      <c r="M60" s="26">
        <v>-1233250364</v>
      </c>
    </row>
    <row r="61" spans="1:13" ht="18.75">
      <c r="A61" s="35" t="s">
        <v>75</v>
      </c>
      <c r="B61" s="99"/>
      <c r="C61" s="26" t="s">
        <v>79</v>
      </c>
      <c r="E61" s="26">
        <v>0</v>
      </c>
      <c r="F61" s="26"/>
      <c r="G61" s="26">
        <v>0</v>
      </c>
      <c r="H61" s="26"/>
      <c r="I61" s="26">
        <v>0</v>
      </c>
      <c r="J61" s="26"/>
      <c r="K61" s="26">
        <v>0</v>
      </c>
      <c r="M61" s="26">
        <v>-796325874</v>
      </c>
    </row>
    <row r="62" spans="1:13" ht="18.75">
      <c r="A62" s="35" t="s">
        <v>117</v>
      </c>
      <c r="B62" s="99"/>
      <c r="C62" s="26" t="s">
        <v>79</v>
      </c>
      <c r="E62" s="26">
        <v>0</v>
      </c>
      <c r="F62" s="26"/>
      <c r="G62" s="26">
        <v>0</v>
      </c>
      <c r="H62" s="26"/>
      <c r="I62" s="26">
        <v>0</v>
      </c>
      <c r="J62" s="26"/>
      <c r="K62" s="26">
        <v>0</v>
      </c>
      <c r="M62" s="26">
        <v>-4234964348</v>
      </c>
    </row>
    <row r="63" spans="1:13" ht="18.75">
      <c r="A63" s="35" t="s">
        <v>90</v>
      </c>
      <c r="B63" s="99"/>
      <c r="C63" s="26" t="s">
        <v>79</v>
      </c>
      <c r="E63" s="26">
        <v>0</v>
      </c>
      <c r="F63" s="26"/>
      <c r="G63" s="26">
        <v>0</v>
      </c>
      <c r="H63" s="26"/>
      <c r="I63" s="26">
        <v>0</v>
      </c>
      <c r="J63" s="26"/>
      <c r="K63" s="26">
        <v>0</v>
      </c>
      <c r="M63" s="26">
        <v>586684158</v>
      </c>
    </row>
    <row r="64" spans="1:13" ht="18.75">
      <c r="A64" s="35" t="s">
        <v>53</v>
      </c>
      <c r="B64" s="99"/>
      <c r="C64" s="26" t="s">
        <v>79</v>
      </c>
      <c r="E64" s="26">
        <v>0</v>
      </c>
      <c r="F64" s="26"/>
      <c r="G64" s="26">
        <v>0</v>
      </c>
      <c r="H64" s="26"/>
      <c r="I64" s="26">
        <v>0</v>
      </c>
      <c r="J64" s="26"/>
      <c r="K64" s="26">
        <v>0</v>
      </c>
      <c r="M64" s="26">
        <v>992642505</v>
      </c>
    </row>
    <row r="65" spans="1:13" ht="18.75">
      <c r="A65" s="35" t="s">
        <v>253</v>
      </c>
      <c r="B65" s="99"/>
      <c r="C65" s="26" t="s">
        <v>348</v>
      </c>
      <c r="E65" s="26">
        <v>0</v>
      </c>
      <c r="F65" s="26"/>
      <c r="G65" s="26">
        <v>0</v>
      </c>
      <c r="H65" s="26"/>
      <c r="I65" s="26">
        <v>0</v>
      </c>
      <c r="J65" s="26"/>
      <c r="K65" s="26">
        <v>0</v>
      </c>
      <c r="M65" s="26">
        <v>-323583301</v>
      </c>
    </row>
    <row r="66" spans="1:13" ht="18.75">
      <c r="A66" s="35" t="s">
        <v>252</v>
      </c>
      <c r="B66" s="99"/>
      <c r="C66" s="26" t="s">
        <v>316</v>
      </c>
      <c r="E66" s="26">
        <v>0</v>
      </c>
      <c r="F66" s="26"/>
      <c r="G66" s="26">
        <v>0</v>
      </c>
      <c r="H66" s="26"/>
      <c r="I66" s="26">
        <v>0</v>
      </c>
      <c r="J66" s="26"/>
      <c r="K66" s="26">
        <v>0</v>
      </c>
      <c r="M66" s="26">
        <v>-6168921784</v>
      </c>
    </row>
    <row r="67" spans="1:13" ht="18.75">
      <c r="A67" s="35" t="s">
        <v>175</v>
      </c>
      <c r="B67" s="99"/>
      <c r="C67" s="26" t="s">
        <v>316</v>
      </c>
      <c r="E67" s="26">
        <v>0</v>
      </c>
      <c r="F67" s="26"/>
      <c r="G67" s="26">
        <v>0</v>
      </c>
      <c r="H67" s="26"/>
      <c r="I67" s="26">
        <v>0</v>
      </c>
      <c r="J67" s="26"/>
      <c r="K67" s="26">
        <v>0</v>
      </c>
      <c r="M67" s="26">
        <v>-4720708181</v>
      </c>
    </row>
    <row r="68" spans="1:13" ht="18.75">
      <c r="A68" s="35" t="s">
        <v>251</v>
      </c>
      <c r="B68" s="99"/>
      <c r="C68" s="26" t="s">
        <v>316</v>
      </c>
      <c r="E68" s="26">
        <v>0</v>
      </c>
      <c r="F68" s="26"/>
      <c r="G68" s="26">
        <v>0</v>
      </c>
      <c r="H68" s="26"/>
      <c r="I68" s="26">
        <v>0</v>
      </c>
      <c r="J68" s="26"/>
      <c r="K68" s="26">
        <v>0</v>
      </c>
      <c r="M68" s="26">
        <v>-25205925282</v>
      </c>
    </row>
    <row r="69" spans="1:13" ht="18.75">
      <c r="A69" s="35" t="s">
        <v>250</v>
      </c>
      <c r="B69" s="99"/>
      <c r="C69" s="26" t="s">
        <v>316</v>
      </c>
      <c r="E69" s="26">
        <v>0</v>
      </c>
      <c r="F69" s="26"/>
      <c r="G69" s="26">
        <v>0</v>
      </c>
      <c r="H69" s="26"/>
      <c r="I69" s="26">
        <v>0</v>
      </c>
      <c r="J69" s="26"/>
      <c r="K69" s="26">
        <v>0</v>
      </c>
      <c r="M69" s="26">
        <v>-12239738508</v>
      </c>
    </row>
    <row r="70" spans="1:13" ht="18.75">
      <c r="A70" s="35" t="s">
        <v>106</v>
      </c>
      <c r="B70" s="99"/>
      <c r="C70" s="26" t="s">
        <v>107</v>
      </c>
      <c r="E70" s="26">
        <v>5011000</v>
      </c>
      <c r="F70" s="26"/>
      <c r="G70" s="26">
        <v>0</v>
      </c>
      <c r="H70" s="26"/>
      <c r="I70" s="26">
        <v>0</v>
      </c>
      <c r="J70" s="26"/>
      <c r="K70" s="26">
        <v>102143889</v>
      </c>
      <c r="M70" s="26">
        <v>102143889</v>
      </c>
    </row>
    <row r="71" spans="1:13" ht="18.75">
      <c r="A71" s="35" t="s">
        <v>133</v>
      </c>
      <c r="B71" s="99"/>
      <c r="C71" s="26" t="s">
        <v>107</v>
      </c>
      <c r="E71" s="26">
        <v>94560000</v>
      </c>
      <c r="F71" s="26"/>
      <c r="G71" s="26">
        <v>0</v>
      </c>
      <c r="H71" s="26"/>
      <c r="I71" s="26">
        <v>0</v>
      </c>
      <c r="J71" s="26"/>
      <c r="K71" s="26">
        <v>12754491563</v>
      </c>
      <c r="M71" s="26">
        <v>12754491563</v>
      </c>
    </row>
    <row r="72" spans="1:13" ht="18.75">
      <c r="A72" s="35" t="s">
        <v>46</v>
      </c>
      <c r="B72" s="99"/>
      <c r="C72" s="26" t="s">
        <v>105</v>
      </c>
      <c r="E72" s="26">
        <v>0</v>
      </c>
      <c r="F72" s="26"/>
      <c r="G72" s="26">
        <v>0</v>
      </c>
      <c r="H72" s="26"/>
      <c r="I72" s="26">
        <v>0</v>
      </c>
      <c r="J72" s="26"/>
      <c r="K72" s="26">
        <v>0</v>
      </c>
      <c r="M72" s="26">
        <v>4653199052</v>
      </c>
    </row>
    <row r="73" spans="1:13" ht="18.75">
      <c r="A73" s="35" t="s">
        <v>249</v>
      </c>
      <c r="B73" s="99"/>
      <c r="C73" s="26" t="s">
        <v>107</v>
      </c>
      <c r="E73" s="26">
        <v>0</v>
      </c>
      <c r="F73" s="26"/>
      <c r="G73" s="26">
        <v>0</v>
      </c>
      <c r="H73" s="26"/>
      <c r="I73" s="26">
        <v>0</v>
      </c>
      <c r="J73" s="26"/>
      <c r="K73" s="26">
        <v>0</v>
      </c>
      <c r="M73" s="26">
        <v>2536017977</v>
      </c>
    </row>
    <row r="74" spans="1:13" ht="18.75">
      <c r="A74" s="35" t="s">
        <v>97</v>
      </c>
      <c r="B74" s="99"/>
      <c r="C74" s="26" t="s">
        <v>82</v>
      </c>
      <c r="E74" s="26">
        <v>0</v>
      </c>
      <c r="F74" s="26"/>
      <c r="G74" s="26">
        <v>0</v>
      </c>
      <c r="H74" s="26"/>
      <c r="I74" s="26">
        <v>0</v>
      </c>
      <c r="J74" s="26"/>
      <c r="K74" s="26">
        <v>0</v>
      </c>
      <c r="M74" s="26">
        <v>598158953</v>
      </c>
    </row>
    <row r="75" spans="1:13" ht="18.75">
      <c r="A75" s="35" t="s">
        <v>113</v>
      </c>
      <c r="B75" s="99"/>
      <c r="C75" s="26" t="s">
        <v>82</v>
      </c>
      <c r="E75" s="26">
        <v>0</v>
      </c>
      <c r="F75" s="26"/>
      <c r="G75" s="26">
        <v>0</v>
      </c>
      <c r="H75" s="26"/>
      <c r="I75" s="26">
        <v>0</v>
      </c>
      <c r="J75" s="26"/>
      <c r="K75" s="26">
        <v>0</v>
      </c>
      <c r="M75" s="26">
        <v>474647428</v>
      </c>
    </row>
    <row r="76" spans="1:13" ht="18.75">
      <c r="A76" s="35" t="s">
        <v>120</v>
      </c>
      <c r="B76" s="99"/>
      <c r="C76" s="26" t="s">
        <v>82</v>
      </c>
      <c r="E76" s="26">
        <v>0</v>
      </c>
      <c r="F76" s="26"/>
      <c r="G76" s="26">
        <v>0</v>
      </c>
      <c r="H76" s="26"/>
      <c r="I76" s="26">
        <v>0</v>
      </c>
      <c r="J76" s="26"/>
      <c r="K76" s="26">
        <v>0</v>
      </c>
      <c r="M76" s="26">
        <v>7094796902</v>
      </c>
    </row>
    <row r="77" spans="1:13" ht="18.75">
      <c r="A77" s="35" t="s">
        <v>119</v>
      </c>
      <c r="B77" s="99"/>
      <c r="C77" s="26" t="s">
        <v>82</v>
      </c>
      <c r="E77" s="26">
        <v>0</v>
      </c>
      <c r="F77" s="26"/>
      <c r="G77" s="26">
        <v>0</v>
      </c>
      <c r="H77" s="26"/>
      <c r="I77" s="26">
        <v>0</v>
      </c>
      <c r="J77" s="26"/>
      <c r="K77" s="26">
        <v>0</v>
      </c>
      <c r="M77" s="26">
        <v>20035077053</v>
      </c>
    </row>
    <row r="78" spans="1:13" ht="18.75">
      <c r="A78" s="35" t="s">
        <v>99</v>
      </c>
      <c r="B78" s="99"/>
      <c r="C78" s="26" t="s">
        <v>82</v>
      </c>
      <c r="E78" s="26">
        <v>0</v>
      </c>
      <c r="F78" s="26"/>
      <c r="G78" s="26">
        <v>0</v>
      </c>
      <c r="H78" s="26"/>
      <c r="I78" s="26">
        <v>0</v>
      </c>
      <c r="J78" s="26"/>
      <c r="K78" s="26">
        <v>0</v>
      </c>
      <c r="M78" s="26">
        <v>697294658</v>
      </c>
    </row>
    <row r="79" spans="1:13" ht="18.75">
      <c r="A79" s="35" t="s">
        <v>91</v>
      </c>
      <c r="B79" s="99"/>
      <c r="C79" s="26" t="s">
        <v>82</v>
      </c>
      <c r="E79" s="26">
        <v>0</v>
      </c>
      <c r="F79" s="26"/>
      <c r="G79" s="26">
        <v>0</v>
      </c>
      <c r="H79" s="26"/>
      <c r="I79" s="26">
        <v>0</v>
      </c>
      <c r="J79" s="26"/>
      <c r="K79" s="26">
        <v>0</v>
      </c>
      <c r="M79" s="26">
        <v>420933847</v>
      </c>
    </row>
    <row r="80" spans="1:13" ht="18.75">
      <c r="A80" s="35" t="s">
        <v>130</v>
      </c>
      <c r="B80" s="99"/>
      <c r="C80" s="26" t="s">
        <v>131</v>
      </c>
      <c r="E80" s="26">
        <v>1692000</v>
      </c>
      <c r="F80" s="26"/>
      <c r="G80" s="26">
        <v>2552</v>
      </c>
      <c r="H80" s="26"/>
      <c r="I80" s="26">
        <v>0</v>
      </c>
      <c r="J80" s="26"/>
      <c r="K80" s="26">
        <v>48102448</v>
      </c>
      <c r="M80" s="26">
        <v>48102448</v>
      </c>
    </row>
    <row r="81" spans="1:13" ht="18.75">
      <c r="A81" s="35" t="s">
        <v>136</v>
      </c>
      <c r="B81" s="99"/>
      <c r="C81" s="26" t="s">
        <v>131</v>
      </c>
      <c r="E81" s="26">
        <v>119605000</v>
      </c>
      <c r="F81" s="26"/>
      <c r="G81" s="26">
        <v>0</v>
      </c>
      <c r="H81" s="26"/>
      <c r="I81" s="26">
        <v>0</v>
      </c>
      <c r="J81" s="26"/>
      <c r="K81" s="26">
        <v>10432631237</v>
      </c>
      <c r="M81" s="26">
        <v>10432631237</v>
      </c>
    </row>
    <row r="82" spans="1:13" ht="18.75">
      <c r="A82" s="35" t="s">
        <v>30</v>
      </c>
      <c r="B82" s="99"/>
      <c r="C82" s="26" t="s">
        <v>131</v>
      </c>
      <c r="E82" s="26">
        <v>1386000</v>
      </c>
      <c r="F82" s="26"/>
      <c r="G82" s="26">
        <v>0</v>
      </c>
      <c r="H82" s="26"/>
      <c r="I82" s="26">
        <v>0</v>
      </c>
      <c r="J82" s="26"/>
      <c r="K82" s="26">
        <v>90399263</v>
      </c>
      <c r="M82" s="26">
        <v>90399263</v>
      </c>
    </row>
    <row r="83" spans="1:13" ht="18.75">
      <c r="A83" s="35" t="s">
        <v>109</v>
      </c>
      <c r="B83" s="99"/>
      <c r="C83" s="26" t="s">
        <v>82</v>
      </c>
      <c r="E83" s="26">
        <v>0</v>
      </c>
      <c r="F83" s="26"/>
      <c r="G83" s="26">
        <v>0</v>
      </c>
      <c r="H83" s="26"/>
      <c r="I83" s="26">
        <v>0</v>
      </c>
      <c r="J83" s="26"/>
      <c r="K83" s="26">
        <v>0</v>
      </c>
      <c r="M83" s="26">
        <v>-1864391713</v>
      </c>
    </row>
    <row r="84" spans="1:13" ht="18.75">
      <c r="A84" s="35" t="s">
        <v>248</v>
      </c>
      <c r="B84" s="99"/>
      <c r="C84" s="26" t="s">
        <v>82</v>
      </c>
      <c r="E84" s="26">
        <v>0</v>
      </c>
      <c r="F84" s="26"/>
      <c r="G84" s="26">
        <v>0</v>
      </c>
      <c r="H84" s="26"/>
      <c r="I84" s="26">
        <v>0</v>
      </c>
      <c r="J84" s="26"/>
      <c r="K84" s="26">
        <v>0</v>
      </c>
      <c r="M84" s="26">
        <v>393046629</v>
      </c>
    </row>
    <row r="85" spans="1:13" ht="18.75">
      <c r="A85" s="35" t="s">
        <v>80</v>
      </c>
      <c r="B85" s="99"/>
      <c r="C85" s="26" t="s">
        <v>137</v>
      </c>
      <c r="E85" s="26">
        <v>0</v>
      </c>
      <c r="F85" s="26"/>
      <c r="G85" s="26">
        <v>0</v>
      </c>
      <c r="H85" s="26"/>
      <c r="I85" s="26">
        <v>0</v>
      </c>
      <c r="J85" s="26"/>
      <c r="K85" s="26">
        <v>0</v>
      </c>
      <c r="M85" s="26">
        <v>786377480</v>
      </c>
    </row>
    <row r="86" spans="1:13" ht="18.75">
      <c r="A86" s="35" t="s">
        <v>94</v>
      </c>
      <c r="B86" s="99"/>
      <c r="C86" s="26" t="s">
        <v>137</v>
      </c>
      <c r="E86" s="26">
        <v>0</v>
      </c>
      <c r="F86" s="26"/>
      <c r="G86" s="26">
        <v>0</v>
      </c>
      <c r="H86" s="26"/>
      <c r="I86" s="26">
        <v>0</v>
      </c>
      <c r="J86" s="26"/>
      <c r="K86" s="26">
        <v>0</v>
      </c>
      <c r="M86" s="26">
        <v>2523226122</v>
      </c>
    </row>
    <row r="87" spans="1:13" ht="18.75">
      <c r="A87" s="35" t="s">
        <v>93</v>
      </c>
      <c r="B87" s="99"/>
      <c r="C87" s="26" t="s">
        <v>137</v>
      </c>
      <c r="E87" s="26">
        <v>0</v>
      </c>
      <c r="F87" s="26"/>
      <c r="G87" s="26">
        <v>0</v>
      </c>
      <c r="H87" s="26"/>
      <c r="I87" s="26">
        <v>0</v>
      </c>
      <c r="J87" s="26"/>
      <c r="K87" s="26">
        <v>0</v>
      </c>
      <c r="M87" s="26">
        <v>-192580430</v>
      </c>
    </row>
    <row r="88" spans="1:13" ht="18.75">
      <c r="A88" s="35" t="s">
        <v>83</v>
      </c>
      <c r="B88" s="99"/>
      <c r="C88" s="26" t="s">
        <v>137</v>
      </c>
      <c r="E88" s="26">
        <v>0</v>
      </c>
      <c r="F88" s="26"/>
      <c r="G88" s="26">
        <v>0</v>
      </c>
      <c r="H88" s="26"/>
      <c r="I88" s="26">
        <v>0</v>
      </c>
      <c r="J88" s="26"/>
      <c r="K88" s="26">
        <v>0</v>
      </c>
      <c r="M88" s="26">
        <v>1791090659</v>
      </c>
    </row>
    <row r="89" spans="1:13" ht="18.75">
      <c r="A89" s="35" t="s">
        <v>111</v>
      </c>
      <c r="B89" s="99"/>
      <c r="C89" s="26" t="s">
        <v>137</v>
      </c>
      <c r="E89" s="26">
        <v>0</v>
      </c>
      <c r="F89" s="26"/>
      <c r="G89" s="26">
        <v>0</v>
      </c>
      <c r="H89" s="26"/>
      <c r="I89" s="26">
        <v>0</v>
      </c>
      <c r="J89" s="26"/>
      <c r="K89" s="26">
        <v>0</v>
      </c>
      <c r="M89" s="26">
        <v>3926237205</v>
      </c>
    </row>
    <row r="90" spans="1:13" ht="18.75">
      <c r="A90" s="35" t="s">
        <v>118</v>
      </c>
      <c r="B90" s="99"/>
      <c r="C90" s="26" t="s">
        <v>137</v>
      </c>
      <c r="E90" s="26">
        <v>0</v>
      </c>
      <c r="F90" s="26"/>
      <c r="G90" s="26">
        <v>0</v>
      </c>
      <c r="H90" s="26"/>
      <c r="I90" s="26">
        <v>0</v>
      </c>
      <c r="J90" s="26"/>
      <c r="K90" s="26">
        <v>0</v>
      </c>
      <c r="M90" s="26">
        <v>18087887247</v>
      </c>
    </row>
    <row r="91" spans="1:13" ht="18.75">
      <c r="A91" s="35" t="s">
        <v>14</v>
      </c>
      <c r="B91" s="99"/>
      <c r="C91" s="26" t="s">
        <v>137</v>
      </c>
      <c r="E91" s="26">
        <v>0</v>
      </c>
      <c r="F91" s="26"/>
      <c r="G91" s="26">
        <v>0</v>
      </c>
      <c r="H91" s="26"/>
      <c r="I91" s="26">
        <v>0</v>
      </c>
      <c r="J91" s="26"/>
      <c r="K91" s="26">
        <v>0</v>
      </c>
      <c r="M91" s="26">
        <v>-6313932</v>
      </c>
    </row>
    <row r="92" spans="1:13" ht="18.75">
      <c r="A92" s="35" t="s">
        <v>247</v>
      </c>
      <c r="B92" s="99"/>
      <c r="C92" s="26" t="s">
        <v>137</v>
      </c>
      <c r="E92" s="26">
        <v>0</v>
      </c>
      <c r="F92" s="26"/>
      <c r="G92" s="26">
        <v>0</v>
      </c>
      <c r="H92" s="26"/>
      <c r="I92" s="26">
        <v>0</v>
      </c>
      <c r="J92" s="26"/>
      <c r="K92" s="26">
        <v>0</v>
      </c>
      <c r="M92" s="26">
        <v>-10852</v>
      </c>
    </row>
    <row r="93" spans="1:13" ht="18.75">
      <c r="A93" s="35" t="s">
        <v>15</v>
      </c>
      <c r="B93" s="99"/>
      <c r="C93" s="26" t="s">
        <v>137</v>
      </c>
      <c r="E93" s="26">
        <v>0</v>
      </c>
      <c r="F93" s="26"/>
      <c r="G93" s="26">
        <v>0</v>
      </c>
      <c r="H93" s="26"/>
      <c r="I93" s="26">
        <v>0</v>
      </c>
      <c r="J93" s="26"/>
      <c r="K93" s="26">
        <v>0</v>
      </c>
      <c r="M93" s="26">
        <v>-206443</v>
      </c>
    </row>
    <row r="94" spans="1:13" ht="18.75">
      <c r="A94" s="35" t="s">
        <v>126</v>
      </c>
      <c r="B94" s="99"/>
      <c r="C94" s="26" t="s">
        <v>87</v>
      </c>
      <c r="E94" s="26">
        <v>2768000</v>
      </c>
      <c r="F94" s="26"/>
      <c r="G94" s="26">
        <v>10468</v>
      </c>
      <c r="H94" s="26"/>
      <c r="I94" s="26">
        <v>0</v>
      </c>
      <c r="J94" s="26"/>
      <c r="K94" s="26">
        <v>68489532</v>
      </c>
      <c r="M94" s="26">
        <v>68489532</v>
      </c>
    </row>
    <row r="95" spans="1:13" ht="18.75">
      <c r="A95" s="35" t="s">
        <v>86</v>
      </c>
      <c r="B95" s="99"/>
      <c r="C95" s="26" t="s">
        <v>87</v>
      </c>
      <c r="E95" s="26">
        <v>0</v>
      </c>
      <c r="F95" s="26"/>
      <c r="G95" s="26">
        <v>0</v>
      </c>
      <c r="H95" s="26"/>
      <c r="I95" s="26">
        <v>0</v>
      </c>
      <c r="J95" s="26"/>
      <c r="K95" s="26">
        <v>0</v>
      </c>
      <c r="M95" s="26">
        <v>683753681</v>
      </c>
    </row>
    <row r="96" spans="1:13" ht="18.75">
      <c r="A96" s="35" t="s">
        <v>124</v>
      </c>
      <c r="B96" s="99"/>
      <c r="C96" s="26" t="s">
        <v>104</v>
      </c>
      <c r="E96" s="26">
        <v>75000</v>
      </c>
      <c r="F96" s="26"/>
      <c r="G96" s="26">
        <v>55</v>
      </c>
      <c r="H96" s="26"/>
      <c r="I96" s="26">
        <v>0</v>
      </c>
      <c r="J96" s="26"/>
      <c r="K96" s="26">
        <v>1786558</v>
      </c>
      <c r="M96" s="26">
        <v>1995711458</v>
      </c>
    </row>
    <row r="97" spans="1:13" ht="18.75">
      <c r="A97" s="35" t="s">
        <v>47</v>
      </c>
      <c r="B97" s="99"/>
      <c r="C97" s="26" t="s">
        <v>104</v>
      </c>
      <c r="E97" s="26">
        <v>128477000</v>
      </c>
      <c r="F97" s="26"/>
      <c r="G97" s="26">
        <v>0</v>
      </c>
      <c r="H97" s="26"/>
      <c r="I97" s="26">
        <v>0</v>
      </c>
      <c r="J97" s="26"/>
      <c r="K97" s="26">
        <v>-2567164376</v>
      </c>
      <c r="M97" s="26">
        <v>5995263803</v>
      </c>
    </row>
    <row r="98" spans="1:13" ht="18.75">
      <c r="A98" s="35" t="s">
        <v>22</v>
      </c>
      <c r="B98" s="99"/>
      <c r="C98" s="26" t="s">
        <v>87</v>
      </c>
      <c r="E98" s="26">
        <v>0</v>
      </c>
      <c r="F98" s="26"/>
      <c r="G98" s="26">
        <v>0</v>
      </c>
      <c r="H98" s="26"/>
      <c r="I98" s="26">
        <v>0</v>
      </c>
      <c r="J98" s="26"/>
      <c r="K98" s="26">
        <v>0</v>
      </c>
      <c r="M98" s="26">
        <v>2826846703</v>
      </c>
    </row>
    <row r="99" spans="1:13" ht="18.75">
      <c r="A99" s="35" t="s">
        <v>21</v>
      </c>
      <c r="B99" s="99"/>
      <c r="C99" s="26" t="s">
        <v>87</v>
      </c>
      <c r="E99" s="26">
        <v>0</v>
      </c>
      <c r="F99" s="26"/>
      <c r="G99" s="26">
        <v>0</v>
      </c>
      <c r="H99" s="26"/>
      <c r="I99" s="26">
        <v>0</v>
      </c>
      <c r="J99" s="26"/>
      <c r="K99" s="26">
        <v>0</v>
      </c>
      <c r="M99" s="26">
        <v>845123592</v>
      </c>
    </row>
    <row r="100" spans="1:13" ht="18.75">
      <c r="A100" s="35" t="s">
        <v>246</v>
      </c>
      <c r="B100" s="99"/>
      <c r="C100" s="26" t="s">
        <v>87</v>
      </c>
      <c r="E100" s="26">
        <v>0</v>
      </c>
      <c r="F100" s="26"/>
      <c r="G100" s="26">
        <v>0</v>
      </c>
      <c r="H100" s="26"/>
      <c r="I100" s="26">
        <v>0</v>
      </c>
      <c r="J100" s="26"/>
      <c r="K100" s="26">
        <v>0</v>
      </c>
      <c r="M100" s="26">
        <v>14737660</v>
      </c>
    </row>
    <row r="101" spans="1:13" ht="18.75">
      <c r="A101" s="35" t="s">
        <v>103</v>
      </c>
      <c r="B101" s="99"/>
      <c r="C101" s="26" t="s">
        <v>104</v>
      </c>
      <c r="E101" s="26">
        <v>1458000</v>
      </c>
      <c r="F101" s="26"/>
      <c r="G101" s="26">
        <v>0</v>
      </c>
      <c r="H101" s="26"/>
      <c r="I101" s="26">
        <v>0</v>
      </c>
      <c r="J101" s="26"/>
      <c r="K101" s="26">
        <v>62045316</v>
      </c>
      <c r="M101" s="26">
        <v>62045316</v>
      </c>
    </row>
    <row r="102" spans="1:13" ht="18.75">
      <c r="A102" s="35" t="s">
        <v>20</v>
      </c>
      <c r="B102" s="99"/>
      <c r="C102" s="26" t="s">
        <v>104</v>
      </c>
      <c r="E102" s="26">
        <v>3228000</v>
      </c>
      <c r="F102" s="26"/>
      <c r="G102" s="26">
        <v>0</v>
      </c>
      <c r="H102" s="26"/>
      <c r="I102" s="26">
        <v>0</v>
      </c>
      <c r="J102" s="26"/>
      <c r="K102" s="26">
        <v>-137613731</v>
      </c>
      <c r="M102" s="26">
        <v>-109126060</v>
      </c>
    </row>
    <row r="103" spans="1:13" ht="18.75">
      <c r="A103" s="35" t="s">
        <v>48</v>
      </c>
      <c r="B103" s="99"/>
      <c r="C103" s="26" t="s">
        <v>82</v>
      </c>
      <c r="E103" s="26">
        <v>0</v>
      </c>
      <c r="F103" s="26"/>
      <c r="G103" s="26">
        <v>0</v>
      </c>
      <c r="H103" s="26"/>
      <c r="I103" s="26">
        <v>0</v>
      </c>
      <c r="J103" s="26"/>
      <c r="K103" s="26">
        <v>0</v>
      </c>
      <c r="M103" s="26">
        <v>9395498768</v>
      </c>
    </row>
    <row r="104" spans="1:13" ht="18.75">
      <c r="A104" s="35" t="s">
        <v>55</v>
      </c>
      <c r="B104" s="99"/>
      <c r="C104" s="26" t="s">
        <v>82</v>
      </c>
      <c r="E104" s="26">
        <v>0</v>
      </c>
      <c r="F104" s="26"/>
      <c r="G104" s="26">
        <v>0</v>
      </c>
      <c r="H104" s="26"/>
      <c r="I104" s="26">
        <v>0</v>
      </c>
      <c r="J104" s="26"/>
      <c r="K104" s="26">
        <v>0</v>
      </c>
      <c r="M104" s="26">
        <v>-1620141137</v>
      </c>
    </row>
    <row r="105" spans="1:13" ht="18.75">
      <c r="A105" s="35" t="s">
        <v>245</v>
      </c>
      <c r="B105" s="99"/>
      <c r="C105" s="26" t="s">
        <v>82</v>
      </c>
      <c r="E105" s="26">
        <v>0</v>
      </c>
      <c r="F105" s="26"/>
      <c r="G105" s="26">
        <v>0</v>
      </c>
      <c r="H105" s="26"/>
      <c r="I105" s="26">
        <v>0</v>
      </c>
      <c r="J105" s="26"/>
      <c r="K105" s="26">
        <v>0</v>
      </c>
      <c r="M105" s="26">
        <v>24893180</v>
      </c>
    </row>
    <row r="106" spans="1:13" ht="18.75">
      <c r="A106" s="35" t="s">
        <v>95</v>
      </c>
      <c r="B106" s="99"/>
      <c r="C106" s="26" t="s">
        <v>96</v>
      </c>
      <c r="E106" s="26">
        <v>11670000</v>
      </c>
      <c r="F106" s="26"/>
      <c r="G106" s="26">
        <v>17607</v>
      </c>
      <c r="H106" s="26"/>
      <c r="I106" s="26">
        <v>0</v>
      </c>
      <c r="J106" s="26"/>
      <c r="K106" s="26">
        <v>543384393</v>
      </c>
      <c r="M106" s="26">
        <v>543384393</v>
      </c>
    </row>
    <row r="107" spans="1:13" ht="18.75">
      <c r="A107" s="35" t="s">
        <v>244</v>
      </c>
      <c r="B107" s="99"/>
      <c r="C107" s="26" t="s">
        <v>96</v>
      </c>
      <c r="E107" s="26">
        <v>0</v>
      </c>
      <c r="F107" s="26"/>
      <c r="G107" s="26">
        <v>0</v>
      </c>
      <c r="H107" s="26"/>
      <c r="I107" s="26">
        <v>0</v>
      </c>
      <c r="J107" s="26"/>
      <c r="K107" s="26">
        <v>0</v>
      </c>
      <c r="M107" s="26">
        <v>164881874</v>
      </c>
    </row>
    <row r="108" spans="1:13" ht="18.75">
      <c r="A108" s="35" t="s">
        <v>102</v>
      </c>
      <c r="B108" s="99"/>
      <c r="C108" s="26" t="s">
        <v>96</v>
      </c>
      <c r="E108" s="26">
        <v>10597000</v>
      </c>
      <c r="F108" s="26"/>
      <c r="G108" s="26">
        <v>697543</v>
      </c>
      <c r="H108" s="26"/>
      <c r="I108" s="26">
        <v>0</v>
      </c>
      <c r="J108" s="26"/>
      <c r="K108" s="26">
        <v>-391786542</v>
      </c>
      <c r="M108" s="26">
        <v>-451511161</v>
      </c>
    </row>
    <row r="109" spans="1:13" ht="18.75">
      <c r="A109" s="35" t="s">
        <v>26</v>
      </c>
      <c r="B109" s="99"/>
      <c r="C109" s="26" t="s">
        <v>96</v>
      </c>
      <c r="E109" s="26">
        <v>23001000</v>
      </c>
      <c r="F109" s="26"/>
      <c r="G109" s="26">
        <v>0</v>
      </c>
      <c r="H109" s="26"/>
      <c r="I109" s="26">
        <v>0</v>
      </c>
      <c r="J109" s="26"/>
      <c r="K109" s="26">
        <v>1149203213</v>
      </c>
      <c r="M109" s="26">
        <v>1149203213</v>
      </c>
    </row>
    <row r="110" spans="1:13" ht="18.75">
      <c r="A110" s="35" t="s">
        <v>27</v>
      </c>
      <c r="B110" s="99"/>
      <c r="C110" s="26" t="s">
        <v>96</v>
      </c>
      <c r="E110" s="26">
        <v>10003000</v>
      </c>
      <c r="F110" s="26"/>
      <c r="G110" s="26">
        <v>0</v>
      </c>
      <c r="H110" s="26"/>
      <c r="I110" s="26">
        <v>0</v>
      </c>
      <c r="J110" s="26"/>
      <c r="K110" s="26">
        <v>449955630</v>
      </c>
      <c r="M110" s="26">
        <v>434937698</v>
      </c>
    </row>
    <row r="111" spans="1:13" ht="18.75">
      <c r="A111" s="35" t="s">
        <v>81</v>
      </c>
      <c r="B111" s="99"/>
      <c r="C111" s="26" t="s">
        <v>82</v>
      </c>
      <c r="E111" s="26">
        <v>0</v>
      </c>
      <c r="F111" s="26"/>
      <c r="G111" s="26">
        <v>0</v>
      </c>
      <c r="H111" s="26"/>
      <c r="I111" s="26">
        <v>0</v>
      </c>
      <c r="J111" s="26"/>
      <c r="K111" s="26">
        <v>0</v>
      </c>
      <c r="M111" s="26">
        <v>186886858</v>
      </c>
    </row>
    <row r="112" spans="1:13" ht="18.75">
      <c r="A112" s="35" t="s">
        <v>49</v>
      </c>
      <c r="B112" s="99"/>
      <c r="C112" s="26" t="s">
        <v>82</v>
      </c>
      <c r="E112" s="26">
        <v>0</v>
      </c>
      <c r="F112" s="26"/>
      <c r="G112" s="26">
        <v>0</v>
      </c>
      <c r="H112" s="26"/>
      <c r="I112" s="26">
        <v>0</v>
      </c>
      <c r="J112" s="26"/>
      <c r="K112" s="26">
        <v>0</v>
      </c>
      <c r="M112" s="26">
        <v>6618697520</v>
      </c>
    </row>
    <row r="113" spans="1:13" ht="18.75">
      <c r="A113" s="35" t="s">
        <v>25</v>
      </c>
      <c r="B113" s="99"/>
      <c r="C113" s="26" t="s">
        <v>96</v>
      </c>
      <c r="E113" s="26">
        <v>598000</v>
      </c>
      <c r="F113" s="26"/>
      <c r="G113" s="26">
        <v>5440</v>
      </c>
      <c r="H113" s="26"/>
      <c r="I113" s="26">
        <v>0</v>
      </c>
      <c r="J113" s="26"/>
      <c r="K113" s="26">
        <v>39735647</v>
      </c>
      <c r="M113" s="26">
        <v>3577211375</v>
      </c>
    </row>
    <row r="114" spans="1:13" ht="18.75">
      <c r="A114" s="35" t="s">
        <v>243</v>
      </c>
      <c r="B114" s="99"/>
      <c r="C114" s="26" t="s">
        <v>96</v>
      </c>
      <c r="E114" s="26">
        <v>0</v>
      </c>
      <c r="F114" s="26"/>
      <c r="G114" s="26">
        <v>0</v>
      </c>
      <c r="H114" s="26"/>
      <c r="I114" s="26">
        <v>0</v>
      </c>
      <c r="J114" s="26"/>
      <c r="K114" s="26">
        <v>0</v>
      </c>
      <c r="M114" s="26">
        <v>1122175478</v>
      </c>
    </row>
    <row r="115" spans="1:13" ht="18.75">
      <c r="A115" s="35" t="s">
        <v>24</v>
      </c>
      <c r="B115" s="99"/>
      <c r="C115" s="26" t="s">
        <v>96</v>
      </c>
      <c r="E115" s="26">
        <v>27457000</v>
      </c>
      <c r="G115" s="26">
        <v>19600</v>
      </c>
      <c r="I115" s="26">
        <v>0</v>
      </c>
      <c r="K115" s="26">
        <v>2173352597</v>
      </c>
      <c r="M115" s="26">
        <v>2173352597</v>
      </c>
    </row>
    <row r="116" spans="1:13" ht="18.75">
      <c r="A116" s="35" t="s">
        <v>23</v>
      </c>
      <c r="B116" s="99"/>
      <c r="C116" s="26" t="s">
        <v>96</v>
      </c>
      <c r="E116" s="26">
        <v>33795000</v>
      </c>
      <c r="G116" s="26">
        <v>519870</v>
      </c>
      <c r="I116" s="26">
        <v>0</v>
      </c>
      <c r="K116" s="26">
        <v>2784309232</v>
      </c>
      <c r="M116" s="26">
        <v>2784309232</v>
      </c>
    </row>
    <row r="117" spans="1:13" ht="18.75">
      <c r="A117" s="35" t="s">
        <v>242</v>
      </c>
      <c r="B117" s="99"/>
      <c r="C117" s="26" t="s">
        <v>96</v>
      </c>
      <c r="E117" s="26">
        <v>0</v>
      </c>
      <c r="G117" s="26">
        <v>0</v>
      </c>
      <c r="I117" s="26">
        <v>0</v>
      </c>
      <c r="K117" s="26">
        <v>0</v>
      </c>
      <c r="M117" s="26">
        <v>2144850885</v>
      </c>
    </row>
    <row r="118" spans="1:13" ht="18.75">
      <c r="A118" s="35" t="s">
        <v>100</v>
      </c>
      <c r="B118" s="99"/>
      <c r="C118" s="26" t="s">
        <v>303</v>
      </c>
      <c r="E118" s="26">
        <v>0</v>
      </c>
      <c r="G118" s="26">
        <v>0</v>
      </c>
      <c r="I118" s="26">
        <v>0</v>
      </c>
      <c r="K118" s="26">
        <v>0</v>
      </c>
      <c r="M118" s="26">
        <v>168258</v>
      </c>
    </row>
    <row r="119" spans="1:13" ht="18.75">
      <c r="A119" s="35" t="s">
        <v>16</v>
      </c>
      <c r="B119" s="99"/>
      <c r="C119" s="26" t="s">
        <v>303</v>
      </c>
      <c r="E119" s="26">
        <v>0</v>
      </c>
      <c r="G119" s="26">
        <v>0</v>
      </c>
      <c r="I119" s="26">
        <v>0</v>
      </c>
      <c r="K119" s="26">
        <v>0</v>
      </c>
      <c r="M119" s="26">
        <v>11726807853</v>
      </c>
    </row>
    <row r="120" spans="1:13" ht="18.75">
      <c r="A120" s="35" t="s">
        <v>17</v>
      </c>
      <c r="B120" s="99"/>
      <c r="C120" s="26" t="s">
        <v>303</v>
      </c>
      <c r="E120" s="26">
        <v>0</v>
      </c>
      <c r="G120" s="26">
        <v>0</v>
      </c>
      <c r="I120" s="26">
        <v>0</v>
      </c>
      <c r="K120" s="26">
        <v>0</v>
      </c>
      <c r="M120" s="26">
        <v>2918571101</v>
      </c>
    </row>
    <row r="121" spans="1:13" ht="18.75">
      <c r="A121" s="35" t="s">
        <v>101</v>
      </c>
      <c r="B121" s="99"/>
      <c r="C121" s="26" t="s">
        <v>303</v>
      </c>
      <c r="E121" s="26">
        <v>0</v>
      </c>
      <c r="G121" s="26">
        <v>0</v>
      </c>
      <c r="I121" s="26">
        <v>0</v>
      </c>
      <c r="K121" s="26">
        <v>0</v>
      </c>
      <c r="M121" s="26">
        <v>-26441306</v>
      </c>
    </row>
    <row r="122" spans="1:13" ht="18.75">
      <c r="A122" s="35" t="s">
        <v>51</v>
      </c>
      <c r="B122" s="99"/>
      <c r="C122" s="26" t="s">
        <v>303</v>
      </c>
      <c r="E122" s="26">
        <v>0</v>
      </c>
      <c r="G122" s="26">
        <v>0</v>
      </c>
      <c r="I122" s="26">
        <v>0</v>
      </c>
      <c r="K122" s="26">
        <v>0</v>
      </c>
      <c r="M122" s="26">
        <v>-1501485631</v>
      </c>
    </row>
    <row r="123" spans="1:13" ht="18.75">
      <c r="A123" s="35" t="s">
        <v>52</v>
      </c>
      <c r="B123" s="99"/>
      <c r="C123" s="26" t="s">
        <v>303</v>
      </c>
      <c r="E123" s="26">
        <v>0</v>
      </c>
      <c r="G123" s="26">
        <v>0</v>
      </c>
      <c r="I123" s="26">
        <v>0</v>
      </c>
      <c r="K123" s="26">
        <v>0</v>
      </c>
      <c r="M123" s="26">
        <v>-89219326</v>
      </c>
    </row>
    <row r="124" spans="1:13" ht="18.75">
      <c r="A124" s="35" t="s">
        <v>84</v>
      </c>
      <c r="B124" s="99"/>
      <c r="C124" s="26" t="s">
        <v>303</v>
      </c>
      <c r="E124" s="26">
        <v>0</v>
      </c>
      <c r="G124" s="26">
        <v>0</v>
      </c>
      <c r="I124" s="26">
        <v>0</v>
      </c>
      <c r="K124" s="26">
        <v>0</v>
      </c>
      <c r="M124" s="26">
        <v>926774</v>
      </c>
    </row>
    <row r="125" spans="1:13" ht="18.75">
      <c r="A125" s="35" t="s">
        <v>18</v>
      </c>
      <c r="B125" s="99"/>
      <c r="C125" s="26" t="s">
        <v>303</v>
      </c>
      <c r="E125" s="26">
        <v>0</v>
      </c>
      <c r="G125" s="26">
        <v>0</v>
      </c>
      <c r="I125" s="26">
        <v>0</v>
      </c>
      <c r="K125" s="26">
        <v>0</v>
      </c>
      <c r="M125" s="26">
        <v>9375209609</v>
      </c>
    </row>
    <row r="126" spans="1:13" ht="18.75">
      <c r="A126" s="35" t="s">
        <v>98</v>
      </c>
      <c r="B126" s="99"/>
      <c r="C126" s="26" t="s">
        <v>303</v>
      </c>
      <c r="E126" s="26">
        <v>0</v>
      </c>
      <c r="G126" s="26">
        <v>0</v>
      </c>
      <c r="I126" s="26">
        <v>0</v>
      </c>
      <c r="K126" s="26">
        <v>0</v>
      </c>
      <c r="M126" s="26">
        <v>158892</v>
      </c>
    </row>
    <row r="127" spans="1:13" ht="18.75">
      <c r="A127" s="35" t="s">
        <v>28</v>
      </c>
      <c r="B127" s="99"/>
      <c r="C127" s="26" t="s">
        <v>138</v>
      </c>
      <c r="E127" s="26">
        <v>0</v>
      </c>
      <c r="G127" s="26">
        <v>0</v>
      </c>
      <c r="I127" s="26">
        <v>0</v>
      </c>
      <c r="K127" s="26">
        <v>0</v>
      </c>
      <c r="M127" s="26">
        <v>176256712</v>
      </c>
    </row>
    <row r="128" spans="1:13" ht="18.75">
      <c r="A128" s="35" t="s">
        <v>29</v>
      </c>
      <c r="B128" s="99"/>
      <c r="C128" s="26" t="s">
        <v>89</v>
      </c>
      <c r="E128" s="26">
        <v>0</v>
      </c>
      <c r="G128" s="26">
        <v>0</v>
      </c>
      <c r="I128" s="26">
        <v>0</v>
      </c>
      <c r="K128" s="26">
        <v>0</v>
      </c>
      <c r="L128" s="35"/>
      <c r="M128" s="26">
        <v>-2135905</v>
      </c>
    </row>
    <row r="129" spans="1:13" ht="18.75">
      <c r="A129" s="35" t="s">
        <v>112</v>
      </c>
      <c r="B129" s="99"/>
      <c r="C129" s="26" t="s">
        <v>89</v>
      </c>
      <c r="E129" s="26">
        <v>2771000</v>
      </c>
      <c r="G129" s="26">
        <v>3407531</v>
      </c>
      <c r="I129" s="26">
        <v>0</v>
      </c>
      <c r="K129" s="26">
        <v>-3367938950</v>
      </c>
      <c r="M129" s="26">
        <v>-4943971244</v>
      </c>
    </row>
    <row r="130" spans="1:13" ht="18.75">
      <c r="A130" s="35" t="s">
        <v>88</v>
      </c>
      <c r="B130" s="99"/>
      <c r="C130" s="26" t="s">
        <v>89</v>
      </c>
      <c r="E130" s="26">
        <v>9419000</v>
      </c>
      <c r="G130" s="26">
        <v>7926176</v>
      </c>
      <c r="I130" s="26">
        <v>0</v>
      </c>
      <c r="K130" s="26">
        <v>-8010889175</v>
      </c>
      <c r="M130" s="26">
        <v>-8010889175</v>
      </c>
    </row>
    <row r="131" spans="1:13" ht="18.75">
      <c r="A131" s="35" t="s">
        <v>127</v>
      </c>
      <c r="B131" s="99"/>
      <c r="C131" s="26" t="s">
        <v>96</v>
      </c>
      <c r="E131" s="26">
        <v>42073000</v>
      </c>
      <c r="G131" s="26">
        <v>3178913</v>
      </c>
      <c r="I131" s="26">
        <v>0</v>
      </c>
      <c r="K131" s="26">
        <v>-2160166931</v>
      </c>
      <c r="M131" s="26">
        <v>-2160166931</v>
      </c>
    </row>
    <row r="132" spans="1:13" ht="18.75">
      <c r="A132" s="35" t="s">
        <v>125</v>
      </c>
      <c r="B132" s="99"/>
      <c r="C132" s="26" t="s">
        <v>96</v>
      </c>
      <c r="E132" s="26">
        <v>632222000</v>
      </c>
      <c r="G132" s="26">
        <v>77800583</v>
      </c>
      <c r="I132" s="26">
        <v>0</v>
      </c>
      <c r="K132" s="26">
        <v>-32541299969</v>
      </c>
      <c r="M132" s="26">
        <v>-32541299969</v>
      </c>
    </row>
    <row r="133" spans="1:13" ht="18.75">
      <c r="A133" s="35" t="s">
        <v>129</v>
      </c>
      <c r="B133" s="99"/>
      <c r="C133" s="26" t="s">
        <v>96</v>
      </c>
      <c r="E133" s="26">
        <v>36855000</v>
      </c>
      <c r="G133" s="26">
        <v>334766</v>
      </c>
      <c r="I133" s="26">
        <v>0</v>
      </c>
      <c r="K133" s="26">
        <v>3780554234</v>
      </c>
      <c r="M133" s="26">
        <v>3780554234</v>
      </c>
    </row>
    <row r="134" spans="1:13" ht="18.75">
      <c r="A134" s="35" t="s">
        <v>123</v>
      </c>
      <c r="B134" s="99"/>
      <c r="C134" s="26" t="s">
        <v>89</v>
      </c>
      <c r="E134" s="26">
        <v>140382000</v>
      </c>
      <c r="G134" s="26">
        <v>3402336</v>
      </c>
      <c r="I134" s="26">
        <v>0</v>
      </c>
      <c r="K134" s="26">
        <v>587193685</v>
      </c>
      <c r="M134" s="26">
        <v>587193685</v>
      </c>
    </row>
    <row r="135" spans="1:13" ht="19.5" thickBot="1">
      <c r="E135" s="49">
        <f>SUM(E9:E134)</f>
        <v>1339103000</v>
      </c>
      <c r="G135" s="49">
        <f>SUM(G9:G134)</f>
        <v>97323440</v>
      </c>
      <c r="I135" s="49">
        <f>SUM(I9:I134)</f>
        <v>0</v>
      </c>
      <c r="K135" s="49">
        <f>SUM(K9:K134)</f>
        <v>-14109081237</v>
      </c>
      <c r="M135" s="49">
        <f>SUM(M9:M134)</f>
        <v>149860111522</v>
      </c>
    </row>
    <row r="136" spans="1:13" ht="13.5" thickTop="1"/>
  </sheetData>
  <mergeCells count="5">
    <mergeCell ref="A1:M1"/>
    <mergeCell ref="A2:M2"/>
    <mergeCell ref="A3:M3"/>
    <mergeCell ref="A5:M5"/>
    <mergeCell ref="C7:K7"/>
  </mergeCells>
  <conditionalFormatting sqref="A9:A127">
    <cfRule type="duplicateValues" dxfId="0" priority="1"/>
  </conditionalFormatting>
  <pageMargins left="0.39" right="0.39" top="0.39" bottom="0.39" header="0" footer="0"/>
  <pageSetup scale="70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  <pageSetUpPr fitToPage="1"/>
  </sheetPr>
  <dimension ref="A1:W77"/>
  <sheetViews>
    <sheetView rightToLeft="1" tabSelected="1" view="pageBreakPreview" topLeftCell="A70" zoomScale="98" zoomScaleNormal="98" zoomScaleSheetLayoutView="98" workbookViewId="0">
      <selection activeCell="P82" sqref="P82"/>
    </sheetView>
  </sheetViews>
  <sheetFormatPr defaultRowHeight="12.75"/>
  <cols>
    <col min="1" max="1" width="81.28515625" bestFit="1" customWidth="1"/>
    <col min="2" max="2" width="1.5703125" customWidth="1"/>
    <col min="3" max="3" width="14.42578125" bestFit="1" customWidth="1"/>
    <col min="4" max="4" width="1.28515625" customWidth="1"/>
    <col min="5" max="5" width="18.5703125" bestFit="1" customWidth="1"/>
    <col min="6" max="6" width="1.28515625" customWidth="1"/>
    <col min="7" max="7" width="18.42578125" bestFit="1" customWidth="1"/>
    <col min="8" max="8" width="1.28515625" customWidth="1"/>
    <col min="9" max="9" width="26.28515625" bestFit="1" customWidth="1"/>
    <col min="10" max="10" width="1.28515625" customWidth="1"/>
    <col min="11" max="11" width="14.42578125" bestFit="1" customWidth="1"/>
    <col min="12" max="12" width="1.28515625" customWidth="1"/>
    <col min="13" max="13" width="18.28515625" bestFit="1" customWidth="1"/>
    <col min="14" max="14" width="1.28515625" customWidth="1"/>
    <col min="15" max="15" width="18.42578125" bestFit="1" customWidth="1"/>
    <col min="16" max="16" width="1.28515625" customWidth="1"/>
    <col min="17" max="17" width="26.28515625" bestFit="1" customWidth="1"/>
    <col min="18" max="18" width="18.140625" bestFit="1" customWidth="1"/>
    <col min="19" max="19" width="17.140625" bestFit="1" customWidth="1"/>
    <col min="20" max="20" width="14.85546875" bestFit="1" customWidth="1"/>
    <col min="21" max="21" width="11.5703125" bestFit="1" customWidth="1"/>
    <col min="22" max="22" width="12" bestFit="1" customWidth="1"/>
    <col min="23" max="23" width="14.7109375" bestFit="1" customWidth="1"/>
  </cols>
  <sheetData>
    <row r="1" spans="1:19" ht="29.1" customHeight="1">
      <c r="A1" s="107" t="str">
        <f>سهام!A1</f>
        <v>صندوق حفظ ارزش دماوند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</row>
    <row r="2" spans="1:19" ht="21.75" customHeight="1">
      <c r="A2" s="107" t="s">
        <v>154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</row>
    <row r="3" spans="1:19" ht="21.75" customHeight="1">
      <c r="A3" s="107" t="s">
        <v>333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</row>
    <row r="4" spans="1:19" ht="14.45" customHeight="1"/>
    <row r="5" spans="1:19" ht="14.45" customHeight="1">
      <c r="A5" s="125" t="s">
        <v>231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</row>
    <row r="6" spans="1:19" ht="14.45" customHeight="1">
      <c r="A6" s="108" t="s">
        <v>157</v>
      </c>
      <c r="B6" s="31"/>
      <c r="C6" s="108" t="s">
        <v>169</v>
      </c>
      <c r="D6" s="108"/>
      <c r="E6" s="108"/>
      <c r="F6" s="108"/>
      <c r="G6" s="108"/>
      <c r="H6" s="108"/>
      <c r="I6" s="108"/>
      <c r="J6" s="31"/>
      <c r="K6" s="108" t="s">
        <v>170</v>
      </c>
      <c r="L6" s="108"/>
      <c r="M6" s="108"/>
      <c r="N6" s="108"/>
      <c r="O6" s="108"/>
      <c r="P6" s="108"/>
      <c r="Q6" s="108"/>
    </row>
    <row r="7" spans="1:19" ht="29.1" customHeight="1">
      <c r="A7" s="108"/>
      <c r="B7" s="31"/>
      <c r="C7" s="8" t="s">
        <v>8</v>
      </c>
      <c r="D7" s="32"/>
      <c r="E7" s="8" t="s">
        <v>10</v>
      </c>
      <c r="F7" s="32"/>
      <c r="G7" s="8" t="s">
        <v>224</v>
      </c>
      <c r="H7" s="32"/>
      <c r="I7" s="8" t="s">
        <v>232</v>
      </c>
      <c r="J7" s="31"/>
      <c r="K7" s="8" t="s">
        <v>8</v>
      </c>
      <c r="L7" s="32"/>
      <c r="M7" s="8" t="s">
        <v>10</v>
      </c>
      <c r="N7" s="32"/>
      <c r="O7" s="8" t="s">
        <v>224</v>
      </c>
      <c r="P7" s="32"/>
      <c r="Q7" s="8" t="s">
        <v>232</v>
      </c>
    </row>
    <row r="8" spans="1:19" ht="21.75" customHeight="1">
      <c r="A8" s="100" t="s">
        <v>40</v>
      </c>
      <c r="B8" s="31"/>
      <c r="C8" s="24">
        <v>434134325</v>
      </c>
      <c r="D8" s="44"/>
      <c r="E8" s="24">
        <v>239943605933</v>
      </c>
      <c r="F8" s="44"/>
      <c r="G8" s="24">
        <v>210201869396</v>
      </c>
      <c r="H8" s="44"/>
      <c r="I8" s="26">
        <f>E8-G8</f>
        <v>29741736537</v>
      </c>
      <c r="J8" s="44"/>
      <c r="K8" s="24">
        <v>434134325</v>
      </c>
      <c r="L8" s="44"/>
      <c r="M8" s="24">
        <v>239943605933</v>
      </c>
      <c r="N8" s="44"/>
      <c r="O8" s="24">
        <v>200090714463</v>
      </c>
      <c r="P8" s="44"/>
      <c r="Q8" s="26">
        <f>M8-O8</f>
        <v>39852891470</v>
      </c>
      <c r="R8" s="47"/>
      <c r="S8" s="47"/>
    </row>
    <row r="9" spans="1:19" ht="21.75" customHeight="1">
      <c r="A9" s="101" t="s">
        <v>31</v>
      </c>
      <c r="B9" s="31"/>
      <c r="C9" s="26">
        <v>668551961</v>
      </c>
      <c r="D9" s="44"/>
      <c r="E9" s="26">
        <v>415278418017</v>
      </c>
      <c r="F9" s="44"/>
      <c r="G9" s="26">
        <v>357811627399</v>
      </c>
      <c r="H9" s="44"/>
      <c r="I9" s="26">
        <f t="shared" ref="I9:I31" si="0">E9-G9</f>
        <v>57466790618</v>
      </c>
      <c r="J9" s="44"/>
      <c r="K9" s="26">
        <v>668551961</v>
      </c>
      <c r="L9" s="44"/>
      <c r="M9" s="26">
        <v>415278418017</v>
      </c>
      <c r="N9" s="44"/>
      <c r="O9" s="26">
        <v>323501987181</v>
      </c>
      <c r="P9" s="44"/>
      <c r="Q9" s="26">
        <f t="shared" ref="Q9:Q31" si="1">M9-O9</f>
        <v>91776430836</v>
      </c>
      <c r="R9" s="47"/>
      <c r="S9" s="47"/>
    </row>
    <row r="10" spans="1:19" ht="21.75" customHeight="1">
      <c r="A10" s="101" t="s">
        <v>44</v>
      </c>
      <c r="B10" s="31"/>
      <c r="C10" s="26">
        <v>2119000</v>
      </c>
      <c r="D10" s="44"/>
      <c r="E10" s="26">
        <v>1253161597</v>
      </c>
      <c r="F10" s="44"/>
      <c r="G10" s="26">
        <v>988231461</v>
      </c>
      <c r="H10" s="44"/>
      <c r="I10" s="26">
        <f t="shared" si="0"/>
        <v>264930136</v>
      </c>
      <c r="J10" s="44"/>
      <c r="K10" s="26">
        <v>2119000</v>
      </c>
      <c r="L10" s="44"/>
      <c r="M10" s="26">
        <v>1253161597</v>
      </c>
      <c r="N10" s="44"/>
      <c r="O10" s="26">
        <v>1471307720</v>
      </c>
      <c r="P10" s="44"/>
      <c r="Q10" s="26">
        <f t="shared" si="1"/>
        <v>-218146123</v>
      </c>
      <c r="R10" s="47"/>
      <c r="S10" s="47"/>
    </row>
    <row r="11" spans="1:19" ht="21.75" customHeight="1">
      <c r="A11" s="101" t="s">
        <v>45</v>
      </c>
      <c r="B11" s="31"/>
      <c r="C11" s="26">
        <v>200000</v>
      </c>
      <c r="D11" s="44"/>
      <c r="E11" s="26">
        <v>2296112780</v>
      </c>
      <c r="F11" s="44"/>
      <c r="G11" s="26">
        <v>1716627100</v>
      </c>
      <c r="H11" s="44"/>
      <c r="I11" s="26">
        <f t="shared" si="0"/>
        <v>579485680</v>
      </c>
      <c r="J11" s="44"/>
      <c r="K11" s="26">
        <v>200000</v>
      </c>
      <c r="L11" s="44"/>
      <c r="M11" s="26">
        <v>2296112780</v>
      </c>
      <c r="N11" s="44"/>
      <c r="O11" s="26">
        <v>1409084192</v>
      </c>
      <c r="P11" s="44"/>
      <c r="Q11" s="26">
        <f t="shared" si="1"/>
        <v>887028588</v>
      </c>
      <c r="R11" s="47"/>
      <c r="S11" s="47"/>
    </row>
    <row r="12" spans="1:19" ht="21.75" customHeight="1">
      <c r="A12" s="101" t="s">
        <v>35</v>
      </c>
      <c r="B12" s="31"/>
      <c r="C12" s="26">
        <v>33752241</v>
      </c>
      <c r="D12" s="44"/>
      <c r="E12" s="26">
        <v>208316111021</v>
      </c>
      <c r="F12" s="44"/>
      <c r="G12" s="26">
        <v>191787401345</v>
      </c>
      <c r="H12" s="44"/>
      <c r="I12" s="26">
        <f t="shared" si="0"/>
        <v>16528709676</v>
      </c>
      <c r="J12" s="44"/>
      <c r="K12" s="26">
        <v>33752241</v>
      </c>
      <c r="L12" s="44"/>
      <c r="M12" s="26">
        <v>208316111021</v>
      </c>
      <c r="N12" s="44"/>
      <c r="O12" s="26">
        <v>139078577960</v>
      </c>
      <c r="P12" s="44"/>
      <c r="Q12" s="26">
        <f t="shared" si="1"/>
        <v>69237533061</v>
      </c>
      <c r="R12" s="47"/>
      <c r="S12" s="47"/>
    </row>
    <row r="13" spans="1:19" ht="21.75" customHeight="1">
      <c r="A13" s="101" t="s">
        <v>336</v>
      </c>
      <c r="B13" s="31"/>
      <c r="C13" s="26">
        <v>20455288</v>
      </c>
      <c r="D13" s="44"/>
      <c r="E13" s="26">
        <v>78854500103</v>
      </c>
      <c r="F13" s="44"/>
      <c r="G13" s="26">
        <v>71548742481</v>
      </c>
      <c r="H13" s="44"/>
      <c r="I13" s="26">
        <f t="shared" si="0"/>
        <v>7305757622</v>
      </c>
      <c r="J13" s="44"/>
      <c r="K13" s="26">
        <v>20455288</v>
      </c>
      <c r="L13" s="44"/>
      <c r="M13" s="26">
        <v>78854500103</v>
      </c>
      <c r="N13" s="44"/>
      <c r="O13" s="26">
        <v>71548742481</v>
      </c>
      <c r="P13" s="44"/>
      <c r="Q13" s="26">
        <f t="shared" si="1"/>
        <v>7305757622</v>
      </c>
      <c r="R13" s="47"/>
      <c r="S13" s="47"/>
    </row>
    <row r="14" spans="1:19" ht="21.75" customHeight="1">
      <c r="A14" s="101" t="s">
        <v>34</v>
      </c>
      <c r="B14" s="31"/>
      <c r="C14" s="26">
        <v>263047162</v>
      </c>
      <c r="D14" s="44"/>
      <c r="E14" s="26">
        <v>385517393585</v>
      </c>
      <c r="F14" s="44"/>
      <c r="G14" s="26">
        <v>308138860814</v>
      </c>
      <c r="H14" s="44"/>
      <c r="I14" s="26">
        <f t="shared" si="0"/>
        <v>77378532771</v>
      </c>
      <c r="J14" s="44"/>
      <c r="K14" s="26">
        <v>263047162</v>
      </c>
      <c r="L14" s="44"/>
      <c r="M14" s="26">
        <v>385517393585</v>
      </c>
      <c r="N14" s="44"/>
      <c r="O14" s="26">
        <v>313973094254</v>
      </c>
      <c r="P14" s="44"/>
      <c r="Q14" s="26">
        <f t="shared" si="1"/>
        <v>71544299331</v>
      </c>
      <c r="R14" s="47"/>
      <c r="S14" s="47"/>
    </row>
    <row r="15" spans="1:19" ht="21.75" customHeight="1">
      <c r="A15" s="101" t="s">
        <v>32</v>
      </c>
      <c r="B15" s="31"/>
      <c r="C15" s="26">
        <v>369339849</v>
      </c>
      <c r="D15" s="44"/>
      <c r="E15" s="26">
        <v>216226062660</v>
      </c>
      <c r="F15" s="44"/>
      <c r="G15" s="26">
        <v>172496608237</v>
      </c>
      <c r="H15" s="44"/>
      <c r="I15" s="26">
        <f t="shared" si="0"/>
        <v>43729454423</v>
      </c>
      <c r="J15" s="44"/>
      <c r="K15" s="26">
        <v>369339849</v>
      </c>
      <c r="L15" s="44"/>
      <c r="M15" s="26">
        <v>216226062660</v>
      </c>
      <c r="N15" s="44"/>
      <c r="O15" s="26">
        <v>163054689326</v>
      </c>
      <c r="P15" s="44"/>
      <c r="Q15" s="26">
        <f t="shared" si="1"/>
        <v>53171373334</v>
      </c>
      <c r="R15" s="47"/>
      <c r="S15" s="47"/>
    </row>
    <row r="16" spans="1:19" ht="21.75" customHeight="1">
      <c r="A16" s="101" t="s">
        <v>33</v>
      </c>
      <c r="B16" s="31"/>
      <c r="C16" s="26">
        <v>10857025</v>
      </c>
      <c r="D16" s="44"/>
      <c r="E16" s="26">
        <v>7185657831</v>
      </c>
      <c r="F16" s="44"/>
      <c r="G16" s="26">
        <v>5940282909</v>
      </c>
      <c r="H16" s="44"/>
      <c r="I16" s="26">
        <f t="shared" si="0"/>
        <v>1245374922</v>
      </c>
      <c r="J16" s="44"/>
      <c r="K16" s="26">
        <v>10857025</v>
      </c>
      <c r="L16" s="44"/>
      <c r="M16" s="26">
        <v>7185657831</v>
      </c>
      <c r="N16" s="44"/>
      <c r="O16" s="26">
        <v>6449351518</v>
      </c>
      <c r="P16" s="44"/>
      <c r="Q16" s="26">
        <f t="shared" si="1"/>
        <v>736306313</v>
      </c>
      <c r="R16" s="47"/>
      <c r="S16" s="47"/>
    </row>
    <row r="17" spans="1:19" ht="21.75" customHeight="1">
      <c r="A17" s="101" t="s">
        <v>42</v>
      </c>
      <c r="B17" s="31"/>
      <c r="C17" s="26">
        <v>168963178</v>
      </c>
      <c r="D17" s="44"/>
      <c r="E17" s="26">
        <v>287531913867</v>
      </c>
      <c r="F17" s="44"/>
      <c r="G17" s="26">
        <v>225309960571</v>
      </c>
      <c r="H17" s="44"/>
      <c r="I17" s="26">
        <f t="shared" si="0"/>
        <v>62221953296</v>
      </c>
      <c r="J17" s="44"/>
      <c r="K17" s="26">
        <v>168963178</v>
      </c>
      <c r="L17" s="44"/>
      <c r="M17" s="26">
        <v>287531913867</v>
      </c>
      <c r="N17" s="44"/>
      <c r="O17" s="26">
        <v>210943010787</v>
      </c>
      <c r="P17" s="44"/>
      <c r="Q17" s="26">
        <f t="shared" si="1"/>
        <v>76588903080</v>
      </c>
      <c r="R17" s="47"/>
      <c r="S17" s="47"/>
    </row>
    <row r="18" spans="1:19" ht="21.75" customHeight="1">
      <c r="A18" s="101" t="s">
        <v>37</v>
      </c>
      <c r="B18" s="31"/>
      <c r="C18" s="26">
        <v>1000</v>
      </c>
      <c r="D18" s="44"/>
      <c r="E18" s="26">
        <v>99326227</v>
      </c>
      <c r="F18" s="44"/>
      <c r="G18" s="26">
        <v>92380337</v>
      </c>
      <c r="H18" s="44"/>
      <c r="I18" s="26">
        <f t="shared" si="0"/>
        <v>6945890</v>
      </c>
      <c r="J18" s="44"/>
      <c r="K18" s="26">
        <v>1000</v>
      </c>
      <c r="L18" s="44"/>
      <c r="M18" s="26">
        <v>99326227</v>
      </c>
      <c r="N18" s="44"/>
      <c r="O18" s="26">
        <v>70704648</v>
      </c>
      <c r="P18" s="44"/>
      <c r="Q18" s="26">
        <f t="shared" si="1"/>
        <v>28621579</v>
      </c>
      <c r="R18" s="47"/>
      <c r="S18" s="47"/>
    </row>
    <row r="19" spans="1:19" ht="21.75" customHeight="1">
      <c r="A19" s="101" t="s">
        <v>39</v>
      </c>
      <c r="B19" s="31"/>
      <c r="C19" s="26">
        <v>179488842</v>
      </c>
      <c r="D19" s="44"/>
      <c r="E19" s="26">
        <v>76227396311</v>
      </c>
      <c r="F19" s="44"/>
      <c r="G19" s="26">
        <v>69323936262</v>
      </c>
      <c r="H19" s="44"/>
      <c r="I19" s="26">
        <f t="shared" si="0"/>
        <v>6903460049</v>
      </c>
      <c r="J19" s="44"/>
      <c r="K19" s="26">
        <v>179488842</v>
      </c>
      <c r="L19" s="44"/>
      <c r="M19" s="26">
        <v>76227396311</v>
      </c>
      <c r="N19" s="44"/>
      <c r="O19" s="26">
        <v>74146859476</v>
      </c>
      <c r="P19" s="44"/>
      <c r="Q19" s="26">
        <f t="shared" si="1"/>
        <v>2080536835</v>
      </c>
      <c r="R19" s="47"/>
      <c r="S19" s="47"/>
    </row>
    <row r="20" spans="1:19" ht="21.75" customHeight="1">
      <c r="A20" s="101" t="s">
        <v>38</v>
      </c>
      <c r="B20" s="31"/>
      <c r="C20" s="26">
        <v>10694914</v>
      </c>
      <c r="D20" s="44"/>
      <c r="E20" s="26">
        <v>24938769439</v>
      </c>
      <c r="F20" s="44"/>
      <c r="G20" s="26">
        <v>27368972929</v>
      </c>
      <c r="H20" s="44"/>
      <c r="I20" s="26">
        <f t="shared" si="0"/>
        <v>-2430203490</v>
      </c>
      <c r="J20" s="44"/>
      <c r="K20" s="26">
        <v>10694914</v>
      </c>
      <c r="L20" s="44"/>
      <c r="M20" s="26">
        <v>24938769439</v>
      </c>
      <c r="N20" s="44"/>
      <c r="O20" s="26">
        <v>25748487446</v>
      </c>
      <c r="P20" s="44"/>
      <c r="Q20" s="26">
        <f t="shared" si="1"/>
        <v>-809718007</v>
      </c>
      <c r="R20" s="47"/>
      <c r="S20" s="47"/>
    </row>
    <row r="21" spans="1:19" ht="21.75" customHeight="1">
      <c r="A21" s="101" t="s">
        <v>54</v>
      </c>
      <c r="B21" s="31"/>
      <c r="C21" s="26">
        <v>562500</v>
      </c>
      <c r="D21" s="44"/>
      <c r="E21" s="26">
        <v>5575937231</v>
      </c>
      <c r="F21" s="44"/>
      <c r="G21" s="26">
        <v>5687567606</v>
      </c>
      <c r="H21" s="44"/>
      <c r="I21" s="26">
        <f t="shared" si="0"/>
        <v>-111630375</v>
      </c>
      <c r="J21" s="44"/>
      <c r="K21" s="26">
        <v>562500</v>
      </c>
      <c r="L21" s="44"/>
      <c r="M21" s="26">
        <v>5575937231</v>
      </c>
      <c r="N21" s="44"/>
      <c r="O21" s="26">
        <v>5067096751</v>
      </c>
      <c r="P21" s="44"/>
      <c r="Q21" s="26">
        <f t="shared" si="1"/>
        <v>508840480</v>
      </c>
      <c r="R21" s="47"/>
      <c r="S21" s="47"/>
    </row>
    <row r="22" spans="1:19" ht="21.75" customHeight="1">
      <c r="A22" s="101" t="s">
        <v>41</v>
      </c>
      <c r="B22" s="31"/>
      <c r="C22" s="26">
        <v>3250000</v>
      </c>
      <c r="D22" s="44"/>
      <c r="E22" s="26">
        <v>3824704715</v>
      </c>
      <c r="F22" s="44"/>
      <c r="G22" s="26">
        <v>3460293557</v>
      </c>
      <c r="H22" s="44"/>
      <c r="I22" s="26">
        <f t="shared" si="0"/>
        <v>364411158</v>
      </c>
      <c r="J22" s="44"/>
      <c r="K22" s="26">
        <v>3250000</v>
      </c>
      <c r="L22" s="44"/>
      <c r="M22" s="26">
        <v>3824704715</v>
      </c>
      <c r="N22" s="44"/>
      <c r="O22" s="26">
        <v>4387239675</v>
      </c>
      <c r="P22" s="44"/>
      <c r="Q22" s="26">
        <f t="shared" si="1"/>
        <v>-562534960</v>
      </c>
      <c r="R22" s="47"/>
      <c r="S22" s="47"/>
    </row>
    <row r="23" spans="1:19" ht="21.75" customHeight="1">
      <c r="A23" s="101" t="s">
        <v>43</v>
      </c>
      <c r="B23" s="31"/>
      <c r="C23" s="26">
        <v>5479</v>
      </c>
      <c r="D23" s="44"/>
      <c r="E23" s="26">
        <v>97319816186</v>
      </c>
      <c r="F23" s="44"/>
      <c r="G23" s="26">
        <v>82283753662</v>
      </c>
      <c r="H23" s="44"/>
      <c r="I23" s="26">
        <f t="shared" si="0"/>
        <v>15036062524</v>
      </c>
      <c r="J23" s="44"/>
      <c r="K23" s="26">
        <v>5479</v>
      </c>
      <c r="L23" s="44"/>
      <c r="M23" s="26">
        <v>97319816186</v>
      </c>
      <c r="N23" s="44"/>
      <c r="O23" s="26">
        <v>58439921105</v>
      </c>
      <c r="P23" s="44"/>
      <c r="Q23" s="26">
        <f t="shared" si="1"/>
        <v>38879895081</v>
      </c>
      <c r="R23" s="47"/>
      <c r="S23" s="47"/>
    </row>
    <row r="24" spans="1:19" ht="21.75" customHeight="1">
      <c r="A24" s="101" t="s">
        <v>22</v>
      </c>
      <c r="B24" s="31"/>
      <c r="C24" s="26">
        <v>70244000</v>
      </c>
      <c r="D24" s="44"/>
      <c r="E24" s="26">
        <v>12213197489</v>
      </c>
      <c r="F24" s="44"/>
      <c r="G24" s="26">
        <v>6668125066</v>
      </c>
      <c r="H24" s="44"/>
      <c r="I24" s="26">
        <f t="shared" si="0"/>
        <v>5545072423</v>
      </c>
      <c r="J24" s="44"/>
      <c r="K24" s="26">
        <v>70244000</v>
      </c>
      <c r="L24" s="44"/>
      <c r="M24" s="26">
        <v>12213197489</v>
      </c>
      <c r="N24" s="44"/>
      <c r="O24" s="26">
        <v>1469170244</v>
      </c>
      <c r="P24" s="44"/>
      <c r="Q24" s="26">
        <f t="shared" si="1"/>
        <v>10744027245</v>
      </c>
      <c r="R24" s="47"/>
      <c r="S24" s="47"/>
    </row>
    <row r="25" spans="1:19" ht="21.75" customHeight="1">
      <c r="A25" s="101" t="s">
        <v>21</v>
      </c>
      <c r="B25" s="31"/>
      <c r="C25" s="26">
        <v>4419000</v>
      </c>
      <c r="D25" s="44"/>
      <c r="E25" s="26">
        <v>989106184</v>
      </c>
      <c r="F25" s="44"/>
      <c r="G25" s="26">
        <v>622607017</v>
      </c>
      <c r="H25" s="44"/>
      <c r="I25" s="26">
        <f t="shared" si="0"/>
        <v>366499167</v>
      </c>
      <c r="J25" s="44"/>
      <c r="K25" s="26">
        <v>4419000</v>
      </c>
      <c r="L25" s="44"/>
      <c r="M25" s="26">
        <v>989106184</v>
      </c>
      <c r="N25" s="44"/>
      <c r="O25" s="26">
        <v>221006780</v>
      </c>
      <c r="P25" s="44"/>
      <c r="Q25" s="26">
        <f t="shared" si="1"/>
        <v>768099404</v>
      </c>
      <c r="R25" s="47"/>
      <c r="S25" s="47"/>
    </row>
    <row r="26" spans="1:19" ht="21.75" customHeight="1">
      <c r="A26" s="101" t="s">
        <v>51</v>
      </c>
      <c r="B26" s="31"/>
      <c r="C26" s="26">
        <v>1001</v>
      </c>
      <c r="D26" s="44"/>
      <c r="E26" s="26">
        <v>5600965000</v>
      </c>
      <c r="F26" s="44"/>
      <c r="G26" s="26">
        <v>3458675720</v>
      </c>
      <c r="H26" s="44"/>
      <c r="I26" s="26">
        <f t="shared" si="0"/>
        <v>2142289280</v>
      </c>
      <c r="J26" s="44"/>
      <c r="K26" s="26">
        <v>1001</v>
      </c>
      <c r="L26" s="44"/>
      <c r="M26" s="26">
        <v>5600965000</v>
      </c>
      <c r="N26" s="44"/>
      <c r="O26" s="26">
        <v>2555512940</v>
      </c>
      <c r="P26" s="44"/>
      <c r="Q26" s="26">
        <f t="shared" si="1"/>
        <v>3045452060</v>
      </c>
      <c r="R26" s="47"/>
      <c r="S26" s="47"/>
    </row>
    <row r="27" spans="1:19" ht="21.75" customHeight="1">
      <c r="A27" s="101" t="s">
        <v>52</v>
      </c>
      <c r="B27" s="31"/>
      <c r="C27" s="26">
        <v>847</v>
      </c>
      <c r="D27" s="44"/>
      <c r="E27" s="26">
        <v>3808069650</v>
      </c>
      <c r="F27" s="44"/>
      <c r="G27" s="26">
        <v>2138283575</v>
      </c>
      <c r="H27" s="44"/>
      <c r="I27" s="26">
        <f t="shared" si="0"/>
        <v>1669786075</v>
      </c>
      <c r="J27" s="44"/>
      <c r="K27" s="26">
        <v>847</v>
      </c>
      <c r="L27" s="44"/>
      <c r="M27" s="26">
        <v>3808069650</v>
      </c>
      <c r="N27" s="44"/>
      <c r="O27" s="26">
        <v>1441627879</v>
      </c>
      <c r="P27" s="44"/>
      <c r="Q27" s="26">
        <f t="shared" si="1"/>
        <v>2366441771</v>
      </c>
      <c r="R27" s="47"/>
      <c r="S27" s="47"/>
    </row>
    <row r="28" spans="1:19" ht="21.75" customHeight="1">
      <c r="A28" s="101" t="s">
        <v>50</v>
      </c>
      <c r="B28" s="31"/>
      <c r="C28" s="26">
        <v>1100</v>
      </c>
      <c r="D28" s="44"/>
      <c r="E28" s="26">
        <v>4176238000</v>
      </c>
      <c r="F28" s="44"/>
      <c r="G28" s="26">
        <v>1883971298</v>
      </c>
      <c r="H28" s="44"/>
      <c r="I28" s="26">
        <f t="shared" si="0"/>
        <v>2292266702</v>
      </c>
      <c r="J28" s="44"/>
      <c r="K28" s="26">
        <v>1100</v>
      </c>
      <c r="L28" s="44"/>
      <c r="M28" s="26">
        <v>4176238000</v>
      </c>
      <c r="N28" s="44"/>
      <c r="O28" s="26">
        <v>1321584000</v>
      </c>
      <c r="P28" s="44"/>
      <c r="Q28" s="26">
        <f t="shared" si="1"/>
        <v>2854654000</v>
      </c>
      <c r="R28" s="47"/>
      <c r="S28" s="47"/>
    </row>
    <row r="29" spans="1:19" ht="21.75" customHeight="1">
      <c r="A29" s="101" t="s">
        <v>28</v>
      </c>
      <c r="B29" s="31"/>
      <c r="C29" s="26">
        <v>12545000</v>
      </c>
      <c r="D29" s="44"/>
      <c r="E29" s="26">
        <v>5427870271</v>
      </c>
      <c r="F29" s="44"/>
      <c r="G29" s="26">
        <v>2419350952</v>
      </c>
      <c r="H29" s="44"/>
      <c r="I29" s="26">
        <f t="shared" si="0"/>
        <v>3008519319</v>
      </c>
      <c r="J29" s="44"/>
      <c r="K29" s="26">
        <v>12545000</v>
      </c>
      <c r="L29" s="44"/>
      <c r="M29" s="26">
        <v>5427870271</v>
      </c>
      <c r="N29" s="44"/>
      <c r="O29" s="26">
        <v>3009772855</v>
      </c>
      <c r="P29" s="44"/>
      <c r="Q29" s="26">
        <f t="shared" si="1"/>
        <v>2418097416</v>
      </c>
      <c r="R29" s="47"/>
      <c r="S29" s="47"/>
    </row>
    <row r="30" spans="1:19" ht="21.75" customHeight="1">
      <c r="A30" s="101" t="s">
        <v>29</v>
      </c>
      <c r="B30" s="31"/>
      <c r="C30" s="26">
        <v>6765000</v>
      </c>
      <c r="D30" s="44"/>
      <c r="E30" s="26">
        <v>1013981326</v>
      </c>
      <c r="F30" s="44"/>
      <c r="G30" s="26">
        <v>351513526</v>
      </c>
      <c r="H30" s="44"/>
      <c r="I30" s="26">
        <f t="shared" si="0"/>
        <v>662467800</v>
      </c>
      <c r="J30" s="44"/>
      <c r="K30" s="26">
        <v>6765000</v>
      </c>
      <c r="L30" s="44"/>
      <c r="M30" s="26">
        <v>1013981326</v>
      </c>
      <c r="N30" s="44"/>
      <c r="O30" s="26">
        <v>252143800</v>
      </c>
      <c r="P30" s="44"/>
      <c r="Q30" s="26">
        <f t="shared" si="1"/>
        <v>761837526</v>
      </c>
      <c r="R30" s="47"/>
      <c r="S30" s="47"/>
    </row>
    <row r="31" spans="1:19" ht="21.75" customHeight="1">
      <c r="A31" s="101" t="s">
        <v>146</v>
      </c>
      <c r="B31" s="31"/>
      <c r="C31" s="26">
        <v>229500</v>
      </c>
      <c r="D31" s="44"/>
      <c r="E31" s="26">
        <v>428749737914</v>
      </c>
      <c r="F31" s="44"/>
      <c r="G31" s="26">
        <v>428749737914</v>
      </c>
      <c r="H31" s="44"/>
      <c r="I31" s="26">
        <f t="shared" si="0"/>
        <v>0</v>
      </c>
      <c r="J31" s="44"/>
      <c r="K31" s="26">
        <v>229500</v>
      </c>
      <c r="L31" s="44"/>
      <c r="M31" s="26">
        <v>428749737914</v>
      </c>
      <c r="N31" s="44"/>
      <c r="O31" s="26">
        <v>400300214522</v>
      </c>
      <c r="P31" s="44"/>
      <c r="Q31" s="26">
        <f t="shared" si="1"/>
        <v>28449523392</v>
      </c>
      <c r="R31" s="47"/>
      <c r="S31" s="47"/>
    </row>
    <row r="32" spans="1:19" ht="21.75" customHeight="1">
      <c r="A32" s="101" t="s">
        <v>121</v>
      </c>
      <c r="B32" s="31"/>
      <c r="C32" s="26">
        <v>23568000</v>
      </c>
      <c r="D32" s="44"/>
      <c r="E32" s="26">
        <v>1577859865</v>
      </c>
      <c r="F32" s="44"/>
      <c r="G32" s="26">
        <v>306151914</v>
      </c>
      <c r="H32" s="44"/>
      <c r="I32" s="26">
        <f>G32-E32</f>
        <v>-1271707951</v>
      </c>
      <c r="J32" s="44"/>
      <c r="K32" s="26">
        <v>23568000</v>
      </c>
      <c r="L32" s="44"/>
      <c r="M32" s="26">
        <v>1577859865</v>
      </c>
      <c r="N32" s="44"/>
      <c r="O32" s="26">
        <v>750061000</v>
      </c>
      <c r="P32" s="44"/>
      <c r="Q32" s="26">
        <f>O32-M32</f>
        <v>-827798865</v>
      </c>
      <c r="R32" s="47"/>
      <c r="S32" s="47"/>
    </row>
    <row r="33" spans="1:22" ht="21.75" customHeight="1">
      <c r="A33" s="101" t="s">
        <v>110</v>
      </c>
      <c r="B33" s="31"/>
      <c r="C33" s="26">
        <v>7757000</v>
      </c>
      <c r="D33" s="44"/>
      <c r="E33" s="26">
        <v>5449040222</v>
      </c>
      <c r="F33" s="44"/>
      <c r="G33" s="26">
        <v>1852518654</v>
      </c>
      <c r="H33" s="44"/>
      <c r="I33" s="26">
        <f t="shared" ref="I33:I53" si="2">G33-E33</f>
        <v>-3596521568</v>
      </c>
      <c r="J33" s="44"/>
      <c r="K33" s="26">
        <v>7757000</v>
      </c>
      <c r="L33" s="44"/>
      <c r="M33" s="26">
        <v>5449040222</v>
      </c>
      <c r="N33" s="44"/>
      <c r="O33" s="26">
        <v>2269811000</v>
      </c>
      <c r="P33" s="44"/>
      <c r="Q33" s="26">
        <f t="shared" ref="Q33:Q75" si="3">O33-M33</f>
        <v>-3179229222</v>
      </c>
      <c r="R33" s="47"/>
      <c r="S33" s="47"/>
    </row>
    <row r="34" spans="1:22" ht="21.75" customHeight="1">
      <c r="A34" s="101" t="s">
        <v>122</v>
      </c>
      <c r="B34" s="31"/>
      <c r="C34" s="26">
        <v>2110000</v>
      </c>
      <c r="D34" s="44"/>
      <c r="E34" s="26">
        <v>61143648</v>
      </c>
      <c r="F34" s="44"/>
      <c r="G34" s="26">
        <v>33734425</v>
      </c>
      <c r="H34" s="44"/>
      <c r="I34" s="26">
        <f t="shared" si="2"/>
        <v>-27409223</v>
      </c>
      <c r="J34" s="44"/>
      <c r="K34" s="26">
        <v>2110000</v>
      </c>
      <c r="L34" s="44"/>
      <c r="M34" s="26">
        <v>61143648</v>
      </c>
      <c r="N34" s="44"/>
      <c r="O34" s="26">
        <v>99999999</v>
      </c>
      <c r="P34" s="44"/>
      <c r="Q34" s="26">
        <f t="shared" si="3"/>
        <v>38856351</v>
      </c>
      <c r="R34" s="47"/>
      <c r="S34" s="47"/>
    </row>
    <row r="35" spans="1:22" ht="21.75" customHeight="1">
      <c r="A35" s="101" t="s">
        <v>345</v>
      </c>
      <c r="B35" s="31"/>
      <c r="C35" s="26">
        <v>6000000</v>
      </c>
      <c r="D35" s="44"/>
      <c r="E35" s="26">
        <v>1780650135</v>
      </c>
      <c r="F35" s="44"/>
      <c r="G35" s="26">
        <v>488000000</v>
      </c>
      <c r="H35" s="44"/>
      <c r="I35" s="26">
        <f t="shared" si="2"/>
        <v>-1292650135</v>
      </c>
      <c r="J35" s="44"/>
      <c r="K35" s="26">
        <v>6000000</v>
      </c>
      <c r="L35" s="44"/>
      <c r="M35" s="26">
        <v>1780650135</v>
      </c>
      <c r="N35" s="44"/>
      <c r="O35" s="26">
        <v>488000000</v>
      </c>
      <c r="P35" s="44"/>
      <c r="Q35" s="26">
        <f t="shared" si="3"/>
        <v>-1292650135</v>
      </c>
      <c r="R35" s="47"/>
      <c r="S35" s="47"/>
    </row>
    <row r="36" spans="1:22" ht="21.75" customHeight="1">
      <c r="A36" s="101" t="s">
        <v>112</v>
      </c>
      <c r="B36" s="31"/>
      <c r="C36" s="26">
        <v>5467000</v>
      </c>
      <c r="D36" s="44"/>
      <c r="E36" s="26">
        <v>8970014063</v>
      </c>
      <c r="F36" s="44"/>
      <c r="G36" s="26">
        <v>6546334233</v>
      </c>
      <c r="H36" s="44"/>
      <c r="I36" s="26">
        <f t="shared" si="2"/>
        <v>-2423679830</v>
      </c>
      <c r="J36" s="44"/>
      <c r="K36" s="26">
        <v>5467000</v>
      </c>
      <c r="L36" s="44"/>
      <c r="M36" s="26">
        <v>8970014063</v>
      </c>
      <c r="N36" s="44"/>
      <c r="O36" s="26">
        <v>2237105046</v>
      </c>
      <c r="P36" s="44"/>
      <c r="Q36" s="26">
        <f t="shared" si="3"/>
        <v>-6732909017</v>
      </c>
      <c r="R36" s="47"/>
      <c r="S36" s="47"/>
    </row>
    <row r="37" spans="1:22" ht="21.75" customHeight="1">
      <c r="A37" s="101" t="s">
        <v>114</v>
      </c>
      <c r="B37" s="31"/>
      <c r="C37" s="26">
        <v>4102000</v>
      </c>
      <c r="D37" s="44"/>
      <c r="E37" s="26">
        <v>778789619</v>
      </c>
      <c r="F37" s="44"/>
      <c r="G37" s="26">
        <v>471372663</v>
      </c>
      <c r="H37" s="44"/>
      <c r="I37" s="26">
        <f t="shared" si="2"/>
        <v>-307416956</v>
      </c>
      <c r="J37" s="44"/>
      <c r="K37" s="26">
        <v>4102000</v>
      </c>
      <c r="L37" s="44"/>
      <c r="M37" s="26">
        <v>778789619</v>
      </c>
      <c r="N37" s="44"/>
      <c r="O37" s="26">
        <v>205215999</v>
      </c>
      <c r="P37" s="44"/>
      <c r="Q37" s="26">
        <f t="shared" si="3"/>
        <v>-573573620</v>
      </c>
      <c r="R37" s="47"/>
      <c r="S37" s="47"/>
    </row>
    <row r="38" spans="1:22" ht="21.75" customHeight="1">
      <c r="A38" s="101" t="s">
        <v>116</v>
      </c>
      <c r="B38" s="31"/>
      <c r="C38" s="26">
        <v>4881000</v>
      </c>
      <c r="D38" s="44"/>
      <c r="E38" s="26">
        <v>360920395</v>
      </c>
      <c r="F38" s="44"/>
      <c r="G38" s="26">
        <v>136564473</v>
      </c>
      <c r="H38" s="44"/>
      <c r="I38" s="26">
        <f t="shared" si="2"/>
        <v>-224355922</v>
      </c>
      <c r="J38" s="44"/>
      <c r="K38" s="26">
        <v>4881000</v>
      </c>
      <c r="L38" s="44"/>
      <c r="M38" s="26">
        <v>360920395</v>
      </c>
      <c r="N38" s="44"/>
      <c r="O38" s="26">
        <v>270517000</v>
      </c>
      <c r="P38" s="44"/>
      <c r="Q38" s="26">
        <f t="shared" si="3"/>
        <v>-90403395</v>
      </c>
      <c r="R38" s="47"/>
      <c r="S38" s="47"/>
    </row>
    <row r="39" spans="1:22" ht="21.75" customHeight="1">
      <c r="A39" s="101" t="s">
        <v>344</v>
      </c>
      <c r="B39" s="31"/>
      <c r="C39" s="26">
        <v>109900000</v>
      </c>
      <c r="D39" s="44"/>
      <c r="E39" s="26">
        <v>5161387285</v>
      </c>
      <c r="F39" s="44"/>
      <c r="G39" s="26">
        <v>5161754999</v>
      </c>
      <c r="H39" s="44"/>
      <c r="I39" s="26">
        <f t="shared" si="2"/>
        <v>367714</v>
      </c>
      <c r="J39" s="44"/>
      <c r="K39" s="26">
        <v>109900000</v>
      </c>
      <c r="L39" s="44"/>
      <c r="M39" s="26">
        <v>5161387285</v>
      </c>
      <c r="N39" s="44"/>
      <c r="O39" s="26">
        <v>5161754999</v>
      </c>
      <c r="P39" s="44"/>
      <c r="Q39" s="26">
        <f t="shared" si="3"/>
        <v>367714</v>
      </c>
      <c r="R39" s="47"/>
      <c r="S39" s="47"/>
    </row>
    <row r="40" spans="1:22" ht="21.75" customHeight="1">
      <c r="A40" s="101" t="s">
        <v>123</v>
      </c>
      <c r="B40" s="31"/>
      <c r="C40" s="26">
        <v>118224000</v>
      </c>
      <c r="D40" s="44"/>
      <c r="E40" s="26">
        <v>4607243367</v>
      </c>
      <c r="F40" s="44"/>
      <c r="G40" s="26">
        <v>3876313256</v>
      </c>
      <c r="H40" s="44"/>
      <c r="I40" s="26">
        <f t="shared" si="2"/>
        <v>-730930111</v>
      </c>
      <c r="J40" s="44"/>
      <c r="K40" s="26">
        <v>118224000</v>
      </c>
      <c r="L40" s="44"/>
      <c r="M40" s="26">
        <v>4607243367</v>
      </c>
      <c r="N40" s="44"/>
      <c r="O40" s="26">
        <v>4555596200</v>
      </c>
      <c r="P40" s="44"/>
      <c r="Q40" s="26">
        <f t="shared" si="3"/>
        <v>-51647167</v>
      </c>
      <c r="R40" s="47"/>
      <c r="S40" s="47"/>
    </row>
    <row r="41" spans="1:22" ht="21.75" customHeight="1">
      <c r="A41" s="101" t="s">
        <v>134</v>
      </c>
      <c r="B41" s="31"/>
      <c r="C41" s="26">
        <v>1282000</v>
      </c>
      <c r="D41" s="44"/>
      <c r="E41" s="26">
        <v>180625072</v>
      </c>
      <c r="F41" s="44"/>
      <c r="G41" s="26">
        <v>14091317</v>
      </c>
      <c r="H41" s="44"/>
      <c r="I41" s="26">
        <f t="shared" si="2"/>
        <v>-166533755</v>
      </c>
      <c r="J41" s="44"/>
      <c r="K41" s="26">
        <v>1282000</v>
      </c>
      <c r="L41" s="44"/>
      <c r="M41" s="26">
        <v>180625072</v>
      </c>
      <c r="N41" s="44"/>
      <c r="O41" s="26">
        <v>76920000</v>
      </c>
      <c r="P41" s="44"/>
      <c r="Q41" s="26">
        <f t="shared" si="3"/>
        <v>-103705072</v>
      </c>
      <c r="R41" s="47"/>
      <c r="S41" s="47"/>
    </row>
    <row r="42" spans="1:22" ht="21.75" customHeight="1">
      <c r="A42" s="101" t="s">
        <v>338</v>
      </c>
      <c r="B42" s="31"/>
      <c r="C42" s="26">
        <v>169840000</v>
      </c>
      <c r="D42" s="44"/>
      <c r="E42" s="26">
        <v>4582206347</v>
      </c>
      <c r="F42" s="44"/>
      <c r="G42" s="26">
        <v>4960493999</v>
      </c>
      <c r="H42" s="44"/>
      <c r="I42" s="26">
        <f t="shared" si="2"/>
        <v>378287652</v>
      </c>
      <c r="J42" s="44"/>
      <c r="K42" s="26">
        <v>169840000</v>
      </c>
      <c r="L42" s="44"/>
      <c r="M42" s="26">
        <v>4582206347</v>
      </c>
      <c r="N42" s="44"/>
      <c r="O42" s="26">
        <v>4960493999</v>
      </c>
      <c r="P42" s="44"/>
      <c r="Q42" s="26">
        <f t="shared" si="3"/>
        <v>378287652</v>
      </c>
      <c r="R42" s="47"/>
      <c r="S42" s="47"/>
    </row>
    <row r="43" spans="1:22" ht="21.75" customHeight="1">
      <c r="A43" s="101" t="s">
        <v>340</v>
      </c>
      <c r="B43" s="31"/>
      <c r="C43" s="26">
        <v>264508000</v>
      </c>
      <c r="D43" s="44"/>
      <c r="E43" s="26">
        <v>18765842098</v>
      </c>
      <c r="F43" s="44"/>
      <c r="G43" s="26">
        <v>19265626999</v>
      </c>
      <c r="H43" s="44"/>
      <c r="I43" s="26">
        <f t="shared" si="2"/>
        <v>499784901</v>
      </c>
      <c r="J43" s="44"/>
      <c r="K43" s="26">
        <v>264508000</v>
      </c>
      <c r="L43" s="44"/>
      <c r="M43" s="26">
        <v>18765842098</v>
      </c>
      <c r="N43" s="44"/>
      <c r="O43" s="26">
        <v>19265626999</v>
      </c>
      <c r="P43" s="44"/>
      <c r="Q43" s="26">
        <f t="shared" si="3"/>
        <v>499784901</v>
      </c>
      <c r="R43" s="47"/>
      <c r="S43" s="47"/>
    </row>
    <row r="44" spans="1:22" ht="21.75" customHeight="1">
      <c r="A44" s="101" t="s">
        <v>343</v>
      </c>
      <c r="B44" s="31"/>
      <c r="C44" s="26">
        <v>5000000</v>
      </c>
      <c r="D44" s="44"/>
      <c r="E44" s="26">
        <v>174867437</v>
      </c>
      <c r="F44" s="44"/>
      <c r="G44" s="26">
        <v>182759999</v>
      </c>
      <c r="H44" s="44"/>
      <c r="I44" s="26">
        <f t="shared" si="2"/>
        <v>7892562</v>
      </c>
      <c r="J44" s="44"/>
      <c r="K44" s="26">
        <v>5000000</v>
      </c>
      <c r="L44" s="44"/>
      <c r="M44" s="26">
        <v>174867437</v>
      </c>
      <c r="N44" s="44"/>
      <c r="O44" s="26">
        <v>182759999</v>
      </c>
      <c r="P44" s="44"/>
      <c r="Q44" s="26">
        <f t="shared" si="3"/>
        <v>7892562</v>
      </c>
      <c r="R44" s="47"/>
      <c r="S44" s="47"/>
    </row>
    <row r="45" spans="1:22" ht="21.75" customHeight="1">
      <c r="A45" s="101" t="s">
        <v>128</v>
      </c>
      <c r="B45" s="31"/>
      <c r="C45" s="26">
        <v>1300000</v>
      </c>
      <c r="D45" s="44"/>
      <c r="E45" s="26">
        <v>164974936</v>
      </c>
      <c r="F45" s="44"/>
      <c r="G45" s="26">
        <v>38970457</v>
      </c>
      <c r="H45" s="44"/>
      <c r="I45" s="26">
        <f t="shared" si="2"/>
        <v>-126004479</v>
      </c>
      <c r="J45" s="44"/>
      <c r="K45" s="26">
        <v>1300000</v>
      </c>
      <c r="L45" s="44"/>
      <c r="M45" s="26">
        <v>164974936</v>
      </c>
      <c r="N45" s="44"/>
      <c r="O45" s="26">
        <v>140499999</v>
      </c>
      <c r="P45" s="44"/>
      <c r="Q45" s="26">
        <f t="shared" si="3"/>
        <v>-24474937</v>
      </c>
      <c r="R45" s="47"/>
      <c r="S45" s="47"/>
    </row>
    <row r="46" spans="1:22" ht="21.75" customHeight="1">
      <c r="A46" s="101" t="s">
        <v>341</v>
      </c>
      <c r="B46" s="31"/>
      <c r="C46" s="26">
        <v>533699000</v>
      </c>
      <c r="D46" s="44"/>
      <c r="E46" s="26">
        <v>27731325596</v>
      </c>
      <c r="F46" s="44"/>
      <c r="G46" s="26">
        <v>27038796000</v>
      </c>
      <c r="H46" s="44"/>
      <c r="I46" s="26">
        <f t="shared" si="2"/>
        <v>-692529596</v>
      </c>
      <c r="J46" s="44"/>
      <c r="K46" s="26">
        <v>533699000</v>
      </c>
      <c r="L46" s="44"/>
      <c r="M46" s="26">
        <v>27731325596</v>
      </c>
      <c r="N46" s="44"/>
      <c r="O46" s="26">
        <v>27038796000</v>
      </c>
      <c r="P46" s="44"/>
      <c r="Q46" s="26">
        <f t="shared" si="3"/>
        <v>-692529596</v>
      </c>
      <c r="R46" s="47"/>
      <c r="S46" s="47"/>
    </row>
    <row r="47" spans="1:22" ht="21.75" customHeight="1">
      <c r="A47" s="101" t="s">
        <v>86</v>
      </c>
      <c r="B47" s="31"/>
      <c r="C47" s="26">
        <v>183617000</v>
      </c>
      <c r="D47" s="44"/>
      <c r="E47" s="26">
        <v>22567782945</v>
      </c>
      <c r="F47" s="44"/>
      <c r="G47" s="26">
        <v>10091285055</v>
      </c>
      <c r="H47" s="44"/>
      <c r="I47" s="26">
        <f t="shared" si="2"/>
        <v>-12476497890</v>
      </c>
      <c r="J47" s="44"/>
      <c r="K47" s="26">
        <v>183617000</v>
      </c>
      <c r="L47" s="44"/>
      <c r="M47" s="26">
        <v>22567782945</v>
      </c>
      <c r="N47" s="44"/>
      <c r="O47" s="26">
        <v>5074491324</v>
      </c>
      <c r="P47" s="44"/>
      <c r="Q47" s="26">
        <f t="shared" si="3"/>
        <v>-17493291621</v>
      </c>
      <c r="R47" s="47"/>
      <c r="S47" s="47"/>
    </row>
    <row r="48" spans="1:22" ht="21.75" customHeight="1">
      <c r="A48" s="101" t="s">
        <v>132</v>
      </c>
      <c r="B48" s="31"/>
      <c r="C48" s="26">
        <v>69869000</v>
      </c>
      <c r="D48" s="44"/>
      <c r="E48" s="26">
        <v>7470319942</v>
      </c>
      <c r="F48" s="44"/>
      <c r="G48" s="26">
        <v>1885034005</v>
      </c>
      <c r="H48" s="44"/>
      <c r="I48" s="26">
        <f t="shared" si="2"/>
        <v>-5585285937</v>
      </c>
      <c r="J48" s="44"/>
      <c r="K48" s="26">
        <v>69869000</v>
      </c>
      <c r="L48" s="44"/>
      <c r="M48" s="26">
        <v>7470319942</v>
      </c>
      <c r="N48" s="44"/>
      <c r="O48" s="26">
        <v>3485166000</v>
      </c>
      <c r="P48" s="44"/>
      <c r="Q48" s="26">
        <f t="shared" si="3"/>
        <v>-3985153942</v>
      </c>
      <c r="R48" s="47"/>
      <c r="S48" s="26"/>
      <c r="T48" s="26"/>
      <c r="U48" s="26"/>
      <c r="V48" s="26"/>
    </row>
    <row r="49" spans="1:23" ht="21.75" customHeight="1">
      <c r="A49" s="101" t="s">
        <v>339</v>
      </c>
      <c r="B49" s="31"/>
      <c r="C49" s="26">
        <v>200028000</v>
      </c>
      <c r="D49" s="44"/>
      <c r="E49" s="26">
        <v>9793947460</v>
      </c>
      <c r="F49" s="44"/>
      <c r="G49" s="26">
        <v>9765699999</v>
      </c>
      <c r="H49" s="44"/>
      <c r="I49" s="26">
        <f t="shared" si="2"/>
        <v>-28247461</v>
      </c>
      <c r="J49" s="44"/>
      <c r="K49" s="26">
        <v>200028000</v>
      </c>
      <c r="L49" s="44"/>
      <c r="M49" s="26">
        <v>9793947460</v>
      </c>
      <c r="N49" s="44"/>
      <c r="O49" s="26">
        <v>9765699999</v>
      </c>
      <c r="P49" s="44"/>
      <c r="Q49" s="26">
        <f t="shared" si="3"/>
        <v>-28247461</v>
      </c>
      <c r="R49" s="47"/>
      <c r="S49" s="26"/>
      <c r="T49" s="26"/>
      <c r="U49" s="26"/>
      <c r="V49" s="26"/>
    </row>
    <row r="50" spans="1:23" ht="21.75" customHeight="1">
      <c r="A50" s="101" t="s">
        <v>98</v>
      </c>
      <c r="B50" s="31"/>
      <c r="C50" s="26">
        <v>1</v>
      </c>
      <c r="D50" s="44"/>
      <c r="E50" s="26">
        <v>9199125</v>
      </c>
      <c r="F50" s="44"/>
      <c r="G50" s="26">
        <v>6121897</v>
      </c>
      <c r="H50" s="44"/>
      <c r="I50" s="26">
        <f t="shared" si="2"/>
        <v>-3077228</v>
      </c>
      <c r="J50" s="44"/>
      <c r="K50" s="26">
        <v>1</v>
      </c>
      <c r="L50" s="44"/>
      <c r="M50" s="26">
        <v>9199125</v>
      </c>
      <c r="N50" s="44"/>
      <c r="O50" s="26">
        <v>2837450</v>
      </c>
      <c r="P50" s="44"/>
      <c r="Q50" s="26">
        <f t="shared" si="3"/>
        <v>-6361675</v>
      </c>
      <c r="R50" s="47"/>
      <c r="S50" s="26"/>
      <c r="T50" s="26"/>
      <c r="U50" s="26"/>
      <c r="V50" s="26"/>
      <c r="W50" s="26"/>
    </row>
    <row r="51" spans="1:23" ht="21.75" customHeight="1">
      <c r="A51" s="101" t="s">
        <v>100</v>
      </c>
      <c r="B51" s="31"/>
      <c r="C51" s="26">
        <v>5</v>
      </c>
      <c r="D51" s="44"/>
      <c r="E51" s="26">
        <v>44198000</v>
      </c>
      <c r="F51" s="44"/>
      <c r="G51" s="26">
        <v>29111590</v>
      </c>
      <c r="H51" s="44"/>
      <c r="I51" s="26">
        <f t="shared" si="2"/>
        <v>-15086410</v>
      </c>
      <c r="J51" s="44"/>
      <c r="K51" s="26">
        <v>5</v>
      </c>
      <c r="L51" s="44"/>
      <c r="M51" s="26">
        <v>44198000</v>
      </c>
      <c r="N51" s="44"/>
      <c r="O51" s="26">
        <v>29737610</v>
      </c>
      <c r="P51" s="44"/>
      <c r="Q51" s="26">
        <f t="shared" si="3"/>
        <v>-14460390</v>
      </c>
      <c r="R51" s="47"/>
      <c r="S51" s="26"/>
      <c r="T51" s="26"/>
      <c r="U51" s="26"/>
      <c r="V51" s="26"/>
      <c r="W51" s="26"/>
    </row>
    <row r="52" spans="1:23" ht="21.75" customHeight="1">
      <c r="A52" s="101" t="s">
        <v>84</v>
      </c>
      <c r="B52" s="31"/>
      <c r="C52" s="26">
        <v>529</v>
      </c>
      <c r="D52" s="44"/>
      <c r="E52" s="26">
        <v>5725624887.5</v>
      </c>
      <c r="F52" s="44"/>
      <c r="G52" s="26">
        <v>3994709115.5</v>
      </c>
      <c r="H52" s="44"/>
      <c r="I52" s="26">
        <f t="shared" si="2"/>
        <v>-1730915772</v>
      </c>
      <c r="J52" s="44"/>
      <c r="K52" s="26">
        <v>529</v>
      </c>
      <c r="L52" s="44"/>
      <c r="M52" s="26">
        <v>5725624887.5</v>
      </c>
      <c r="N52" s="44"/>
      <c r="O52" s="26">
        <v>2685422865.5</v>
      </c>
      <c r="P52" s="44"/>
      <c r="Q52" s="26">
        <f t="shared" si="3"/>
        <v>-3040202022</v>
      </c>
      <c r="R52" s="47"/>
      <c r="S52" s="26"/>
      <c r="T52" s="26"/>
      <c r="U52" s="26"/>
      <c r="V52" s="26"/>
      <c r="W52" s="26"/>
    </row>
    <row r="53" spans="1:23" ht="21.75" customHeight="1">
      <c r="A53" s="101" t="s">
        <v>101</v>
      </c>
      <c r="B53" s="31"/>
      <c r="C53" s="26">
        <v>989</v>
      </c>
      <c r="D53" s="44"/>
      <c r="E53" s="26">
        <v>5564284460.0840006</v>
      </c>
      <c r="F53" s="44"/>
      <c r="G53" s="26">
        <v>4091044219.0840006</v>
      </c>
      <c r="H53" s="44"/>
      <c r="I53" s="26">
        <f t="shared" si="2"/>
        <v>-1473240241</v>
      </c>
      <c r="J53" s="44"/>
      <c r="K53" s="26">
        <v>989</v>
      </c>
      <c r="L53" s="44"/>
      <c r="M53" s="26">
        <v>5564284460.0840006</v>
      </c>
      <c r="N53" s="44"/>
      <c r="O53" s="26">
        <v>1216712530.0840006</v>
      </c>
      <c r="P53" s="44"/>
      <c r="Q53" s="26">
        <f t="shared" si="3"/>
        <v>-4347571930</v>
      </c>
      <c r="R53" s="47"/>
      <c r="S53" s="26"/>
      <c r="T53" s="26"/>
      <c r="U53" s="26"/>
      <c r="V53" s="26"/>
      <c r="W53" s="26"/>
    </row>
    <row r="54" spans="1:23" ht="21.75" customHeight="1">
      <c r="A54" s="101" t="s">
        <v>36</v>
      </c>
      <c r="B54" s="31"/>
      <c r="C54" s="26">
        <v>100000</v>
      </c>
      <c r="D54" s="44"/>
      <c r="E54" s="26">
        <v>3499814601</v>
      </c>
      <c r="F54" s="44"/>
      <c r="G54" s="26">
        <v>4339476917</v>
      </c>
      <c r="H54" s="44"/>
      <c r="I54" s="26">
        <f>E54-G54</f>
        <v>-839662316</v>
      </c>
      <c r="J54" s="44"/>
      <c r="K54" s="26">
        <v>0</v>
      </c>
      <c r="L54" s="44"/>
      <c r="M54" s="26">
        <v>0</v>
      </c>
      <c r="N54" s="44"/>
      <c r="O54" s="26">
        <v>0</v>
      </c>
      <c r="P54" s="44"/>
      <c r="Q54" s="26">
        <f t="shared" ref="Q54:Q62" si="4">O54-M54</f>
        <v>0</v>
      </c>
      <c r="R54" s="47"/>
      <c r="S54" s="26"/>
      <c r="T54" s="26"/>
      <c r="U54" s="26"/>
      <c r="V54" s="26"/>
    </row>
    <row r="55" spans="1:23" ht="21.75" customHeight="1">
      <c r="A55" s="101" t="s">
        <v>23</v>
      </c>
      <c r="B55" s="31"/>
      <c r="C55" s="26">
        <v>33795000</v>
      </c>
      <c r="D55" s="44"/>
      <c r="E55" s="26">
        <v>605728530</v>
      </c>
      <c r="F55" s="44"/>
      <c r="G55" s="26">
        <v>1383431387</v>
      </c>
      <c r="H55" s="44"/>
      <c r="I55" s="26">
        <f t="shared" ref="I55:I62" si="5">E55-G55</f>
        <v>-777702857</v>
      </c>
      <c r="J55" s="44"/>
      <c r="K55" s="26">
        <v>0</v>
      </c>
      <c r="L55" s="44"/>
      <c r="M55" s="26">
        <v>0</v>
      </c>
      <c r="N55" s="44"/>
      <c r="O55" s="26">
        <v>0</v>
      </c>
      <c r="P55" s="44"/>
      <c r="Q55" s="26">
        <f t="shared" si="4"/>
        <v>0</v>
      </c>
      <c r="R55" s="47"/>
      <c r="S55" s="47"/>
    </row>
    <row r="56" spans="1:23" ht="21.75" customHeight="1">
      <c r="A56" s="101" t="s">
        <v>26</v>
      </c>
      <c r="B56" s="31"/>
      <c r="C56" s="26">
        <v>23001000</v>
      </c>
      <c r="D56" s="44"/>
      <c r="E56" s="26">
        <v>0</v>
      </c>
      <c r="F56" s="44"/>
      <c r="G56" s="26">
        <v>640166989</v>
      </c>
      <c r="H56" s="44"/>
      <c r="I56" s="26">
        <f t="shared" si="5"/>
        <v>-640166989</v>
      </c>
      <c r="J56" s="44"/>
      <c r="K56" s="26">
        <v>0</v>
      </c>
      <c r="L56" s="44"/>
      <c r="M56" s="26">
        <v>0</v>
      </c>
      <c r="N56" s="44"/>
      <c r="O56" s="26">
        <v>0</v>
      </c>
      <c r="P56" s="44"/>
      <c r="Q56" s="26">
        <f t="shared" si="4"/>
        <v>0</v>
      </c>
      <c r="R56" s="47"/>
      <c r="S56" s="47"/>
    </row>
    <row r="57" spans="1:23" ht="21.75" customHeight="1">
      <c r="A57" s="101" t="s">
        <v>20</v>
      </c>
      <c r="B57" s="31"/>
      <c r="C57" s="26">
        <v>3228000</v>
      </c>
      <c r="D57" s="44"/>
      <c r="E57" s="26">
        <v>0</v>
      </c>
      <c r="F57" s="44"/>
      <c r="G57" s="26">
        <v>278482836</v>
      </c>
      <c r="H57" s="44"/>
      <c r="I57" s="26">
        <f t="shared" si="5"/>
        <v>-278482836</v>
      </c>
      <c r="J57" s="44"/>
      <c r="K57" s="26">
        <v>0</v>
      </c>
      <c r="L57" s="44"/>
      <c r="M57" s="26">
        <v>0</v>
      </c>
      <c r="N57" s="44"/>
      <c r="O57" s="26">
        <v>0</v>
      </c>
      <c r="P57" s="44"/>
      <c r="Q57" s="26">
        <f t="shared" si="4"/>
        <v>0</v>
      </c>
      <c r="R57" s="47"/>
      <c r="S57" s="47"/>
    </row>
    <row r="58" spans="1:23" ht="21.75" customHeight="1">
      <c r="A58" s="101" t="s">
        <v>24</v>
      </c>
      <c r="B58" s="31"/>
      <c r="C58" s="26">
        <v>27457000</v>
      </c>
      <c r="D58" s="44"/>
      <c r="E58" s="26">
        <v>18432400</v>
      </c>
      <c r="F58" s="44"/>
      <c r="G58" s="26">
        <v>542537888</v>
      </c>
      <c r="H58" s="44"/>
      <c r="I58" s="26">
        <f t="shared" si="5"/>
        <v>-524105488</v>
      </c>
      <c r="J58" s="44"/>
      <c r="K58" s="26">
        <v>0</v>
      </c>
      <c r="L58" s="44"/>
      <c r="M58" s="26">
        <v>0</v>
      </c>
      <c r="N58" s="44"/>
      <c r="O58" s="26">
        <v>0</v>
      </c>
      <c r="P58" s="44"/>
      <c r="Q58" s="26">
        <f t="shared" si="4"/>
        <v>0</v>
      </c>
      <c r="R58" s="47"/>
      <c r="S58" s="47"/>
    </row>
    <row r="59" spans="1:23" ht="21.75" customHeight="1">
      <c r="A59" s="101" t="s">
        <v>27</v>
      </c>
      <c r="B59" s="31"/>
      <c r="C59" s="26">
        <v>10003000</v>
      </c>
      <c r="D59" s="44"/>
      <c r="E59" s="26">
        <v>0</v>
      </c>
      <c r="F59" s="44"/>
      <c r="G59" s="26">
        <v>129003398</v>
      </c>
      <c r="H59" s="44"/>
      <c r="I59" s="26">
        <f t="shared" si="5"/>
        <v>-129003398</v>
      </c>
      <c r="J59" s="44"/>
      <c r="K59" s="26">
        <v>0</v>
      </c>
      <c r="L59" s="44"/>
      <c r="M59" s="26">
        <v>0</v>
      </c>
      <c r="N59" s="44"/>
      <c r="O59" s="26">
        <v>0</v>
      </c>
      <c r="P59" s="44"/>
      <c r="Q59" s="26">
        <f t="shared" si="4"/>
        <v>0</v>
      </c>
      <c r="R59" s="47"/>
      <c r="S59" s="47"/>
    </row>
    <row r="60" spans="1:23" ht="21.75" customHeight="1">
      <c r="A60" s="101" t="s">
        <v>30</v>
      </c>
      <c r="B60" s="31"/>
      <c r="C60" s="26">
        <v>1386000</v>
      </c>
      <c r="D60" s="44"/>
      <c r="E60" s="26">
        <v>0</v>
      </c>
      <c r="F60" s="44"/>
      <c r="G60" s="26">
        <v>55065282</v>
      </c>
      <c r="H60" s="44"/>
      <c r="I60" s="26">
        <f t="shared" si="5"/>
        <v>-55065282</v>
      </c>
      <c r="J60" s="44"/>
      <c r="K60" s="26">
        <v>0</v>
      </c>
      <c r="L60" s="44"/>
      <c r="M60" s="26">
        <v>0</v>
      </c>
      <c r="N60" s="44"/>
      <c r="O60" s="26">
        <v>0</v>
      </c>
      <c r="P60" s="44"/>
      <c r="Q60" s="26">
        <f t="shared" si="4"/>
        <v>0</v>
      </c>
      <c r="R60" s="47"/>
      <c r="S60" s="47"/>
    </row>
    <row r="61" spans="1:23" ht="21.75" customHeight="1">
      <c r="A61" s="101" t="s">
        <v>25</v>
      </c>
      <c r="B61" s="31"/>
      <c r="C61" s="26">
        <v>598000</v>
      </c>
      <c r="D61" s="44"/>
      <c r="E61" s="26">
        <v>3129360</v>
      </c>
      <c r="F61" s="44"/>
      <c r="G61" s="26">
        <v>9253259</v>
      </c>
      <c r="H61" s="44"/>
      <c r="I61" s="26">
        <f t="shared" si="5"/>
        <v>-6123899</v>
      </c>
      <c r="J61" s="44"/>
      <c r="K61" s="26">
        <v>0</v>
      </c>
      <c r="L61" s="44"/>
      <c r="M61" s="26">
        <v>0</v>
      </c>
      <c r="N61" s="44"/>
      <c r="O61" s="26">
        <v>0</v>
      </c>
      <c r="P61" s="44"/>
      <c r="Q61" s="26">
        <f t="shared" si="4"/>
        <v>0</v>
      </c>
      <c r="R61" s="47"/>
      <c r="S61" s="47"/>
    </row>
    <row r="62" spans="1:23" ht="21.75" customHeight="1">
      <c r="A62" s="101" t="s">
        <v>47</v>
      </c>
      <c r="B62" s="31"/>
      <c r="C62" s="26">
        <v>128477000</v>
      </c>
      <c r="D62" s="44"/>
      <c r="E62" s="26">
        <v>0</v>
      </c>
      <c r="F62" s="44"/>
      <c r="G62" s="26">
        <v>-1925265983</v>
      </c>
      <c r="H62" s="44"/>
      <c r="I62" s="26">
        <f t="shared" si="5"/>
        <v>1925265983</v>
      </c>
      <c r="J62" s="44"/>
      <c r="K62" s="26">
        <v>0</v>
      </c>
      <c r="L62" s="44"/>
      <c r="M62" s="26">
        <v>0</v>
      </c>
      <c r="N62" s="44"/>
      <c r="O62" s="26">
        <v>0</v>
      </c>
      <c r="P62" s="44"/>
      <c r="Q62" s="26">
        <f t="shared" si="4"/>
        <v>0</v>
      </c>
      <c r="R62" s="47"/>
      <c r="S62" s="47"/>
    </row>
    <row r="63" spans="1:23" ht="22.5" customHeight="1">
      <c r="A63" s="103" t="s">
        <v>88</v>
      </c>
      <c r="B63" s="31"/>
      <c r="C63" s="26">
        <v>9419000</v>
      </c>
      <c r="D63" s="44"/>
      <c r="E63" s="26">
        <v>10471597176</v>
      </c>
      <c r="F63" s="44"/>
      <c r="G63" s="26">
        <v>13262709904</v>
      </c>
      <c r="H63" s="44"/>
      <c r="I63" s="26">
        <f>G63-E63</f>
        <v>2791112728</v>
      </c>
      <c r="J63" s="44"/>
      <c r="K63" s="26">
        <v>0</v>
      </c>
      <c r="L63" s="44"/>
      <c r="M63" s="26">
        <v>0</v>
      </c>
      <c r="N63" s="44"/>
      <c r="O63" s="26">
        <v>-1</v>
      </c>
      <c r="P63" s="44"/>
      <c r="Q63" s="26">
        <f t="shared" si="3"/>
        <v>-1</v>
      </c>
      <c r="R63" s="47"/>
      <c r="S63" s="26"/>
      <c r="T63" s="26"/>
      <c r="U63" s="26"/>
      <c r="V63" s="26"/>
    </row>
    <row r="64" spans="1:23" ht="21.75" customHeight="1">
      <c r="A64" s="103" t="s">
        <v>133</v>
      </c>
      <c r="B64" s="31"/>
      <c r="C64" s="26">
        <v>94560000</v>
      </c>
      <c r="D64" s="102"/>
      <c r="E64" s="26">
        <v>0</v>
      </c>
      <c r="F64" s="44"/>
      <c r="G64" s="26">
        <v>-3985624135</v>
      </c>
      <c r="H64" s="44"/>
      <c r="I64" s="26">
        <f t="shared" ref="I64:I75" si="6">G64-E64</f>
        <v>-3985624135</v>
      </c>
      <c r="J64" s="44"/>
      <c r="K64" s="26">
        <v>0</v>
      </c>
      <c r="L64" s="44"/>
      <c r="M64" s="26">
        <v>0</v>
      </c>
      <c r="N64" s="44"/>
      <c r="O64" s="26">
        <v>0</v>
      </c>
      <c r="P64" s="44"/>
      <c r="Q64" s="26">
        <f t="shared" si="3"/>
        <v>0</v>
      </c>
      <c r="R64" s="47"/>
      <c r="S64" s="26"/>
    </row>
    <row r="65" spans="1:19" ht="21.75" customHeight="1">
      <c r="A65" s="103" t="s">
        <v>129</v>
      </c>
      <c r="B65" s="31"/>
      <c r="C65" s="26">
        <v>36855000</v>
      </c>
      <c r="D65" s="44"/>
      <c r="E65" s="26">
        <v>442594766</v>
      </c>
      <c r="F65" s="44"/>
      <c r="G65" s="26">
        <v>-3117666751</v>
      </c>
      <c r="H65" s="44"/>
      <c r="I65" s="26">
        <f t="shared" si="6"/>
        <v>-3560261517</v>
      </c>
      <c r="J65" s="44"/>
      <c r="K65" s="26">
        <v>0</v>
      </c>
      <c r="L65" s="44"/>
      <c r="M65" s="26">
        <v>0</v>
      </c>
      <c r="N65" s="44"/>
      <c r="O65" s="26">
        <v>0</v>
      </c>
      <c r="P65" s="44"/>
      <c r="Q65" s="26">
        <f t="shared" si="3"/>
        <v>0</v>
      </c>
      <c r="R65" s="47"/>
      <c r="S65" s="26"/>
    </row>
    <row r="66" spans="1:19" ht="21.75" customHeight="1">
      <c r="A66" s="103" t="s">
        <v>136</v>
      </c>
      <c r="B66" s="31"/>
      <c r="C66" s="26">
        <v>119605000</v>
      </c>
      <c r="D66" s="44"/>
      <c r="E66" s="26">
        <v>0</v>
      </c>
      <c r="F66" s="44"/>
      <c r="G66" s="26">
        <v>-3550060015</v>
      </c>
      <c r="H66" s="44"/>
      <c r="I66" s="26">
        <f t="shared" si="6"/>
        <v>-3550060015</v>
      </c>
      <c r="J66" s="44"/>
      <c r="K66" s="26">
        <v>0</v>
      </c>
      <c r="L66" s="44"/>
      <c r="M66" s="26">
        <v>0</v>
      </c>
      <c r="N66" s="44"/>
      <c r="O66" s="26">
        <v>0</v>
      </c>
      <c r="P66" s="44"/>
      <c r="Q66" s="26">
        <f t="shared" si="3"/>
        <v>0</v>
      </c>
      <c r="R66" s="47"/>
      <c r="S66" s="26"/>
    </row>
    <row r="67" spans="1:19" ht="21.75" customHeight="1">
      <c r="A67" s="103" t="s">
        <v>95</v>
      </c>
      <c r="B67" s="31"/>
      <c r="C67" s="26">
        <v>11670000</v>
      </c>
      <c r="D67" s="44"/>
      <c r="E67" s="26">
        <v>23357607</v>
      </c>
      <c r="F67" s="44"/>
      <c r="G67" s="26">
        <v>-403450474</v>
      </c>
      <c r="H67" s="44"/>
      <c r="I67" s="26">
        <f t="shared" si="6"/>
        <v>-426808081</v>
      </c>
      <c r="J67" s="44"/>
      <c r="K67" s="26">
        <v>0</v>
      </c>
      <c r="L67" s="44"/>
      <c r="M67" s="26">
        <v>0</v>
      </c>
      <c r="N67" s="44"/>
      <c r="O67" s="26">
        <v>0</v>
      </c>
      <c r="P67" s="44"/>
      <c r="Q67" s="26">
        <f t="shared" si="3"/>
        <v>0</v>
      </c>
      <c r="R67" s="47"/>
      <c r="S67" s="26"/>
    </row>
    <row r="68" spans="1:19" ht="21.75" customHeight="1">
      <c r="A68" s="103" t="s">
        <v>126</v>
      </c>
      <c r="B68" s="31"/>
      <c r="C68" s="26">
        <v>2768000</v>
      </c>
      <c r="D68" s="44"/>
      <c r="E68" s="26">
        <v>13850468</v>
      </c>
      <c r="F68" s="44"/>
      <c r="G68" s="26">
        <v>-49128210</v>
      </c>
      <c r="H68" s="44"/>
      <c r="I68" s="26">
        <f t="shared" si="6"/>
        <v>-62978678</v>
      </c>
      <c r="J68" s="44"/>
      <c r="K68" s="26">
        <v>0</v>
      </c>
      <c r="L68" s="44"/>
      <c r="M68" s="26">
        <v>0</v>
      </c>
      <c r="N68" s="44"/>
      <c r="O68" s="26">
        <v>0</v>
      </c>
      <c r="P68" s="44"/>
      <c r="Q68" s="26">
        <f t="shared" si="3"/>
        <v>0</v>
      </c>
      <c r="R68" s="47"/>
      <c r="S68" s="26"/>
    </row>
    <row r="69" spans="1:19" ht="21.75" customHeight="1">
      <c r="A69" s="103" t="s">
        <v>127</v>
      </c>
      <c r="B69" s="31"/>
      <c r="C69" s="26">
        <v>42073000</v>
      </c>
      <c r="D69" s="44"/>
      <c r="E69" s="26">
        <v>4199091949</v>
      </c>
      <c r="F69" s="44"/>
      <c r="G69" s="26">
        <v>4144890002</v>
      </c>
      <c r="H69" s="44"/>
      <c r="I69" s="26">
        <f t="shared" si="6"/>
        <v>-54201947</v>
      </c>
      <c r="J69" s="44"/>
      <c r="K69" s="26">
        <v>0</v>
      </c>
      <c r="L69" s="44"/>
      <c r="M69" s="26">
        <v>0</v>
      </c>
      <c r="N69" s="44"/>
      <c r="O69" s="26">
        <v>0</v>
      </c>
      <c r="P69" s="44"/>
      <c r="Q69" s="26">
        <f t="shared" si="3"/>
        <v>0</v>
      </c>
      <c r="R69" s="47"/>
      <c r="S69" s="26"/>
    </row>
    <row r="70" spans="1:19" ht="21.75" customHeight="1">
      <c r="A70" s="103" t="s">
        <v>130</v>
      </c>
      <c r="B70" s="31"/>
      <c r="C70" s="26">
        <v>1692000</v>
      </c>
      <c r="D70" s="44"/>
      <c r="E70" s="26">
        <v>3386552</v>
      </c>
      <c r="F70" s="44"/>
      <c r="G70" s="26">
        <v>-43030294</v>
      </c>
      <c r="H70" s="44"/>
      <c r="I70" s="26">
        <f t="shared" si="6"/>
        <v>-46416846</v>
      </c>
      <c r="J70" s="44"/>
      <c r="K70" s="26">
        <v>0</v>
      </c>
      <c r="L70" s="44"/>
      <c r="M70" s="26">
        <v>0</v>
      </c>
      <c r="N70" s="44"/>
      <c r="O70" s="26">
        <v>0</v>
      </c>
      <c r="P70" s="44"/>
      <c r="Q70" s="26">
        <f t="shared" si="3"/>
        <v>0</v>
      </c>
      <c r="R70" s="47"/>
      <c r="S70" s="26"/>
    </row>
    <row r="71" spans="1:19" ht="21.75" customHeight="1">
      <c r="A71" s="103" t="s">
        <v>124</v>
      </c>
      <c r="B71" s="31"/>
      <c r="C71" s="26">
        <v>75000</v>
      </c>
      <c r="D71" s="44"/>
      <c r="E71" s="26">
        <v>75055</v>
      </c>
      <c r="F71" s="44"/>
      <c r="G71" s="26">
        <v>-1711615</v>
      </c>
      <c r="H71" s="44"/>
      <c r="I71" s="26">
        <f t="shared" si="6"/>
        <v>-1786670</v>
      </c>
      <c r="J71" s="44"/>
      <c r="K71" s="26">
        <v>0</v>
      </c>
      <c r="L71" s="44"/>
      <c r="M71" s="26">
        <v>0</v>
      </c>
      <c r="N71" s="44"/>
      <c r="O71" s="26">
        <v>0</v>
      </c>
      <c r="P71" s="44"/>
      <c r="Q71" s="26">
        <f t="shared" si="3"/>
        <v>0</v>
      </c>
      <c r="R71" s="47"/>
      <c r="S71" s="26"/>
    </row>
    <row r="72" spans="1:19" ht="21.75" customHeight="1">
      <c r="A72" s="103" t="s">
        <v>103</v>
      </c>
      <c r="B72" s="31"/>
      <c r="C72" s="26">
        <v>1458000</v>
      </c>
      <c r="D72" s="44"/>
      <c r="E72" s="26">
        <v>0</v>
      </c>
      <c r="F72" s="44"/>
      <c r="G72" s="26">
        <v>10711449</v>
      </c>
      <c r="H72" s="44"/>
      <c r="I72" s="26">
        <f t="shared" si="6"/>
        <v>10711449</v>
      </c>
      <c r="J72" s="44"/>
      <c r="K72" s="26">
        <v>0</v>
      </c>
      <c r="L72" s="44"/>
      <c r="M72" s="26">
        <v>0</v>
      </c>
      <c r="N72" s="44"/>
      <c r="O72" s="26">
        <v>0</v>
      </c>
      <c r="P72" s="44"/>
      <c r="Q72" s="26">
        <f t="shared" si="3"/>
        <v>0</v>
      </c>
      <c r="R72" s="47"/>
      <c r="S72" s="26"/>
    </row>
    <row r="73" spans="1:19" ht="21.75" customHeight="1">
      <c r="A73" s="103" t="s">
        <v>106</v>
      </c>
      <c r="B73" s="31"/>
      <c r="C73" s="26">
        <v>5011000</v>
      </c>
      <c r="D73" s="44"/>
      <c r="E73" s="26">
        <v>0</v>
      </c>
      <c r="F73" s="44"/>
      <c r="G73" s="26">
        <v>170584404</v>
      </c>
      <c r="H73" s="44"/>
      <c r="I73" s="26">
        <f t="shared" si="6"/>
        <v>170584404</v>
      </c>
      <c r="J73" s="44"/>
      <c r="K73" s="26">
        <v>0</v>
      </c>
      <c r="L73" s="44"/>
      <c r="M73" s="26">
        <v>0</v>
      </c>
      <c r="N73" s="44"/>
      <c r="O73" s="26">
        <v>0</v>
      </c>
      <c r="P73" s="44"/>
      <c r="Q73" s="26">
        <f t="shared" si="3"/>
        <v>0</v>
      </c>
      <c r="R73" s="47"/>
      <c r="S73" s="26"/>
    </row>
    <row r="74" spans="1:19" ht="21.75" customHeight="1">
      <c r="A74" s="103" t="s">
        <v>102</v>
      </c>
      <c r="B74" s="31"/>
      <c r="C74" s="26">
        <v>10597000</v>
      </c>
      <c r="D74" s="44"/>
      <c r="E74" s="26">
        <v>921636543</v>
      </c>
      <c r="F74" s="44"/>
      <c r="G74" s="26">
        <v>1101247718</v>
      </c>
      <c r="H74" s="44"/>
      <c r="I74" s="26">
        <f t="shared" si="6"/>
        <v>179611175</v>
      </c>
      <c r="J74" s="44"/>
      <c r="K74" s="26">
        <v>0</v>
      </c>
      <c r="L74" s="44"/>
      <c r="M74" s="26">
        <v>0</v>
      </c>
      <c r="N74" s="44"/>
      <c r="O74" s="26">
        <v>0</v>
      </c>
      <c r="P74" s="44"/>
      <c r="Q74" s="26">
        <f t="shared" si="3"/>
        <v>0</v>
      </c>
      <c r="R74" s="47"/>
      <c r="S74" s="26"/>
    </row>
    <row r="75" spans="1:19" ht="21.75" customHeight="1">
      <c r="A75" s="103" t="s">
        <v>125</v>
      </c>
      <c r="B75" s="31"/>
      <c r="C75" s="26">
        <v>632222000</v>
      </c>
      <c r="D75" s="44"/>
      <c r="E75" s="26">
        <v>102748630355</v>
      </c>
      <c r="F75" s="44"/>
      <c r="G75" s="26">
        <v>103052501991</v>
      </c>
      <c r="H75" s="44"/>
      <c r="I75" s="26">
        <f t="shared" si="6"/>
        <v>303871636</v>
      </c>
      <c r="J75" s="44"/>
      <c r="K75" s="26">
        <v>0</v>
      </c>
      <c r="L75" s="44"/>
      <c r="M75" s="26">
        <v>0</v>
      </c>
      <c r="N75" s="44"/>
      <c r="O75" s="26">
        <v>0</v>
      </c>
      <c r="P75" s="44"/>
      <c r="Q75" s="26">
        <f t="shared" si="3"/>
        <v>0</v>
      </c>
      <c r="R75" s="47"/>
      <c r="S75" s="26"/>
    </row>
    <row r="76" spans="1:19" ht="21.75" customHeight="1" thickBot="1">
      <c r="A76" s="37"/>
      <c r="B76" s="31"/>
      <c r="C76" s="28">
        <f>SUM(C8:C75)</f>
        <v>5166831736</v>
      </c>
      <c r="D76" s="44"/>
      <c r="E76" s="28">
        <f>SUM(E8:E75)</f>
        <v>2766841625603.584</v>
      </c>
      <c r="F76" s="44"/>
      <c r="G76" s="28">
        <f>SUM(G8:G75)</f>
        <v>2396729996349.584</v>
      </c>
      <c r="H76" s="44"/>
      <c r="I76" s="28">
        <f>SUM(I8:I75)</f>
        <v>291075620988</v>
      </c>
      <c r="J76" s="44"/>
      <c r="K76" s="28">
        <f>SUM(K8:K75)</f>
        <v>3970781736</v>
      </c>
      <c r="L76" s="44"/>
      <c r="M76" s="28">
        <f>SUM(M8:M75)</f>
        <v>2643890300241.584</v>
      </c>
      <c r="N76" s="44"/>
      <c r="O76" s="28">
        <f>SUM(O8:O75)</f>
        <v>2099915128019.584</v>
      </c>
      <c r="P76" s="44"/>
      <c r="Q76" s="28">
        <f>SUM(Q8:Q75)</f>
        <v>460857130446</v>
      </c>
      <c r="R76" s="47"/>
    </row>
    <row r="77" spans="1:19" ht="13.5" thickTop="1">
      <c r="I77" s="47"/>
      <c r="Q77" s="47"/>
      <c r="R77" s="47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53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2AA3F-9074-4809-8DA6-59583AE37752}">
  <sheetPr>
    <tabColor rgb="FF92D050"/>
  </sheetPr>
  <dimension ref="A1:Q13"/>
  <sheetViews>
    <sheetView rightToLeft="1" view="pageBreakPreview" zoomScaleNormal="100" zoomScaleSheetLayoutView="100" workbookViewId="0">
      <selection activeCell="Q25" sqref="Q25"/>
    </sheetView>
  </sheetViews>
  <sheetFormatPr defaultRowHeight="15"/>
  <cols>
    <col min="1" max="1" width="17.42578125" style="57" customWidth="1"/>
    <col min="2" max="2" width="9.28515625" style="57" bestFit="1" customWidth="1"/>
    <col min="3" max="3" width="39.28515625" style="57" bestFit="1" customWidth="1"/>
    <col min="4" max="4" width="12.42578125" style="57" bestFit="1" customWidth="1"/>
    <col min="5" max="5" width="17.42578125" style="57" bestFit="1" customWidth="1"/>
    <col min="6" max="6" width="16.5703125" style="57" bestFit="1" customWidth="1"/>
    <col min="7" max="7" width="9.42578125" style="57" bestFit="1" customWidth="1"/>
    <col min="8" max="8" width="15" style="57" customWidth="1"/>
    <col min="9" max="11" width="9.140625" style="57"/>
    <col min="12" max="12" width="15.28515625" style="57" bestFit="1" customWidth="1"/>
    <col min="13" max="13" width="9.140625" style="57"/>
    <col min="14" max="14" width="15.28515625" style="57" bestFit="1" customWidth="1"/>
    <col min="15" max="16384" width="9.140625" style="57"/>
  </cols>
  <sheetData>
    <row r="1" spans="1:17" ht="26.25" customHeight="1">
      <c r="A1" s="117" t="str">
        <f>'[1]درآمد ناشی از تغییر قیمت اوراق'!A1:Q1</f>
        <v>صندوق حفظ ارزش دماوند</v>
      </c>
      <c r="B1" s="117"/>
      <c r="C1" s="117"/>
      <c r="D1" s="117"/>
      <c r="E1" s="117"/>
      <c r="F1" s="117"/>
      <c r="G1" s="117"/>
      <c r="H1" s="117"/>
      <c r="I1" s="70"/>
      <c r="J1" s="70"/>
      <c r="K1" s="70"/>
      <c r="L1" s="70"/>
      <c r="M1" s="70"/>
      <c r="N1" s="70"/>
      <c r="O1" s="70"/>
      <c r="P1" s="70"/>
      <c r="Q1" s="70"/>
    </row>
    <row r="2" spans="1:17" ht="26.25" customHeight="1">
      <c r="A2" s="117" t="s">
        <v>154</v>
      </c>
      <c r="B2" s="117"/>
      <c r="C2" s="117"/>
      <c r="D2" s="117"/>
      <c r="E2" s="117"/>
      <c r="F2" s="117"/>
      <c r="G2" s="117"/>
      <c r="H2" s="117"/>
      <c r="I2" s="70"/>
      <c r="J2" s="70"/>
      <c r="K2" s="70"/>
      <c r="L2" s="70"/>
      <c r="M2" s="70"/>
      <c r="N2" s="70"/>
      <c r="O2" s="70"/>
      <c r="P2" s="70"/>
      <c r="Q2" s="70"/>
    </row>
    <row r="3" spans="1:17" ht="25.5">
      <c r="A3" s="117" t="s">
        <v>333</v>
      </c>
      <c r="B3" s="117"/>
      <c r="C3" s="117"/>
      <c r="D3" s="117"/>
      <c r="E3" s="117"/>
      <c r="F3" s="117"/>
      <c r="G3" s="117"/>
      <c r="H3" s="117"/>
      <c r="I3" s="70"/>
      <c r="J3" s="70"/>
      <c r="K3" s="70"/>
      <c r="L3" s="70"/>
      <c r="M3" s="70"/>
      <c r="N3" s="70"/>
      <c r="O3" s="70"/>
      <c r="P3" s="70"/>
      <c r="Q3" s="70"/>
    </row>
    <row r="6" spans="1:17" ht="21">
      <c r="A6" s="128" t="s">
        <v>329</v>
      </c>
      <c r="B6" s="129"/>
      <c r="C6" s="129"/>
      <c r="D6" s="129"/>
      <c r="E6" s="129"/>
      <c r="F6" s="129"/>
      <c r="G6" s="129"/>
      <c r="H6" s="63"/>
    </row>
    <row r="7" spans="1:17" ht="15.75" thickBot="1">
      <c r="A7" s="63"/>
      <c r="B7" s="63"/>
      <c r="C7" s="63"/>
      <c r="D7" s="63"/>
      <c r="E7" s="63"/>
      <c r="F7" s="63"/>
      <c r="G7" s="63"/>
      <c r="H7" s="63"/>
    </row>
    <row r="8" spans="1:17" ht="51.75">
      <c r="A8" s="69" t="s">
        <v>190</v>
      </c>
      <c r="B8" s="68" t="s">
        <v>191</v>
      </c>
      <c r="C8" s="68" t="s">
        <v>192</v>
      </c>
      <c r="D8" s="68" t="s">
        <v>74</v>
      </c>
      <c r="E8" s="68" t="s">
        <v>193</v>
      </c>
      <c r="F8" s="67" t="s">
        <v>189</v>
      </c>
      <c r="G8" s="67" t="s">
        <v>328</v>
      </c>
      <c r="H8" s="67" t="s">
        <v>327</v>
      </c>
    </row>
    <row r="9" spans="1:17" ht="18">
      <c r="A9" s="66" t="s">
        <v>326</v>
      </c>
      <c r="B9" s="66" t="s">
        <v>194</v>
      </c>
      <c r="C9" s="66" t="s">
        <v>146</v>
      </c>
      <c r="D9" s="65">
        <v>229500</v>
      </c>
      <c r="E9" s="65">
        <v>400100202000</v>
      </c>
      <c r="F9" s="65">
        <v>3812950729</v>
      </c>
      <c r="G9" s="65">
        <v>23</v>
      </c>
      <c r="H9" s="64" t="s">
        <v>330</v>
      </c>
    </row>
    <row r="10" spans="1:17" ht="18.75" thickBot="1">
      <c r="A10" s="63"/>
      <c r="B10" s="63"/>
      <c r="C10" s="63"/>
      <c r="D10" s="62">
        <f>SUM(D9:D9)</f>
        <v>229500</v>
      </c>
      <c r="E10" s="61">
        <f>SUM(E9:E9)</f>
        <v>400100202000</v>
      </c>
      <c r="F10" s="61">
        <f>SUM(F9:F9)</f>
        <v>3812950729</v>
      </c>
      <c r="G10" s="60"/>
      <c r="H10" s="59"/>
    </row>
    <row r="11" spans="1:17" ht="15.75" thickTop="1"/>
    <row r="13" spans="1:17">
      <c r="G13" s="58"/>
    </row>
  </sheetData>
  <mergeCells count="4">
    <mergeCell ref="A1:H1"/>
    <mergeCell ref="A2:H2"/>
    <mergeCell ref="A3:H3"/>
    <mergeCell ref="A6:G6"/>
  </mergeCells>
  <pageMargins left="0.7" right="0.7" top="0.75" bottom="0.75" header="0.3" footer="0.3"/>
  <pageSetup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B49"/>
  <sheetViews>
    <sheetView rightToLeft="1" view="pageBreakPreview" zoomScaleNormal="100" zoomScaleSheetLayoutView="100" workbookViewId="0">
      <selection activeCell="E44" sqref="E44:Y53"/>
    </sheetView>
  </sheetViews>
  <sheetFormatPr defaultRowHeight="12.75"/>
  <cols>
    <col min="1" max="1" width="47.140625" style="9" customWidth="1"/>
    <col min="2" max="2" width="1.28515625" style="9" customWidth="1"/>
    <col min="3" max="3" width="14.42578125" style="9" bestFit="1" customWidth="1"/>
    <col min="4" max="4" width="1.28515625" style="9" customWidth="1"/>
    <col min="5" max="5" width="18.7109375" style="9" bestFit="1" customWidth="1"/>
    <col min="6" max="6" width="1.28515625" style="9" customWidth="1"/>
    <col min="7" max="7" width="18.7109375" style="9" bestFit="1" customWidth="1"/>
    <col min="8" max="8" width="1.28515625" style="9" customWidth="1"/>
    <col min="9" max="9" width="13" style="9" bestFit="1" customWidth="1"/>
    <col min="10" max="10" width="1.28515625" style="9" customWidth="1"/>
    <col min="11" max="11" width="17" style="9" bestFit="1" customWidth="1"/>
    <col min="12" max="12" width="1.28515625" style="9" customWidth="1"/>
    <col min="13" max="13" width="13.7109375" style="9" bestFit="1" customWidth="1"/>
    <col min="14" max="14" width="1.28515625" style="9" customWidth="1"/>
    <col min="15" max="15" width="16.85546875" style="9" bestFit="1" customWidth="1"/>
    <col min="16" max="16" width="1.28515625" style="9" customWidth="1"/>
    <col min="17" max="17" width="14.5703125" style="9" bestFit="1" customWidth="1"/>
    <col min="18" max="18" width="1.28515625" style="9" customWidth="1"/>
    <col min="19" max="19" width="16.42578125" style="9" bestFit="1" customWidth="1"/>
    <col min="20" max="20" width="1.28515625" style="9" customWidth="1"/>
    <col min="21" max="21" width="18.7109375" style="9" bestFit="1" customWidth="1"/>
    <col min="22" max="22" width="1.28515625" style="9" customWidth="1"/>
    <col min="23" max="23" width="18.5703125" style="9" bestFit="1" customWidth="1"/>
    <col min="24" max="24" width="1.28515625" style="9" customWidth="1"/>
    <col min="25" max="25" width="18.28515625" style="9" bestFit="1" customWidth="1"/>
    <col min="26" max="26" width="14.42578125" style="9" bestFit="1" customWidth="1"/>
    <col min="27" max="27" width="15.42578125" style="9" bestFit="1" customWidth="1"/>
    <col min="28" max="28" width="13.42578125" style="9" bestFit="1" customWidth="1"/>
    <col min="29" max="16384" width="9.140625" style="9"/>
  </cols>
  <sheetData>
    <row r="1" spans="1:28" ht="29.1" customHeight="1">
      <c r="A1" s="107" t="s">
        <v>322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</row>
    <row r="2" spans="1:28" ht="21.75" customHeight="1">
      <c r="A2" s="107" t="s">
        <v>0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</row>
    <row r="3" spans="1:28" ht="21.75" customHeight="1">
      <c r="A3" s="107" t="s">
        <v>333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</row>
    <row r="4" spans="1:28" ht="14.45" customHeight="1">
      <c r="A4" s="106" t="s">
        <v>233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</row>
    <row r="5" spans="1:28" ht="14.45" customHeight="1">
      <c r="A5" s="106" t="s">
        <v>234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</row>
    <row r="6" spans="1:28" ht="14.45" customHeight="1">
      <c r="C6" s="108" t="s">
        <v>4</v>
      </c>
      <c r="D6" s="108"/>
      <c r="E6" s="108"/>
      <c r="F6" s="108"/>
      <c r="G6" s="108"/>
      <c r="I6" s="108" t="s">
        <v>3</v>
      </c>
      <c r="J6" s="108"/>
      <c r="K6" s="108"/>
      <c r="L6" s="108"/>
      <c r="M6" s="108"/>
      <c r="N6" s="108"/>
      <c r="O6" s="108"/>
      <c r="Q6" s="108" t="s">
        <v>334</v>
      </c>
      <c r="R6" s="108"/>
      <c r="S6" s="108"/>
      <c r="T6" s="108"/>
      <c r="U6" s="108"/>
      <c r="V6" s="108"/>
      <c r="W6" s="108"/>
      <c r="X6" s="108"/>
      <c r="Y6" s="108"/>
    </row>
    <row r="7" spans="1:28" ht="14.45" customHeight="1">
      <c r="C7" s="10"/>
      <c r="D7" s="10"/>
      <c r="E7" s="10"/>
      <c r="F7" s="10"/>
      <c r="G7" s="10"/>
      <c r="I7" s="109" t="s">
        <v>5</v>
      </c>
      <c r="J7" s="109"/>
      <c r="K7" s="109"/>
      <c r="L7" s="10"/>
      <c r="M7" s="109" t="s">
        <v>6</v>
      </c>
      <c r="N7" s="109"/>
      <c r="O7" s="109"/>
      <c r="Q7" s="10"/>
      <c r="R7" s="10"/>
      <c r="S7" s="10"/>
      <c r="T7" s="10"/>
      <c r="U7" s="10"/>
      <c r="V7" s="10"/>
      <c r="W7" s="10"/>
      <c r="X7" s="10"/>
      <c r="Y7" s="10"/>
    </row>
    <row r="8" spans="1:28" ht="14.45" customHeight="1">
      <c r="A8" s="14" t="s">
        <v>7</v>
      </c>
      <c r="C8" s="17" t="s">
        <v>8</v>
      </c>
      <c r="E8" s="2" t="s">
        <v>9</v>
      </c>
      <c r="G8" s="2" t="s">
        <v>10</v>
      </c>
      <c r="I8" s="4" t="s">
        <v>8</v>
      </c>
      <c r="J8" s="10"/>
      <c r="K8" s="4" t="s">
        <v>9</v>
      </c>
      <c r="M8" s="4" t="s">
        <v>8</v>
      </c>
      <c r="N8" s="10"/>
      <c r="O8" s="4" t="s">
        <v>11</v>
      </c>
      <c r="Q8" s="2" t="s">
        <v>8</v>
      </c>
      <c r="S8" s="2" t="s">
        <v>12</v>
      </c>
      <c r="U8" s="2" t="s">
        <v>9</v>
      </c>
      <c r="W8" s="2" t="s">
        <v>10</v>
      </c>
      <c r="Y8" s="2" t="s">
        <v>13</v>
      </c>
    </row>
    <row r="9" spans="1:28" ht="21.75" customHeight="1">
      <c r="A9" s="15" t="s">
        <v>51</v>
      </c>
      <c r="C9" s="24">
        <v>1001</v>
      </c>
      <c r="D9" s="44"/>
      <c r="E9" s="24">
        <v>2555512940</v>
      </c>
      <c r="F9" s="44"/>
      <c r="G9" s="26">
        <v>3458675720</v>
      </c>
      <c r="H9" s="44"/>
      <c r="I9" s="24">
        <v>0</v>
      </c>
      <c r="J9" s="44"/>
      <c r="K9" s="24">
        <v>0</v>
      </c>
      <c r="L9" s="44"/>
      <c r="M9" s="24">
        <v>0</v>
      </c>
      <c r="N9" s="44"/>
      <c r="O9" s="24">
        <v>0</v>
      </c>
      <c r="P9" s="44"/>
      <c r="Q9" s="24">
        <v>1001</v>
      </c>
      <c r="R9" s="44"/>
      <c r="S9" s="24">
        <v>5600410</v>
      </c>
      <c r="T9" s="44"/>
      <c r="U9" s="24">
        <v>2555512940</v>
      </c>
      <c r="V9" s="44"/>
      <c r="W9" s="24">
        <v>5600965000</v>
      </c>
      <c r="X9" s="44"/>
      <c r="Y9" s="51">
        <f>W9/2588083263726*100</f>
        <v>0.21641363237813407</v>
      </c>
      <c r="Z9" s="25"/>
      <c r="AB9" s="25"/>
    </row>
    <row r="10" spans="1:28" ht="21.75" customHeight="1">
      <c r="A10" s="13" t="s">
        <v>52</v>
      </c>
      <c r="C10" s="26">
        <v>847</v>
      </c>
      <c r="D10" s="44"/>
      <c r="E10" s="26">
        <v>1441627880</v>
      </c>
      <c r="F10" s="44"/>
      <c r="G10" s="26">
        <v>2138283575</v>
      </c>
      <c r="H10" s="44"/>
      <c r="I10" s="26">
        <v>0</v>
      </c>
      <c r="J10" s="44"/>
      <c r="K10" s="26">
        <v>0</v>
      </c>
      <c r="L10" s="44"/>
      <c r="M10" s="26">
        <v>0</v>
      </c>
      <c r="N10" s="44"/>
      <c r="O10" s="26">
        <v>0</v>
      </c>
      <c r="P10" s="44"/>
      <c r="Q10" s="26">
        <v>847</v>
      </c>
      <c r="R10" s="44"/>
      <c r="S10" s="26">
        <v>4500000</v>
      </c>
      <c r="T10" s="44"/>
      <c r="U10" s="26">
        <v>1441627880</v>
      </c>
      <c r="V10" s="44"/>
      <c r="W10" s="26">
        <v>3808069650</v>
      </c>
      <c r="X10" s="44"/>
      <c r="Y10" s="51">
        <f>W10/2588083263726*100</f>
        <v>0.14713860652680916</v>
      </c>
      <c r="Z10" s="25"/>
      <c r="AB10" s="25"/>
    </row>
    <row r="11" spans="1:28" ht="21.75" customHeight="1">
      <c r="A11" s="13" t="s">
        <v>50</v>
      </c>
      <c r="C11" s="26">
        <v>1100</v>
      </c>
      <c r="D11" s="44"/>
      <c r="E11" s="26">
        <v>1321584000</v>
      </c>
      <c r="F11" s="44"/>
      <c r="G11" s="26">
        <v>1883971298</v>
      </c>
      <c r="H11" s="44"/>
      <c r="I11" s="26">
        <v>0</v>
      </c>
      <c r="J11" s="44"/>
      <c r="K11" s="26">
        <v>0</v>
      </c>
      <c r="L11" s="44"/>
      <c r="M11" s="26">
        <v>0</v>
      </c>
      <c r="N11" s="44"/>
      <c r="O11" s="26">
        <v>0</v>
      </c>
      <c r="P11" s="44"/>
      <c r="Q11" s="26">
        <v>1100</v>
      </c>
      <c r="R11" s="44"/>
      <c r="S11" s="26">
        <v>3800000</v>
      </c>
      <c r="T11" s="44"/>
      <c r="U11" s="26">
        <v>1321584000</v>
      </c>
      <c r="V11" s="44"/>
      <c r="W11" s="26">
        <v>4176238000</v>
      </c>
      <c r="X11" s="44"/>
      <c r="Y11" s="51">
        <f t="shared" ref="Y11:Y41" si="0">W11/2588083263726*100</f>
        <v>0.16136412836994946</v>
      </c>
      <c r="Z11" s="25"/>
      <c r="AB11" s="25"/>
    </row>
    <row r="12" spans="1:28" ht="21.75" customHeight="1">
      <c r="A12" s="13" t="s">
        <v>20</v>
      </c>
      <c r="C12" s="26">
        <v>3228000</v>
      </c>
      <c r="D12" s="44"/>
      <c r="E12" s="26">
        <v>137613731</v>
      </c>
      <c r="F12" s="44"/>
      <c r="G12" s="26">
        <v>416096567</v>
      </c>
      <c r="H12" s="44"/>
      <c r="I12" s="26">
        <v>0</v>
      </c>
      <c r="J12" s="44"/>
      <c r="K12" s="26">
        <v>0</v>
      </c>
      <c r="L12" s="44"/>
      <c r="M12" s="26">
        <v>-3228000</v>
      </c>
      <c r="N12" s="44"/>
      <c r="O12" s="26">
        <v>0</v>
      </c>
      <c r="P12" s="44"/>
      <c r="Q12" s="26">
        <v>0</v>
      </c>
      <c r="R12" s="44"/>
      <c r="S12" s="26">
        <v>0</v>
      </c>
      <c r="T12" s="44"/>
      <c r="U12" s="26">
        <v>0</v>
      </c>
      <c r="V12" s="44"/>
      <c r="W12" s="26">
        <v>0</v>
      </c>
      <c r="X12" s="44"/>
      <c r="Y12" s="51">
        <f t="shared" si="0"/>
        <v>0</v>
      </c>
      <c r="Z12" s="25"/>
      <c r="AB12" s="25"/>
    </row>
    <row r="13" spans="1:28" ht="21.75" customHeight="1">
      <c r="A13" s="13" t="s">
        <v>21</v>
      </c>
      <c r="C13" s="26">
        <v>4419000</v>
      </c>
      <c r="D13" s="44"/>
      <c r="E13" s="26">
        <v>221006780</v>
      </c>
      <c r="F13" s="44"/>
      <c r="G13" s="26">
        <v>622607017</v>
      </c>
      <c r="H13" s="44"/>
      <c r="I13" s="26">
        <v>0</v>
      </c>
      <c r="J13" s="44"/>
      <c r="K13" s="26">
        <v>0</v>
      </c>
      <c r="L13" s="44"/>
      <c r="M13" s="26">
        <v>0</v>
      </c>
      <c r="N13" s="44"/>
      <c r="O13" s="26">
        <v>0</v>
      </c>
      <c r="P13" s="44"/>
      <c r="Q13" s="26">
        <v>4419000</v>
      </c>
      <c r="R13" s="44"/>
      <c r="S13" s="26">
        <v>224</v>
      </c>
      <c r="T13" s="44"/>
      <c r="U13" s="26">
        <v>221006780</v>
      </c>
      <c r="V13" s="44"/>
      <c r="W13" s="26">
        <v>989106184</v>
      </c>
      <c r="X13" s="44"/>
      <c r="Y13" s="51">
        <f t="shared" si="0"/>
        <v>3.8217711070702112E-2</v>
      </c>
      <c r="Z13" s="25"/>
      <c r="AB13" s="25"/>
    </row>
    <row r="14" spans="1:28" ht="21.75" customHeight="1">
      <c r="A14" s="13" t="s">
        <v>22</v>
      </c>
      <c r="C14" s="26">
        <v>70244000</v>
      </c>
      <c r="D14" s="44"/>
      <c r="E14" s="26">
        <v>1469170244</v>
      </c>
      <c r="F14" s="44"/>
      <c r="G14" s="26">
        <v>6668125066</v>
      </c>
      <c r="H14" s="44"/>
      <c r="I14" s="26">
        <v>0</v>
      </c>
      <c r="J14" s="44"/>
      <c r="K14" s="26">
        <v>0</v>
      </c>
      <c r="L14" s="44"/>
      <c r="M14" s="26">
        <v>0</v>
      </c>
      <c r="N14" s="44"/>
      <c r="O14" s="26">
        <v>0</v>
      </c>
      <c r="P14" s="44"/>
      <c r="Q14" s="26">
        <v>70244000</v>
      </c>
      <c r="R14" s="44"/>
      <c r="S14" s="26">
        <v>174</v>
      </c>
      <c r="T14" s="44"/>
      <c r="U14" s="26">
        <v>1469170244</v>
      </c>
      <c r="V14" s="44"/>
      <c r="W14" s="26">
        <v>12213197489</v>
      </c>
      <c r="X14" s="44"/>
      <c r="Y14" s="51">
        <f t="shared" si="0"/>
        <v>0.47190125836279928</v>
      </c>
      <c r="Z14" s="25"/>
      <c r="AB14" s="25"/>
    </row>
    <row r="15" spans="1:28" ht="21.75" customHeight="1">
      <c r="A15" s="13" t="s">
        <v>47</v>
      </c>
      <c r="C15" s="26">
        <v>128477000</v>
      </c>
      <c r="D15" s="44"/>
      <c r="E15" s="26">
        <v>2567164395</v>
      </c>
      <c r="F15" s="44"/>
      <c r="G15" s="26">
        <v>641898393.36249995</v>
      </c>
      <c r="H15" s="44"/>
      <c r="I15" s="26">
        <v>0</v>
      </c>
      <c r="J15" s="44"/>
      <c r="K15" s="26">
        <v>0</v>
      </c>
      <c r="L15" s="44"/>
      <c r="M15" s="26">
        <v>-128477000</v>
      </c>
      <c r="N15" s="44"/>
      <c r="O15" s="26">
        <v>0</v>
      </c>
      <c r="P15" s="44"/>
      <c r="Q15" s="26">
        <v>0</v>
      </c>
      <c r="R15" s="44"/>
      <c r="S15" s="26">
        <v>0</v>
      </c>
      <c r="T15" s="44"/>
      <c r="U15" s="26">
        <v>0</v>
      </c>
      <c r="V15" s="44"/>
      <c r="W15" s="26">
        <v>0</v>
      </c>
      <c r="X15" s="44"/>
      <c r="Y15" s="51">
        <f t="shared" si="0"/>
        <v>0</v>
      </c>
      <c r="Z15" s="25"/>
      <c r="AB15" s="25"/>
    </row>
    <row r="16" spans="1:28" ht="21.75" customHeight="1">
      <c r="A16" s="13" t="s">
        <v>23</v>
      </c>
      <c r="C16" s="26">
        <v>33795000</v>
      </c>
      <c r="D16" s="44"/>
      <c r="E16" s="26">
        <v>2261543168</v>
      </c>
      <c r="F16" s="44"/>
      <c r="G16" s="26">
        <v>3039246025</v>
      </c>
      <c r="H16" s="44"/>
      <c r="I16" s="26">
        <v>0</v>
      </c>
      <c r="J16" s="44"/>
      <c r="K16" s="26">
        <v>0</v>
      </c>
      <c r="L16" s="44"/>
      <c r="M16" s="26">
        <v>-33795000</v>
      </c>
      <c r="N16" s="44"/>
      <c r="O16" s="26">
        <v>605728530</v>
      </c>
      <c r="P16" s="44"/>
      <c r="Q16" s="26">
        <v>0</v>
      </c>
      <c r="R16" s="44"/>
      <c r="S16" s="26">
        <v>0</v>
      </c>
      <c r="T16" s="44"/>
      <c r="U16" s="26">
        <v>0</v>
      </c>
      <c r="V16" s="44"/>
      <c r="W16" s="26">
        <v>0</v>
      </c>
      <c r="X16" s="44"/>
      <c r="Y16" s="51">
        <f t="shared" si="0"/>
        <v>0</v>
      </c>
      <c r="Z16" s="25"/>
      <c r="AB16" s="25"/>
    </row>
    <row r="17" spans="1:28" ht="21.75" customHeight="1">
      <c r="A17" s="13" t="s">
        <v>24</v>
      </c>
      <c r="C17" s="26">
        <v>27457000</v>
      </c>
      <c r="D17" s="44"/>
      <c r="E17" s="26">
        <v>1368992403</v>
      </c>
      <c r="F17" s="44"/>
      <c r="G17" s="26">
        <v>1893097891</v>
      </c>
      <c r="H17" s="44"/>
      <c r="I17" s="26">
        <v>0</v>
      </c>
      <c r="J17" s="44"/>
      <c r="K17" s="26">
        <v>0</v>
      </c>
      <c r="L17" s="44"/>
      <c r="M17" s="26">
        <v>-27457000</v>
      </c>
      <c r="N17" s="44"/>
      <c r="O17" s="26">
        <v>18432400</v>
      </c>
      <c r="P17" s="44"/>
      <c r="Q17" s="26">
        <v>0</v>
      </c>
      <c r="R17" s="44"/>
      <c r="S17" s="26">
        <v>0</v>
      </c>
      <c r="T17" s="44"/>
      <c r="U17" s="26">
        <v>0</v>
      </c>
      <c r="V17" s="44"/>
      <c r="W17" s="26">
        <v>0</v>
      </c>
      <c r="X17" s="44"/>
      <c r="Y17" s="51">
        <f t="shared" si="0"/>
        <v>0</v>
      </c>
      <c r="Z17" s="25"/>
      <c r="AB17" s="25"/>
    </row>
    <row r="18" spans="1:28" ht="21.75" customHeight="1">
      <c r="A18" s="13" t="s">
        <v>25</v>
      </c>
      <c r="C18" s="26">
        <v>598000</v>
      </c>
      <c r="D18" s="44"/>
      <c r="E18" s="26">
        <v>13595153</v>
      </c>
      <c r="F18" s="44"/>
      <c r="G18" s="26">
        <v>19719051</v>
      </c>
      <c r="H18" s="44"/>
      <c r="I18" s="26">
        <v>0</v>
      </c>
      <c r="J18" s="44"/>
      <c r="K18" s="26">
        <v>0</v>
      </c>
      <c r="L18" s="44"/>
      <c r="M18" s="26">
        <v>-598000</v>
      </c>
      <c r="N18" s="44"/>
      <c r="O18" s="26">
        <v>3129360</v>
      </c>
      <c r="P18" s="44"/>
      <c r="Q18" s="26">
        <v>0</v>
      </c>
      <c r="R18" s="44"/>
      <c r="S18" s="26">
        <v>0</v>
      </c>
      <c r="T18" s="44"/>
      <c r="U18" s="26">
        <v>0</v>
      </c>
      <c r="V18" s="44"/>
      <c r="W18" s="26">
        <v>0</v>
      </c>
      <c r="X18" s="44"/>
      <c r="Y18" s="51">
        <f t="shared" si="0"/>
        <v>0</v>
      </c>
      <c r="Z18" s="25"/>
      <c r="AB18" s="25"/>
    </row>
    <row r="19" spans="1:28" ht="21.75" customHeight="1">
      <c r="A19" s="13" t="s">
        <v>26</v>
      </c>
      <c r="C19" s="26">
        <v>23001000</v>
      </c>
      <c r="D19" s="44"/>
      <c r="E19" s="26">
        <v>3335991787</v>
      </c>
      <c r="F19" s="44"/>
      <c r="G19" s="26">
        <v>3976158776</v>
      </c>
      <c r="H19" s="44"/>
      <c r="I19" s="26">
        <v>0</v>
      </c>
      <c r="J19" s="44"/>
      <c r="K19" s="26">
        <v>0</v>
      </c>
      <c r="L19" s="44"/>
      <c r="M19" s="26">
        <v>-23001000</v>
      </c>
      <c r="N19" s="44"/>
      <c r="O19" s="26">
        <v>0</v>
      </c>
      <c r="P19" s="44"/>
      <c r="Q19" s="26">
        <v>0</v>
      </c>
      <c r="R19" s="44"/>
      <c r="S19" s="26">
        <v>0</v>
      </c>
      <c r="T19" s="44"/>
      <c r="U19" s="26">
        <v>0</v>
      </c>
      <c r="V19" s="44"/>
      <c r="W19" s="26">
        <v>0</v>
      </c>
      <c r="X19" s="44"/>
      <c r="Y19" s="51">
        <f t="shared" si="0"/>
        <v>0</v>
      </c>
      <c r="Z19" s="25"/>
      <c r="AB19" s="25"/>
    </row>
    <row r="20" spans="1:28" ht="21.75" customHeight="1">
      <c r="A20" s="13" t="s">
        <v>27</v>
      </c>
      <c r="C20" s="26">
        <v>10003000</v>
      </c>
      <c r="D20" s="44"/>
      <c r="E20" s="26">
        <v>1000479370</v>
      </c>
      <c r="F20" s="44"/>
      <c r="G20" s="26">
        <v>1129482768</v>
      </c>
      <c r="H20" s="44"/>
      <c r="I20" s="26">
        <v>0</v>
      </c>
      <c r="J20" s="44"/>
      <c r="K20" s="26">
        <v>0</v>
      </c>
      <c r="L20" s="44"/>
      <c r="M20" s="26">
        <v>-10003000</v>
      </c>
      <c r="N20" s="44"/>
      <c r="O20" s="26">
        <v>0</v>
      </c>
      <c r="P20" s="44"/>
      <c r="Q20" s="26">
        <v>0</v>
      </c>
      <c r="R20" s="44"/>
      <c r="S20" s="26">
        <v>0</v>
      </c>
      <c r="T20" s="44"/>
      <c r="U20" s="26">
        <v>0</v>
      </c>
      <c r="V20" s="44"/>
      <c r="W20" s="26">
        <v>0</v>
      </c>
      <c r="X20" s="44"/>
      <c r="Y20" s="51">
        <f t="shared" si="0"/>
        <v>0</v>
      </c>
      <c r="Z20" s="25"/>
      <c r="AB20" s="25"/>
    </row>
    <row r="21" spans="1:28" ht="21.75" customHeight="1">
      <c r="A21" s="13" t="s">
        <v>28</v>
      </c>
      <c r="C21" s="26">
        <v>12545000</v>
      </c>
      <c r="D21" s="44"/>
      <c r="E21" s="26">
        <v>3009772855</v>
      </c>
      <c r="F21" s="44"/>
      <c r="G21" s="26">
        <v>2419350952</v>
      </c>
      <c r="H21" s="44"/>
      <c r="I21" s="26">
        <v>0</v>
      </c>
      <c r="J21" s="44"/>
      <c r="K21" s="26">
        <v>0</v>
      </c>
      <c r="L21" s="44"/>
      <c r="M21" s="26">
        <v>0</v>
      </c>
      <c r="N21" s="44"/>
      <c r="O21" s="26">
        <v>0</v>
      </c>
      <c r="P21" s="44"/>
      <c r="Q21" s="26">
        <v>12545000</v>
      </c>
      <c r="R21" s="44"/>
      <c r="S21" s="26">
        <v>433</v>
      </c>
      <c r="T21" s="44"/>
      <c r="U21" s="26">
        <v>3009772855</v>
      </c>
      <c r="V21" s="44"/>
      <c r="W21" s="26">
        <v>5427870271</v>
      </c>
      <c r="X21" s="44"/>
      <c r="Y21" s="51">
        <f t="shared" si="0"/>
        <v>0.20972548862997659</v>
      </c>
      <c r="Z21" s="25"/>
      <c r="AB21" s="25"/>
    </row>
    <row r="22" spans="1:28" ht="21.75" customHeight="1">
      <c r="A22" s="13" t="s">
        <v>29</v>
      </c>
      <c r="C22" s="26">
        <v>6765000</v>
      </c>
      <c r="D22" s="44"/>
      <c r="E22" s="26">
        <v>252143800</v>
      </c>
      <c r="F22" s="44"/>
      <c r="G22" s="26">
        <v>351513526</v>
      </c>
      <c r="H22" s="44"/>
      <c r="I22" s="26">
        <v>0</v>
      </c>
      <c r="J22" s="44"/>
      <c r="K22" s="26">
        <v>0</v>
      </c>
      <c r="L22" s="44"/>
      <c r="M22" s="26">
        <v>0</v>
      </c>
      <c r="N22" s="44"/>
      <c r="O22" s="26">
        <v>0</v>
      </c>
      <c r="P22" s="44"/>
      <c r="Q22" s="26">
        <v>6765000</v>
      </c>
      <c r="R22" s="44"/>
      <c r="S22" s="26">
        <v>150</v>
      </c>
      <c r="T22" s="44"/>
      <c r="U22" s="26">
        <v>252143800</v>
      </c>
      <c r="V22" s="44"/>
      <c r="W22" s="26">
        <v>1013981326</v>
      </c>
      <c r="X22" s="44"/>
      <c r="Y22" s="51">
        <f t="shared" si="0"/>
        <v>3.9178852559024549E-2</v>
      </c>
      <c r="Z22" s="25"/>
      <c r="AB22" s="25"/>
    </row>
    <row r="23" spans="1:28" ht="21.75" customHeight="1">
      <c r="A23" s="13" t="s">
        <v>30</v>
      </c>
      <c r="C23" s="26">
        <v>1386000</v>
      </c>
      <c r="D23" s="44"/>
      <c r="E23" s="26">
        <v>656799071</v>
      </c>
      <c r="F23" s="44"/>
      <c r="G23" s="26">
        <v>711864353</v>
      </c>
      <c r="H23" s="44"/>
      <c r="I23" s="26">
        <v>0</v>
      </c>
      <c r="J23" s="44"/>
      <c r="K23" s="26">
        <v>0</v>
      </c>
      <c r="L23" s="44"/>
      <c r="M23" s="26">
        <v>-1386000</v>
      </c>
      <c r="N23" s="44"/>
      <c r="O23" s="26">
        <v>0</v>
      </c>
      <c r="P23" s="44"/>
      <c r="Q23" s="26">
        <v>0</v>
      </c>
      <c r="R23" s="44"/>
      <c r="S23" s="26">
        <v>0</v>
      </c>
      <c r="T23" s="44"/>
      <c r="U23" s="26">
        <v>0</v>
      </c>
      <c r="V23" s="44"/>
      <c r="W23" s="26">
        <v>0</v>
      </c>
      <c r="X23" s="44"/>
      <c r="Y23" s="51">
        <f t="shared" si="0"/>
        <v>0</v>
      </c>
      <c r="Z23" s="25"/>
      <c r="AB23" s="25"/>
    </row>
    <row r="24" spans="1:28" ht="21.75" customHeight="1">
      <c r="A24" s="13" t="s">
        <v>31</v>
      </c>
      <c r="C24" s="26">
        <v>719878125</v>
      </c>
      <c r="D24" s="44"/>
      <c r="E24" s="26">
        <v>341442678797</v>
      </c>
      <c r="F24" s="44"/>
      <c r="G24" s="26">
        <v>380014764493</v>
      </c>
      <c r="H24" s="44"/>
      <c r="I24" s="26">
        <v>50114836</v>
      </c>
      <c r="J24" s="44"/>
      <c r="K24" s="26">
        <v>26882598955</v>
      </c>
      <c r="L24" s="44"/>
      <c r="M24" s="26">
        <v>-101441000</v>
      </c>
      <c r="N24" s="44"/>
      <c r="O24" s="26">
        <v>61917649947</v>
      </c>
      <c r="P24" s="44"/>
      <c r="Q24" s="26">
        <v>668551961</v>
      </c>
      <c r="R24" s="44"/>
      <c r="S24" s="26">
        <v>626</v>
      </c>
      <c r="T24" s="44"/>
      <c r="U24" s="26">
        <v>319801088052</v>
      </c>
      <c r="V24" s="44"/>
      <c r="W24" s="26">
        <v>415278418017</v>
      </c>
      <c r="X24" s="44"/>
      <c r="Y24" s="51">
        <f t="shared" si="0"/>
        <v>16.045790482765764</v>
      </c>
      <c r="Z24" s="25"/>
      <c r="AA24" s="25"/>
    </row>
    <row r="25" spans="1:28" ht="21.75" customHeight="1">
      <c r="A25" s="13" t="s">
        <v>32</v>
      </c>
      <c r="C25" s="26">
        <v>227527902</v>
      </c>
      <c r="D25" s="44"/>
      <c r="E25" s="26">
        <v>96838166894</v>
      </c>
      <c r="F25" s="44"/>
      <c r="G25" s="26">
        <v>105885713207</v>
      </c>
      <c r="H25" s="44"/>
      <c r="I25" s="26">
        <v>141811947</v>
      </c>
      <c r="J25" s="44"/>
      <c r="K25" s="26">
        <v>66610895030</v>
      </c>
      <c r="L25" s="44"/>
      <c r="M25" s="26">
        <v>0</v>
      </c>
      <c r="N25" s="44"/>
      <c r="O25" s="26">
        <v>0</v>
      </c>
      <c r="P25" s="44"/>
      <c r="Q25" s="26">
        <v>369339849</v>
      </c>
      <c r="R25" s="44"/>
      <c r="S25" s="26">
        <v>590</v>
      </c>
      <c r="T25" s="44"/>
      <c r="U25" s="26">
        <v>163449061924</v>
      </c>
      <c r="V25" s="44"/>
      <c r="W25" s="26">
        <v>216226062660</v>
      </c>
      <c r="X25" s="44"/>
      <c r="Y25" s="51">
        <f t="shared" si="0"/>
        <v>8.3546795302367762</v>
      </c>
      <c r="Z25" s="25"/>
      <c r="AA25" s="25"/>
    </row>
    <row r="26" spans="1:28" ht="21.75" customHeight="1">
      <c r="A26" s="13" t="s">
        <v>33</v>
      </c>
      <c r="C26" s="26">
        <v>12653025</v>
      </c>
      <c r="D26" s="44"/>
      <c r="E26" s="26">
        <v>7475253344</v>
      </c>
      <c r="F26" s="44"/>
      <c r="G26" s="26">
        <v>6968145499</v>
      </c>
      <c r="H26" s="44"/>
      <c r="I26" s="26">
        <v>33004000</v>
      </c>
      <c r="J26" s="44"/>
      <c r="K26" s="26">
        <v>0</v>
      </c>
      <c r="L26" s="44"/>
      <c r="M26" s="26">
        <v>-34800000</v>
      </c>
      <c r="N26" s="44"/>
      <c r="O26" s="26">
        <v>23032174954</v>
      </c>
      <c r="P26" s="44"/>
      <c r="Q26" s="26">
        <v>10857025</v>
      </c>
      <c r="R26" s="44"/>
      <c r="S26" s="26">
        <v>667</v>
      </c>
      <c r="T26" s="44"/>
      <c r="U26" s="26">
        <v>6448885302</v>
      </c>
      <c r="V26" s="44"/>
      <c r="W26" s="26">
        <v>7185657831</v>
      </c>
      <c r="X26" s="44"/>
      <c r="Y26" s="51">
        <f t="shared" si="0"/>
        <v>0.27764399745991886</v>
      </c>
      <c r="Z26" s="25"/>
      <c r="AA26" s="25"/>
    </row>
    <row r="27" spans="1:28" ht="21.75" customHeight="1">
      <c r="A27" s="13" t="s">
        <v>34</v>
      </c>
      <c r="C27" s="26">
        <v>423047162</v>
      </c>
      <c r="D27" s="44"/>
      <c r="E27" s="26">
        <v>504949095283</v>
      </c>
      <c r="F27" s="44"/>
      <c r="G27" s="26">
        <v>499114861843</v>
      </c>
      <c r="H27" s="44"/>
      <c r="I27" s="26">
        <v>0</v>
      </c>
      <c r="J27" s="44"/>
      <c r="K27" s="26">
        <v>0</v>
      </c>
      <c r="L27" s="44"/>
      <c r="M27" s="26">
        <v>-160000000</v>
      </c>
      <c r="N27" s="44"/>
      <c r="O27" s="26">
        <v>206390755567</v>
      </c>
      <c r="P27" s="44"/>
      <c r="Q27" s="26">
        <v>263047162</v>
      </c>
      <c r="R27" s="44"/>
      <c r="S27" s="26">
        <v>1477</v>
      </c>
      <c r="T27" s="44"/>
      <c r="U27" s="26">
        <v>313973094254</v>
      </c>
      <c r="V27" s="44"/>
      <c r="W27" s="26">
        <v>385517393585</v>
      </c>
      <c r="X27" s="44"/>
      <c r="Y27" s="51">
        <f t="shared" si="0"/>
        <v>14.895865175140466</v>
      </c>
      <c r="Z27" s="25"/>
      <c r="AA27" s="25"/>
    </row>
    <row r="28" spans="1:28" ht="21.75" customHeight="1">
      <c r="A28" s="13" t="s">
        <v>35</v>
      </c>
      <c r="C28" s="26">
        <v>36612962</v>
      </c>
      <c r="D28" s="44"/>
      <c r="E28" s="26">
        <v>136933483270</v>
      </c>
      <c r="F28" s="44"/>
      <c r="G28" s="26">
        <v>189642306655</v>
      </c>
      <c r="H28" s="44"/>
      <c r="I28" s="26">
        <v>10939279</v>
      </c>
      <c r="J28" s="44"/>
      <c r="K28" s="26">
        <v>59009004140</v>
      </c>
      <c r="L28" s="44"/>
      <c r="M28" s="26">
        <v>-13800000</v>
      </c>
      <c r="N28" s="44"/>
      <c r="O28" s="26">
        <v>85378528533</v>
      </c>
      <c r="P28" s="44"/>
      <c r="Q28" s="26">
        <v>33752241</v>
      </c>
      <c r="R28" s="44"/>
      <c r="S28" s="26">
        <v>6220</v>
      </c>
      <c r="T28" s="44"/>
      <c r="U28" s="26">
        <v>139078577960</v>
      </c>
      <c r="V28" s="44"/>
      <c r="W28" s="26">
        <v>208316111021</v>
      </c>
      <c r="X28" s="44"/>
      <c r="Y28" s="51">
        <f t="shared" si="0"/>
        <v>8.0490498099776122</v>
      </c>
      <c r="Z28" s="25"/>
      <c r="AA28" s="25"/>
    </row>
    <row r="29" spans="1:28" ht="21.75" customHeight="1">
      <c r="A29" s="13" t="s">
        <v>36</v>
      </c>
      <c r="C29" s="26">
        <v>100000</v>
      </c>
      <c r="D29" s="44"/>
      <c r="E29" s="26">
        <v>2529094334</v>
      </c>
      <c r="F29" s="44"/>
      <c r="G29" s="26">
        <v>3368756650</v>
      </c>
      <c r="H29" s="44"/>
      <c r="I29" s="26">
        <v>0</v>
      </c>
      <c r="J29" s="44"/>
      <c r="K29" s="26">
        <v>0</v>
      </c>
      <c r="L29" s="44"/>
      <c r="M29" s="26">
        <v>-100000</v>
      </c>
      <c r="N29" s="44"/>
      <c r="O29" s="26">
        <v>3499814601</v>
      </c>
      <c r="P29" s="44"/>
      <c r="Q29" s="26">
        <v>0</v>
      </c>
      <c r="R29" s="44"/>
      <c r="S29" s="26">
        <v>0</v>
      </c>
      <c r="T29" s="44"/>
      <c r="U29" s="26">
        <v>0</v>
      </c>
      <c r="V29" s="44"/>
      <c r="W29" s="26">
        <v>0</v>
      </c>
      <c r="X29" s="44"/>
      <c r="Y29" s="51">
        <f t="shared" si="0"/>
        <v>0</v>
      </c>
      <c r="Z29" s="25"/>
      <c r="AA29" s="25"/>
    </row>
    <row r="30" spans="1:28" ht="21.75" customHeight="1">
      <c r="A30" s="13" t="s">
        <v>37</v>
      </c>
      <c r="C30" s="26">
        <v>1000</v>
      </c>
      <c r="D30" s="44"/>
      <c r="E30" s="26">
        <v>70704648</v>
      </c>
      <c r="F30" s="44"/>
      <c r="G30" s="26">
        <v>92380337</v>
      </c>
      <c r="H30" s="44"/>
      <c r="I30" s="26">
        <v>0</v>
      </c>
      <c r="J30" s="44"/>
      <c r="K30" s="26">
        <v>0</v>
      </c>
      <c r="L30" s="44"/>
      <c r="M30" s="26">
        <v>0</v>
      </c>
      <c r="N30" s="44"/>
      <c r="O30" s="26">
        <v>0</v>
      </c>
      <c r="P30" s="44"/>
      <c r="Q30" s="26">
        <v>1000</v>
      </c>
      <c r="R30" s="44"/>
      <c r="S30" s="26">
        <v>100100</v>
      </c>
      <c r="T30" s="44"/>
      <c r="U30" s="26">
        <v>70704648</v>
      </c>
      <c r="V30" s="44"/>
      <c r="W30" s="26">
        <v>99326227</v>
      </c>
      <c r="X30" s="44"/>
      <c r="Y30" s="51">
        <f t="shared" si="0"/>
        <v>3.8378296553335176E-3</v>
      </c>
      <c r="Z30" s="25"/>
      <c r="AA30" s="25"/>
    </row>
    <row r="31" spans="1:28" ht="21.75" customHeight="1">
      <c r="A31" s="13" t="s">
        <v>38</v>
      </c>
      <c r="C31" s="26">
        <v>10694914</v>
      </c>
      <c r="D31" s="44"/>
      <c r="E31" s="26">
        <v>25748487446</v>
      </c>
      <c r="F31" s="44"/>
      <c r="G31" s="26">
        <v>27368972929</v>
      </c>
      <c r="H31" s="44"/>
      <c r="I31" s="26">
        <v>0</v>
      </c>
      <c r="J31" s="44"/>
      <c r="K31" s="26">
        <v>0</v>
      </c>
      <c r="L31" s="44"/>
      <c r="M31" s="26">
        <v>0</v>
      </c>
      <c r="N31" s="44"/>
      <c r="O31" s="26">
        <v>0</v>
      </c>
      <c r="P31" s="44"/>
      <c r="Q31" s="26">
        <v>10694914</v>
      </c>
      <c r="R31" s="44"/>
      <c r="S31" s="26">
        <v>2350</v>
      </c>
      <c r="T31" s="44"/>
      <c r="U31" s="26">
        <v>25748487446</v>
      </c>
      <c r="V31" s="44"/>
      <c r="W31" s="26">
        <v>24938769439</v>
      </c>
      <c r="X31" s="44"/>
      <c r="Y31" s="51">
        <f t="shared" si="0"/>
        <v>0.96359996560142591</v>
      </c>
      <c r="Z31" s="25"/>
      <c r="AA31" s="25"/>
    </row>
    <row r="32" spans="1:28" ht="21.75" customHeight="1">
      <c r="A32" s="13" t="s">
        <v>39</v>
      </c>
      <c r="C32" s="26">
        <v>32211842</v>
      </c>
      <c r="D32" s="44"/>
      <c r="E32" s="26">
        <v>15877250981</v>
      </c>
      <c r="F32" s="44"/>
      <c r="G32" s="26">
        <v>11091107028</v>
      </c>
      <c r="H32" s="44"/>
      <c r="I32" s="26">
        <v>157677000</v>
      </c>
      <c r="J32" s="44"/>
      <c r="K32" s="26">
        <v>38931389225</v>
      </c>
      <c r="L32" s="44"/>
      <c r="M32" s="26">
        <v>-10400000</v>
      </c>
      <c r="N32" s="44"/>
      <c r="O32" s="26">
        <v>4427112015</v>
      </c>
      <c r="P32" s="44"/>
      <c r="Q32" s="26">
        <v>179488842</v>
      </c>
      <c r="R32" s="44"/>
      <c r="S32" s="26">
        <v>428</v>
      </c>
      <c r="T32" s="44"/>
      <c r="U32" s="26">
        <v>74112094573</v>
      </c>
      <c r="V32" s="44"/>
      <c r="W32" s="26">
        <v>76227396311</v>
      </c>
      <c r="X32" s="44"/>
      <c r="Y32" s="51">
        <f t="shared" si="0"/>
        <v>2.9453224082619847</v>
      </c>
      <c r="Z32" s="25"/>
      <c r="AA32" s="25"/>
    </row>
    <row r="33" spans="1:27" ht="21.75" customHeight="1">
      <c r="A33" s="13" t="s">
        <v>54</v>
      </c>
      <c r="C33" s="26">
        <v>562500</v>
      </c>
      <c r="D33" s="44"/>
      <c r="E33" s="26">
        <v>5067096751</v>
      </c>
      <c r="F33" s="44"/>
      <c r="G33" s="26">
        <v>5687567606</v>
      </c>
      <c r="H33" s="44"/>
      <c r="I33" s="26">
        <v>0</v>
      </c>
      <c r="J33" s="44"/>
      <c r="K33" s="26">
        <v>0</v>
      </c>
      <c r="L33" s="44"/>
      <c r="M33" s="26">
        <v>0</v>
      </c>
      <c r="N33" s="44"/>
      <c r="O33" s="26">
        <v>0</v>
      </c>
      <c r="P33" s="44"/>
      <c r="Q33" s="26">
        <v>562500</v>
      </c>
      <c r="R33" s="44"/>
      <c r="S33" s="26">
        <v>9990</v>
      </c>
      <c r="T33" s="44"/>
      <c r="U33" s="26">
        <v>5067096751</v>
      </c>
      <c r="V33" s="44"/>
      <c r="W33" s="26">
        <v>5575937231</v>
      </c>
      <c r="X33" s="44"/>
      <c r="Y33" s="51">
        <f t="shared" si="0"/>
        <v>0.21544659359113738</v>
      </c>
      <c r="Z33" s="25"/>
      <c r="AA33" s="25"/>
    </row>
    <row r="34" spans="1:27" ht="21.75" customHeight="1">
      <c r="A34" s="13" t="s">
        <v>40</v>
      </c>
      <c r="C34" s="26">
        <v>550400325</v>
      </c>
      <c r="D34" s="44"/>
      <c r="E34" s="26">
        <v>253677203254</v>
      </c>
      <c r="F34" s="44"/>
      <c r="G34" s="26">
        <v>263788387825</v>
      </c>
      <c r="H34" s="44"/>
      <c r="I34" s="26">
        <v>0</v>
      </c>
      <c r="J34" s="44"/>
      <c r="K34" s="26">
        <v>0</v>
      </c>
      <c r="L34" s="44"/>
      <c r="M34" s="26">
        <v>-116266000</v>
      </c>
      <c r="N34" s="44"/>
      <c r="O34" s="26">
        <v>58502457000</v>
      </c>
      <c r="P34" s="44"/>
      <c r="Q34" s="26">
        <v>434134325</v>
      </c>
      <c r="R34" s="44"/>
      <c r="S34" s="26">
        <v>557</v>
      </c>
      <c r="T34" s="44"/>
      <c r="U34" s="26">
        <v>200090691086</v>
      </c>
      <c r="V34" s="44"/>
      <c r="W34" s="26">
        <v>239943605933</v>
      </c>
      <c r="X34" s="44"/>
      <c r="Y34" s="51">
        <f t="shared" si="0"/>
        <v>9.2710929859172708</v>
      </c>
      <c r="Z34" s="25"/>
      <c r="AA34" s="25"/>
    </row>
    <row r="35" spans="1:27" ht="21.75" customHeight="1">
      <c r="A35" s="13" t="s">
        <v>41</v>
      </c>
      <c r="C35" s="26">
        <v>3250000</v>
      </c>
      <c r="D35" s="44"/>
      <c r="E35" s="26">
        <v>3848241032</v>
      </c>
      <c r="F35" s="44"/>
      <c r="G35" s="26">
        <v>3460293557</v>
      </c>
      <c r="H35" s="44"/>
      <c r="I35" s="26">
        <v>0</v>
      </c>
      <c r="J35" s="44"/>
      <c r="K35" s="26">
        <v>0</v>
      </c>
      <c r="L35" s="44"/>
      <c r="M35" s="26">
        <v>0</v>
      </c>
      <c r="N35" s="44"/>
      <c r="O35" s="26">
        <v>0</v>
      </c>
      <c r="P35" s="44"/>
      <c r="Q35" s="26">
        <v>3250000</v>
      </c>
      <c r="R35" s="44"/>
      <c r="S35" s="26">
        <v>1186</v>
      </c>
      <c r="T35" s="44"/>
      <c r="U35" s="26">
        <v>3848241032</v>
      </c>
      <c r="V35" s="44"/>
      <c r="W35" s="26">
        <v>3824704715</v>
      </c>
      <c r="X35" s="44"/>
      <c r="Y35" s="51">
        <f t="shared" si="0"/>
        <v>0.1477813627021283</v>
      </c>
      <c r="Z35" s="25"/>
      <c r="AA35" s="25"/>
    </row>
    <row r="36" spans="1:27" ht="21.75" customHeight="1">
      <c r="A36" s="13" t="s">
        <v>42</v>
      </c>
      <c r="C36" s="26">
        <v>252124178</v>
      </c>
      <c r="D36" s="44"/>
      <c r="E36" s="26">
        <v>313362638332</v>
      </c>
      <c r="F36" s="44"/>
      <c r="G36" s="26">
        <v>327729588116</v>
      </c>
      <c r="H36" s="44"/>
      <c r="I36" s="26">
        <v>15200000</v>
      </c>
      <c r="J36" s="44"/>
      <c r="K36" s="26">
        <v>20379705003</v>
      </c>
      <c r="L36" s="44"/>
      <c r="M36" s="26">
        <v>-98361000</v>
      </c>
      <c r="N36" s="44"/>
      <c r="O36" s="26">
        <v>145733532750</v>
      </c>
      <c r="P36" s="44"/>
      <c r="Q36" s="26">
        <v>168963178</v>
      </c>
      <c r="R36" s="44"/>
      <c r="S36" s="26">
        <v>1715</v>
      </c>
      <c r="T36" s="44"/>
      <c r="U36" s="26">
        <v>210943010787</v>
      </c>
      <c r="V36" s="44"/>
      <c r="W36" s="26">
        <v>287531913867</v>
      </c>
      <c r="X36" s="44"/>
      <c r="Y36" s="51">
        <f t="shared" si="0"/>
        <v>11.109840162292436</v>
      </c>
      <c r="Z36" s="25"/>
      <c r="AA36" s="25"/>
    </row>
    <row r="37" spans="1:27" ht="21.75" customHeight="1">
      <c r="A37" s="13" t="s">
        <v>43</v>
      </c>
      <c r="C37" s="26">
        <v>5479</v>
      </c>
      <c r="D37" s="44"/>
      <c r="E37" s="26">
        <v>58439921105</v>
      </c>
      <c r="F37" s="44"/>
      <c r="G37" s="26">
        <v>82283753662</v>
      </c>
      <c r="H37" s="44"/>
      <c r="I37" s="26">
        <v>0</v>
      </c>
      <c r="J37" s="44"/>
      <c r="K37" s="26">
        <v>0</v>
      </c>
      <c r="L37" s="44"/>
      <c r="M37" s="26">
        <v>0</v>
      </c>
      <c r="N37" s="44"/>
      <c r="O37" s="26">
        <v>0</v>
      </c>
      <c r="P37" s="44"/>
      <c r="Q37" s="26">
        <v>5479</v>
      </c>
      <c r="R37" s="44"/>
      <c r="S37" s="26">
        <v>17805064</v>
      </c>
      <c r="T37" s="44"/>
      <c r="U37" s="26">
        <v>58439921105</v>
      </c>
      <c r="V37" s="44"/>
      <c r="W37" s="26">
        <v>97319816186</v>
      </c>
      <c r="X37" s="44"/>
      <c r="Y37" s="51">
        <f>W37/2588083263726*100</f>
        <v>3.7603046837794176</v>
      </c>
      <c r="Z37" s="25"/>
      <c r="AA37" s="25"/>
    </row>
    <row r="38" spans="1:27" ht="21.75" customHeight="1">
      <c r="A38" s="13" t="s">
        <v>44</v>
      </c>
      <c r="C38" s="26">
        <v>2119000</v>
      </c>
      <c r="D38" s="44"/>
      <c r="E38" s="26">
        <v>1507655587</v>
      </c>
      <c r="F38" s="44"/>
      <c r="G38" s="26">
        <v>988231461</v>
      </c>
      <c r="H38" s="44"/>
      <c r="I38" s="26">
        <v>0</v>
      </c>
      <c r="J38" s="44"/>
      <c r="K38" s="26">
        <v>0</v>
      </c>
      <c r="L38" s="44"/>
      <c r="M38" s="26">
        <v>0</v>
      </c>
      <c r="N38" s="44"/>
      <c r="O38" s="26">
        <v>0</v>
      </c>
      <c r="P38" s="44"/>
      <c r="Q38" s="26">
        <v>2119000</v>
      </c>
      <c r="R38" s="44"/>
      <c r="S38" s="26">
        <v>596</v>
      </c>
      <c r="T38" s="44"/>
      <c r="U38" s="26">
        <v>1507655587</v>
      </c>
      <c r="V38" s="44"/>
      <c r="W38" s="26">
        <v>1253161597</v>
      </c>
      <c r="X38" s="44"/>
      <c r="Y38" s="51">
        <f>W38/2588083263726*100</f>
        <v>4.8420451326432745E-2</v>
      </c>
      <c r="Z38" s="25"/>
      <c r="AA38" s="25"/>
    </row>
    <row r="39" spans="1:27" ht="21.75" customHeight="1">
      <c r="A39" s="13" t="s">
        <v>45</v>
      </c>
      <c r="C39" s="26">
        <v>200000</v>
      </c>
      <c r="D39" s="44"/>
      <c r="E39" s="26">
        <v>1409084192</v>
      </c>
      <c r="F39" s="44"/>
      <c r="G39" s="26">
        <v>1716627100</v>
      </c>
      <c r="H39" s="44"/>
      <c r="I39" s="26">
        <v>0</v>
      </c>
      <c r="J39" s="44"/>
      <c r="K39" s="26">
        <v>0</v>
      </c>
      <c r="L39" s="44"/>
      <c r="M39" s="26">
        <v>0</v>
      </c>
      <c r="N39" s="44"/>
      <c r="O39" s="26">
        <v>0</v>
      </c>
      <c r="P39" s="44"/>
      <c r="Q39" s="26">
        <v>200000</v>
      </c>
      <c r="R39" s="44"/>
      <c r="S39" s="26">
        <v>11570</v>
      </c>
      <c r="T39" s="44"/>
      <c r="U39" s="26">
        <v>1409084192</v>
      </c>
      <c r="V39" s="44"/>
      <c r="W39" s="26">
        <v>2296112780</v>
      </c>
      <c r="X39" s="44"/>
      <c r="Y39" s="51">
        <f t="shared" si="0"/>
        <v>8.8718659564852739E-2</v>
      </c>
      <c r="Z39" s="25"/>
      <c r="AA39" s="25"/>
    </row>
    <row r="40" spans="1:27" ht="21.75" customHeight="1">
      <c r="A40" s="13" t="s">
        <v>336</v>
      </c>
      <c r="C40" s="26">
        <v>0</v>
      </c>
      <c r="D40" s="44"/>
      <c r="E40" s="26">
        <v>0</v>
      </c>
      <c r="F40" s="44"/>
      <c r="G40" s="26">
        <v>0</v>
      </c>
      <c r="H40" s="44"/>
      <c r="I40" s="26">
        <v>20455288</v>
      </c>
      <c r="J40" s="44"/>
      <c r="K40" s="26">
        <v>71548742481</v>
      </c>
      <c r="L40" s="44"/>
      <c r="M40" s="26">
        <v>0</v>
      </c>
      <c r="N40" s="44"/>
      <c r="O40" s="26">
        <v>0</v>
      </c>
      <c r="P40" s="44"/>
      <c r="Q40" s="26">
        <v>20455288</v>
      </c>
      <c r="R40" s="44"/>
      <c r="S40" s="26">
        <v>3885</v>
      </c>
      <c r="T40" s="44"/>
      <c r="U40" s="26">
        <v>71548742481</v>
      </c>
      <c r="V40" s="44"/>
      <c r="W40" s="26">
        <v>78854500103</v>
      </c>
      <c r="X40" s="44"/>
      <c r="Y40" s="51">
        <f t="shared" si="0"/>
        <v>3.0468301081424678</v>
      </c>
      <c r="Z40" s="25"/>
      <c r="AA40" s="25"/>
    </row>
    <row r="41" spans="1:27" ht="21.75" customHeight="1">
      <c r="A41" s="13" t="s">
        <v>335</v>
      </c>
      <c r="C41" s="26">
        <v>0</v>
      </c>
      <c r="D41" s="44"/>
      <c r="E41" s="26">
        <v>0</v>
      </c>
      <c r="F41" s="44"/>
      <c r="G41" s="26">
        <v>0</v>
      </c>
      <c r="H41" s="44"/>
      <c r="I41" s="26">
        <v>750000</v>
      </c>
      <c r="J41" s="44"/>
      <c r="K41" s="26">
        <v>12836349810</v>
      </c>
      <c r="L41" s="44"/>
      <c r="M41" s="26">
        <v>-750000</v>
      </c>
      <c r="N41" s="44"/>
      <c r="O41" s="26">
        <v>19851601932</v>
      </c>
      <c r="P41" s="44"/>
      <c r="Q41" s="26">
        <v>0</v>
      </c>
      <c r="R41" s="44"/>
      <c r="S41" s="26">
        <v>0</v>
      </c>
      <c r="T41" s="44"/>
      <c r="U41" s="26">
        <v>0</v>
      </c>
      <c r="V41" s="44"/>
      <c r="W41" s="26">
        <v>0</v>
      </c>
      <c r="X41" s="44"/>
      <c r="Y41" s="51">
        <f t="shared" si="0"/>
        <v>0</v>
      </c>
      <c r="Z41" s="25"/>
      <c r="AA41" s="25"/>
    </row>
    <row r="42" spans="1:27" ht="21.75" customHeight="1" thickBot="1">
      <c r="A42" s="16"/>
      <c r="B42" s="16"/>
      <c r="C42" s="28">
        <f>SUM(C9:C41)</f>
        <v>2593309362</v>
      </c>
      <c r="D42" s="25"/>
      <c r="E42" s="29">
        <f>SUM(E9:E41)</f>
        <v>1790789052827</v>
      </c>
      <c r="F42" s="25"/>
      <c r="G42" s="30">
        <f>SUM(G9:G41)</f>
        <v>1938571548946.3625</v>
      </c>
      <c r="H42" s="25"/>
      <c r="I42" s="30">
        <f>SUM(I9:I41)</f>
        <v>429952350</v>
      </c>
      <c r="J42" s="25"/>
      <c r="K42" s="30">
        <f>SUM(K9:K41)</f>
        <v>296198684644</v>
      </c>
      <c r="L42" s="25"/>
      <c r="M42" s="30">
        <f>SUM(M9:M41)</f>
        <v>-763863000</v>
      </c>
      <c r="N42" s="25"/>
      <c r="O42" s="30">
        <f>SUM(O9:O41)</f>
        <v>609360917589</v>
      </c>
      <c r="P42" s="25"/>
      <c r="Q42" s="30">
        <f>SUM(Q9:Q41)</f>
        <v>2259398712</v>
      </c>
      <c r="R42" s="25"/>
      <c r="S42" s="27"/>
      <c r="T42" s="25"/>
      <c r="U42" s="30">
        <f>SUM(U9:U41)</f>
        <v>1605807255679</v>
      </c>
      <c r="V42" s="25"/>
      <c r="W42" s="30">
        <f>SUM(W9:W41)</f>
        <v>2083618315423</v>
      </c>
      <c r="Y42" s="22">
        <f>SUM(Y9:Y41)</f>
        <v>80.508163884312822</v>
      </c>
    </row>
    <row r="43" spans="1:27" ht="13.5" thickTop="1"/>
    <row r="44" spans="1:27">
      <c r="U44" s="23"/>
      <c r="W44" s="23"/>
    </row>
    <row r="45" spans="1:27">
      <c r="E45" s="25"/>
      <c r="G45" s="25"/>
      <c r="U45" s="23"/>
      <c r="W45" s="23"/>
    </row>
    <row r="46" spans="1:27">
      <c r="E46" s="23"/>
      <c r="G46" s="23"/>
      <c r="U46" s="23"/>
      <c r="W46" s="23"/>
    </row>
    <row r="47" spans="1:27">
      <c r="U47" s="23"/>
      <c r="W47" s="23"/>
    </row>
    <row r="48" spans="1:27">
      <c r="U48" s="23"/>
      <c r="W48" s="23"/>
    </row>
    <row r="49" spans="21:23">
      <c r="U49" s="25"/>
      <c r="W49" s="25"/>
    </row>
  </sheetData>
  <mergeCells count="10">
    <mergeCell ref="C6:G6"/>
    <mergeCell ref="I6:O6"/>
    <mergeCell ref="Q6:Y6"/>
    <mergeCell ref="I7:K7"/>
    <mergeCell ref="M7:O7"/>
    <mergeCell ref="A5:Y5"/>
    <mergeCell ref="A1:Y1"/>
    <mergeCell ref="A2:Y2"/>
    <mergeCell ref="A3:Y3"/>
    <mergeCell ref="A4:Y4"/>
  </mergeCells>
  <pageMargins left="0.39" right="0.39" top="0.39" bottom="0.39" header="0" footer="0"/>
  <pageSetup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D1066-312E-491B-891F-02912774AD32}">
  <sheetPr>
    <tabColor rgb="FF92D050"/>
    <pageSetUpPr fitToPage="1"/>
  </sheetPr>
  <dimension ref="A1:AW85"/>
  <sheetViews>
    <sheetView rightToLeft="1" view="pageBreakPreview" topLeftCell="A40" zoomScale="60" zoomScaleNormal="100" workbookViewId="0">
      <selection activeCell="AK86" sqref="AK86"/>
    </sheetView>
  </sheetViews>
  <sheetFormatPr defaultRowHeight="12.75"/>
  <cols>
    <col min="1" max="1" width="81.28515625" style="71" bestFit="1" customWidth="1"/>
    <col min="2" max="2" width="1.28515625" style="71" customWidth="1"/>
    <col min="3" max="3" width="10.5703125" style="71" bestFit="1" customWidth="1"/>
    <col min="4" max="4" width="1.28515625" style="71" customWidth="1"/>
    <col min="5" max="5" width="11.140625" style="71" bestFit="1" customWidth="1"/>
    <col min="6" max="6" width="1.28515625" style="71" customWidth="1"/>
    <col min="7" max="7" width="6.42578125" style="71" customWidth="1"/>
    <col min="8" max="8" width="1.28515625" style="71" customWidth="1"/>
    <col min="9" max="9" width="10.85546875" style="71" customWidth="1"/>
    <col min="10" max="10" width="1.28515625" style="71" customWidth="1"/>
    <col min="11" max="11" width="9.140625" style="71" customWidth="1"/>
    <col min="12" max="12" width="1.28515625" style="71" customWidth="1"/>
    <col min="13" max="13" width="7.42578125" style="71" customWidth="1"/>
    <col min="14" max="14" width="1.28515625" style="71" customWidth="1"/>
    <col min="15" max="15" width="9.140625" style="71" customWidth="1"/>
    <col min="16" max="16" width="1.28515625" style="71" customWidth="1"/>
    <col min="17" max="17" width="2.5703125" style="71" customWidth="1"/>
    <col min="18" max="20" width="1.28515625" style="71" customWidth="1"/>
    <col min="21" max="21" width="6.42578125" style="71" customWidth="1"/>
    <col min="22" max="22" width="1.28515625" style="71" customWidth="1"/>
    <col min="23" max="23" width="2.5703125" style="71" customWidth="1"/>
    <col min="24" max="26" width="1.28515625" style="71" customWidth="1"/>
    <col min="27" max="27" width="6.42578125" style="71" customWidth="1"/>
    <col min="28" max="28" width="1.28515625" style="71" customWidth="1"/>
    <col min="29" max="29" width="2.5703125" style="71" customWidth="1"/>
    <col min="30" max="32" width="1.28515625" style="71" customWidth="1"/>
    <col min="33" max="33" width="9.140625" style="71" customWidth="1"/>
    <col min="34" max="34" width="1.28515625" style="71" customWidth="1"/>
    <col min="35" max="35" width="2.5703125" style="71" customWidth="1"/>
    <col min="36" max="36" width="1.28515625" style="71" customWidth="1"/>
    <col min="37" max="37" width="9.140625" style="71" customWidth="1"/>
    <col min="38" max="38" width="1.28515625" style="71" customWidth="1"/>
    <col min="39" max="39" width="2.5703125" style="71" customWidth="1"/>
    <col min="40" max="40" width="1.28515625" style="71" customWidth="1"/>
    <col min="41" max="41" width="9.140625" style="71" customWidth="1"/>
    <col min="42" max="42" width="1.28515625" style="71" customWidth="1"/>
    <col min="43" max="43" width="6.5703125" style="71" customWidth="1"/>
    <col min="44" max="44" width="1.28515625" style="71" customWidth="1"/>
    <col min="45" max="45" width="11.7109375" style="71" customWidth="1"/>
    <col min="46" max="47" width="1.28515625" style="71" customWidth="1"/>
    <col min="48" max="48" width="11" style="71" bestFit="1" customWidth="1"/>
    <col min="49" max="49" width="7.7109375" style="71" customWidth="1"/>
    <col min="50" max="50" width="0.28515625" style="71" customWidth="1"/>
    <col min="51" max="16384" width="9.140625" style="71"/>
  </cols>
  <sheetData>
    <row r="1" spans="1:49" ht="29.1" customHeight="1">
      <c r="A1" s="117" t="str">
        <f>سهام!A1</f>
        <v>صندوق حفظ ارزش دماوند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117"/>
      <c r="AP1" s="117"/>
      <c r="AQ1" s="117"/>
      <c r="AR1" s="117"/>
      <c r="AS1" s="117"/>
      <c r="AT1" s="117"/>
      <c r="AU1" s="117"/>
      <c r="AV1" s="117"/>
      <c r="AW1" s="117"/>
    </row>
    <row r="2" spans="1:49" ht="21.75" customHeight="1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117"/>
      <c r="AO2" s="117"/>
      <c r="AP2" s="117"/>
      <c r="AQ2" s="117"/>
      <c r="AR2" s="117"/>
      <c r="AS2" s="117"/>
      <c r="AT2" s="117"/>
      <c r="AU2" s="117"/>
      <c r="AV2" s="117"/>
      <c r="AW2" s="117"/>
    </row>
    <row r="3" spans="1:49" ht="21.75" customHeight="1">
      <c r="A3" s="117" t="s">
        <v>333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17"/>
      <c r="AU3" s="117"/>
      <c r="AV3" s="117"/>
      <c r="AW3" s="117"/>
    </row>
    <row r="4" spans="1:49" ht="14.45" customHeight="1"/>
    <row r="5" spans="1:49" ht="14.45" customHeight="1">
      <c r="A5" s="118" t="s">
        <v>58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8"/>
      <c r="AS5" s="118"/>
      <c r="AT5" s="118"/>
      <c r="AU5" s="118"/>
      <c r="AV5" s="118"/>
      <c r="AW5" s="118"/>
    </row>
    <row r="6" spans="1:49" ht="14.45" customHeight="1">
      <c r="I6" s="119" t="s">
        <v>4</v>
      </c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C6" s="119" t="s">
        <v>334</v>
      </c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</row>
    <row r="7" spans="1:49" ht="14.45" customHeight="1"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</row>
    <row r="8" spans="1:49" ht="14.45" customHeight="1">
      <c r="A8" s="119" t="s">
        <v>59</v>
      </c>
      <c r="B8" s="119"/>
      <c r="C8" s="119"/>
      <c r="D8" s="119"/>
      <c r="E8" s="119"/>
      <c r="F8" s="119"/>
      <c r="G8" s="119"/>
      <c r="I8" s="119" t="s">
        <v>60</v>
      </c>
      <c r="J8" s="119"/>
      <c r="K8" s="119"/>
      <c r="M8" s="119" t="s">
        <v>61</v>
      </c>
      <c r="N8" s="119"/>
      <c r="O8" s="119"/>
      <c r="Q8" s="119" t="s">
        <v>62</v>
      </c>
      <c r="R8" s="119"/>
      <c r="S8" s="119"/>
      <c r="T8" s="119"/>
      <c r="U8" s="119"/>
      <c r="W8" s="119" t="s">
        <v>63</v>
      </c>
      <c r="X8" s="119"/>
      <c r="Y8" s="119"/>
      <c r="Z8" s="119"/>
      <c r="AA8" s="119"/>
      <c r="AC8" s="119" t="s">
        <v>60</v>
      </c>
      <c r="AD8" s="119"/>
      <c r="AE8" s="119"/>
      <c r="AF8" s="119"/>
      <c r="AG8" s="119"/>
      <c r="AI8" s="119" t="s">
        <v>61</v>
      </c>
      <c r="AJ8" s="119"/>
      <c r="AK8" s="119"/>
      <c r="AM8" s="119" t="s">
        <v>62</v>
      </c>
      <c r="AN8" s="119"/>
      <c r="AO8" s="119"/>
      <c r="AQ8" s="119" t="s">
        <v>63</v>
      </c>
      <c r="AR8" s="119"/>
      <c r="AS8" s="119"/>
    </row>
    <row r="9" spans="1:49" ht="21.75" customHeight="1">
      <c r="A9" s="113" t="s">
        <v>64</v>
      </c>
      <c r="B9" s="113"/>
      <c r="C9" s="113"/>
      <c r="D9" s="113"/>
      <c r="E9" s="113"/>
      <c r="F9" s="113"/>
      <c r="G9" s="113"/>
      <c r="H9" s="77"/>
      <c r="I9" s="114">
        <v>132000000</v>
      </c>
      <c r="J9" s="114"/>
      <c r="K9" s="114"/>
      <c r="L9" s="77"/>
      <c r="M9" s="114">
        <v>1383</v>
      </c>
      <c r="N9" s="114"/>
      <c r="O9" s="114"/>
      <c r="P9" s="77"/>
      <c r="Q9" s="113" t="s">
        <v>65</v>
      </c>
      <c r="R9" s="113"/>
      <c r="S9" s="113"/>
      <c r="T9" s="113"/>
      <c r="U9" s="113"/>
      <c r="V9" s="77"/>
      <c r="W9" s="115">
        <v>0.198525972309885</v>
      </c>
      <c r="X9" s="115"/>
      <c r="Y9" s="115"/>
      <c r="Z9" s="115"/>
      <c r="AA9" s="115"/>
      <c r="AB9" s="77"/>
      <c r="AC9" s="114">
        <v>132000000</v>
      </c>
      <c r="AD9" s="114"/>
      <c r="AE9" s="114"/>
      <c r="AF9" s="114"/>
      <c r="AG9" s="114"/>
      <c r="AH9" s="77"/>
      <c r="AI9" s="114">
        <v>1383</v>
      </c>
      <c r="AJ9" s="114"/>
      <c r="AK9" s="114"/>
      <c r="AL9" s="77"/>
      <c r="AM9" s="113" t="s">
        <v>65</v>
      </c>
      <c r="AN9" s="113"/>
      <c r="AO9" s="113"/>
      <c r="AP9" s="77"/>
      <c r="AQ9" s="115">
        <v>0.198525972309885</v>
      </c>
      <c r="AR9" s="115"/>
      <c r="AS9" s="115"/>
    </row>
    <row r="10" spans="1:49" ht="21.75" customHeight="1">
      <c r="A10" s="110" t="s">
        <v>66</v>
      </c>
      <c r="B10" s="110"/>
      <c r="C10" s="110"/>
      <c r="D10" s="110"/>
      <c r="E10" s="110"/>
      <c r="F10" s="110"/>
      <c r="G10" s="110"/>
      <c r="H10" s="77"/>
      <c r="I10" s="111">
        <v>464000000</v>
      </c>
      <c r="J10" s="111"/>
      <c r="K10" s="111"/>
      <c r="L10" s="77"/>
      <c r="M10" s="111">
        <v>535</v>
      </c>
      <c r="N10" s="111"/>
      <c r="O10" s="111"/>
      <c r="P10" s="77"/>
      <c r="Q10" s="110" t="s">
        <v>67</v>
      </c>
      <c r="R10" s="110"/>
      <c r="S10" s="110"/>
      <c r="T10" s="110"/>
      <c r="U10" s="110"/>
      <c r="V10" s="77"/>
      <c r="W10" s="116">
        <v>0.19888526561935199</v>
      </c>
      <c r="X10" s="116"/>
      <c r="Y10" s="116"/>
      <c r="Z10" s="116"/>
      <c r="AA10" s="116"/>
      <c r="AB10" s="77"/>
      <c r="AC10" s="111">
        <v>464000000</v>
      </c>
      <c r="AD10" s="111"/>
      <c r="AE10" s="111"/>
      <c r="AF10" s="111"/>
      <c r="AG10" s="111"/>
      <c r="AH10" s="77"/>
      <c r="AI10" s="111">
        <v>535</v>
      </c>
      <c r="AJ10" s="111"/>
      <c r="AK10" s="111"/>
      <c r="AL10" s="77"/>
      <c r="AM10" s="110" t="s">
        <v>67</v>
      </c>
      <c r="AN10" s="110"/>
      <c r="AO10" s="110"/>
      <c r="AP10" s="77"/>
      <c r="AQ10" s="116">
        <v>0.19888526561935199</v>
      </c>
      <c r="AR10" s="116"/>
      <c r="AS10" s="116"/>
    </row>
    <row r="11" spans="1:49" ht="21.75" customHeight="1">
      <c r="A11" s="110" t="s">
        <v>68</v>
      </c>
      <c r="B11" s="110"/>
      <c r="C11" s="110"/>
      <c r="D11" s="110"/>
      <c r="E11" s="110"/>
      <c r="F11" s="110"/>
      <c r="G11" s="110"/>
      <c r="H11" s="77"/>
      <c r="I11" s="111">
        <v>350000000</v>
      </c>
      <c r="J11" s="111"/>
      <c r="K11" s="111"/>
      <c r="L11" s="77"/>
      <c r="M11" s="111">
        <v>542</v>
      </c>
      <c r="N11" s="111"/>
      <c r="O11" s="111"/>
      <c r="P11" s="77"/>
      <c r="Q11" s="110" t="s">
        <v>69</v>
      </c>
      <c r="R11" s="110"/>
      <c r="S11" s="110"/>
      <c r="T11" s="110"/>
      <c r="U11" s="110"/>
      <c r="V11" s="77"/>
      <c r="W11" s="116">
        <v>0.199239199958573</v>
      </c>
      <c r="X11" s="116"/>
      <c r="Y11" s="116"/>
      <c r="Z11" s="116"/>
      <c r="AA11" s="116"/>
      <c r="AB11" s="77"/>
      <c r="AC11" s="111">
        <v>350000000</v>
      </c>
      <c r="AD11" s="111"/>
      <c r="AE11" s="111"/>
      <c r="AF11" s="111"/>
      <c r="AG11" s="111"/>
      <c r="AH11" s="77"/>
      <c r="AI11" s="111">
        <v>542</v>
      </c>
      <c r="AJ11" s="111"/>
      <c r="AK11" s="111"/>
      <c r="AL11" s="77"/>
      <c r="AM11" s="110" t="s">
        <v>69</v>
      </c>
      <c r="AN11" s="110"/>
      <c r="AO11" s="110"/>
      <c r="AP11" s="77"/>
      <c r="AQ11" s="116">
        <v>0.199239199958573</v>
      </c>
      <c r="AR11" s="116"/>
      <c r="AS11" s="116"/>
    </row>
    <row r="12" spans="1:49" ht="14.45" customHeight="1">
      <c r="A12" s="118" t="s">
        <v>70</v>
      </c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</row>
    <row r="13" spans="1:49" ht="14.45" customHeight="1">
      <c r="C13" s="119" t="s">
        <v>4</v>
      </c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Y13" s="119" t="s">
        <v>334</v>
      </c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</row>
    <row r="14" spans="1:49" ht="14.45" customHeight="1">
      <c r="A14" s="74" t="s">
        <v>59</v>
      </c>
      <c r="C14" s="73" t="s">
        <v>71</v>
      </c>
      <c r="D14" s="72"/>
      <c r="E14" s="73" t="s">
        <v>72</v>
      </c>
      <c r="F14" s="72"/>
      <c r="G14" s="112" t="s">
        <v>73</v>
      </c>
      <c r="H14" s="112"/>
      <c r="I14" s="112"/>
      <c r="J14" s="72"/>
      <c r="K14" s="112" t="s">
        <v>74</v>
      </c>
      <c r="L14" s="112"/>
      <c r="M14" s="112"/>
      <c r="N14" s="72"/>
      <c r="O14" s="112" t="s">
        <v>61</v>
      </c>
      <c r="P14" s="112"/>
      <c r="Q14" s="112"/>
      <c r="R14" s="72"/>
      <c r="S14" s="112" t="s">
        <v>62</v>
      </c>
      <c r="T14" s="112"/>
      <c r="U14" s="112"/>
      <c r="V14" s="112"/>
      <c r="W14" s="112"/>
      <c r="Y14" s="112" t="s">
        <v>71</v>
      </c>
      <c r="Z14" s="112"/>
      <c r="AA14" s="112"/>
      <c r="AB14" s="112"/>
      <c r="AC14" s="112"/>
      <c r="AD14" s="72"/>
      <c r="AE14" s="112" t="s">
        <v>72</v>
      </c>
      <c r="AF14" s="112"/>
      <c r="AG14" s="112"/>
      <c r="AH14" s="112"/>
      <c r="AI14" s="112"/>
      <c r="AJ14" s="72"/>
      <c r="AK14" s="112" t="s">
        <v>73</v>
      </c>
      <c r="AL14" s="112"/>
      <c r="AM14" s="112"/>
      <c r="AN14" s="72"/>
      <c r="AO14" s="112" t="s">
        <v>74</v>
      </c>
      <c r="AP14" s="112"/>
      <c r="AQ14" s="112"/>
      <c r="AR14" s="72"/>
      <c r="AS14" s="112" t="s">
        <v>61</v>
      </c>
      <c r="AT14" s="112"/>
      <c r="AU14" s="72"/>
      <c r="AV14" s="73" t="s">
        <v>62</v>
      </c>
    </row>
    <row r="15" spans="1:49" ht="21.75" customHeight="1">
      <c r="A15" s="76" t="s">
        <v>110</v>
      </c>
      <c r="B15" s="77"/>
      <c r="C15" s="76" t="s">
        <v>76</v>
      </c>
      <c r="D15" s="77"/>
      <c r="E15" s="76" t="s">
        <v>77</v>
      </c>
      <c r="F15" s="77"/>
      <c r="G15" s="113" t="s">
        <v>78</v>
      </c>
      <c r="H15" s="113"/>
      <c r="I15" s="113"/>
      <c r="J15" s="77"/>
      <c r="K15" s="114">
        <v>7757000</v>
      </c>
      <c r="L15" s="114"/>
      <c r="M15" s="114"/>
      <c r="N15" s="77"/>
      <c r="O15" s="114">
        <v>5500</v>
      </c>
      <c r="P15" s="114"/>
      <c r="Q15" s="114"/>
      <c r="R15" s="77"/>
      <c r="S15" s="113" t="s">
        <v>89</v>
      </c>
      <c r="T15" s="113"/>
      <c r="U15" s="113"/>
      <c r="V15" s="113"/>
      <c r="W15" s="113"/>
      <c r="X15" s="77"/>
      <c r="Y15" s="113" t="s">
        <v>76</v>
      </c>
      <c r="Z15" s="113"/>
      <c r="AA15" s="113"/>
      <c r="AB15" s="113"/>
      <c r="AC15" s="113"/>
      <c r="AD15" s="77"/>
      <c r="AE15" s="113" t="s">
        <v>77</v>
      </c>
      <c r="AF15" s="113"/>
      <c r="AG15" s="113"/>
      <c r="AH15" s="113"/>
      <c r="AI15" s="113"/>
      <c r="AJ15" s="77"/>
      <c r="AK15" s="113" t="s">
        <v>78</v>
      </c>
      <c r="AL15" s="113"/>
      <c r="AM15" s="113"/>
      <c r="AN15" s="77"/>
      <c r="AO15" s="114">
        <v>7757000</v>
      </c>
      <c r="AP15" s="114"/>
      <c r="AQ15" s="114"/>
      <c r="AR15" s="77"/>
      <c r="AS15" s="114">
        <v>5500</v>
      </c>
      <c r="AT15" s="114"/>
      <c r="AU15" s="77"/>
      <c r="AV15" s="76" t="s">
        <v>89</v>
      </c>
    </row>
    <row r="16" spans="1:49" ht="21.75" customHeight="1">
      <c r="A16" s="78" t="s">
        <v>121</v>
      </c>
      <c r="B16" s="77"/>
      <c r="C16" s="78" t="s">
        <v>76</v>
      </c>
      <c r="D16" s="77"/>
      <c r="E16" s="78" t="s">
        <v>77</v>
      </c>
      <c r="F16" s="77"/>
      <c r="G16" s="110" t="s">
        <v>78</v>
      </c>
      <c r="H16" s="110"/>
      <c r="I16" s="110"/>
      <c r="J16" s="77"/>
      <c r="K16" s="111">
        <v>23568000</v>
      </c>
      <c r="L16" s="111"/>
      <c r="M16" s="111"/>
      <c r="N16" s="77"/>
      <c r="O16" s="111">
        <v>550</v>
      </c>
      <c r="P16" s="111"/>
      <c r="Q16" s="111"/>
      <c r="R16" s="77"/>
      <c r="S16" s="110" t="s">
        <v>89</v>
      </c>
      <c r="T16" s="110"/>
      <c r="U16" s="110"/>
      <c r="V16" s="110"/>
      <c r="W16" s="110"/>
      <c r="X16" s="77"/>
      <c r="Y16" s="110" t="s">
        <v>76</v>
      </c>
      <c r="Z16" s="110"/>
      <c r="AA16" s="110"/>
      <c r="AB16" s="110"/>
      <c r="AC16" s="110"/>
      <c r="AD16" s="77"/>
      <c r="AE16" s="110" t="s">
        <v>77</v>
      </c>
      <c r="AF16" s="110"/>
      <c r="AG16" s="110"/>
      <c r="AH16" s="110"/>
      <c r="AI16" s="110"/>
      <c r="AJ16" s="77"/>
      <c r="AK16" s="110" t="s">
        <v>78</v>
      </c>
      <c r="AL16" s="110"/>
      <c r="AM16" s="110"/>
      <c r="AN16" s="77"/>
      <c r="AO16" s="111">
        <v>23568000</v>
      </c>
      <c r="AP16" s="111"/>
      <c r="AQ16" s="111"/>
      <c r="AR16" s="77"/>
      <c r="AS16" s="111">
        <v>550</v>
      </c>
      <c r="AT16" s="111"/>
      <c r="AU16" s="77"/>
      <c r="AV16" s="78" t="s">
        <v>89</v>
      </c>
    </row>
    <row r="17" spans="1:48" ht="21.75" customHeight="1">
      <c r="A17" s="78" t="s">
        <v>122</v>
      </c>
      <c r="B17" s="77"/>
      <c r="C17" s="78" t="s">
        <v>76</v>
      </c>
      <c r="D17" s="77"/>
      <c r="E17" s="78" t="s">
        <v>77</v>
      </c>
      <c r="F17" s="77"/>
      <c r="G17" s="110" t="s">
        <v>78</v>
      </c>
      <c r="H17" s="110"/>
      <c r="I17" s="110"/>
      <c r="J17" s="77"/>
      <c r="K17" s="111">
        <v>2110000</v>
      </c>
      <c r="L17" s="111"/>
      <c r="M17" s="111"/>
      <c r="N17" s="77"/>
      <c r="O17" s="111">
        <v>600</v>
      </c>
      <c r="P17" s="111"/>
      <c r="Q17" s="111"/>
      <c r="R17" s="77"/>
      <c r="S17" s="110" t="s">
        <v>87</v>
      </c>
      <c r="T17" s="110"/>
      <c r="U17" s="110"/>
      <c r="V17" s="110"/>
      <c r="W17" s="110"/>
      <c r="X17" s="77"/>
      <c r="Y17" s="110" t="s">
        <v>76</v>
      </c>
      <c r="Z17" s="110"/>
      <c r="AA17" s="110"/>
      <c r="AB17" s="110"/>
      <c r="AC17" s="110"/>
      <c r="AD17" s="77"/>
      <c r="AE17" s="110" t="s">
        <v>77</v>
      </c>
      <c r="AF17" s="110"/>
      <c r="AG17" s="110"/>
      <c r="AH17" s="110"/>
      <c r="AI17" s="110"/>
      <c r="AJ17" s="77"/>
      <c r="AK17" s="110" t="s">
        <v>78</v>
      </c>
      <c r="AL17" s="110"/>
      <c r="AM17" s="110"/>
      <c r="AN17" s="77"/>
      <c r="AO17" s="111">
        <v>2110000</v>
      </c>
      <c r="AP17" s="111"/>
      <c r="AQ17" s="111"/>
      <c r="AR17" s="77"/>
      <c r="AS17" s="111">
        <v>600</v>
      </c>
      <c r="AT17" s="111"/>
      <c r="AU17" s="77"/>
      <c r="AV17" s="78" t="s">
        <v>87</v>
      </c>
    </row>
    <row r="18" spans="1:48" ht="21.75" customHeight="1">
      <c r="A18" s="78" t="s">
        <v>112</v>
      </c>
      <c r="B18" s="77"/>
      <c r="C18" s="78" t="s">
        <v>76</v>
      </c>
      <c r="D18" s="77"/>
      <c r="E18" s="78" t="s">
        <v>77</v>
      </c>
      <c r="F18" s="77"/>
      <c r="G18" s="110" t="s">
        <v>78</v>
      </c>
      <c r="H18" s="110"/>
      <c r="I18" s="110"/>
      <c r="J18" s="77"/>
      <c r="K18" s="111">
        <v>8238000</v>
      </c>
      <c r="L18" s="111"/>
      <c r="M18" s="111"/>
      <c r="N18" s="77"/>
      <c r="O18" s="111">
        <v>4500</v>
      </c>
      <c r="P18" s="111"/>
      <c r="Q18" s="111"/>
      <c r="R18" s="77"/>
      <c r="S18" s="110" t="s">
        <v>89</v>
      </c>
      <c r="T18" s="110"/>
      <c r="U18" s="110"/>
      <c r="V18" s="110"/>
      <c r="W18" s="110"/>
      <c r="X18" s="77"/>
      <c r="Y18" s="110" t="s">
        <v>76</v>
      </c>
      <c r="Z18" s="110"/>
      <c r="AA18" s="110"/>
      <c r="AB18" s="110"/>
      <c r="AC18" s="110"/>
      <c r="AD18" s="77"/>
      <c r="AE18" s="110" t="s">
        <v>77</v>
      </c>
      <c r="AF18" s="110"/>
      <c r="AG18" s="110"/>
      <c r="AH18" s="110"/>
      <c r="AI18" s="110"/>
      <c r="AJ18" s="77"/>
      <c r="AK18" s="110" t="s">
        <v>78</v>
      </c>
      <c r="AL18" s="110"/>
      <c r="AM18" s="110"/>
      <c r="AN18" s="77"/>
      <c r="AO18" s="111">
        <v>5467000</v>
      </c>
      <c r="AP18" s="111"/>
      <c r="AQ18" s="111"/>
      <c r="AR18" s="77"/>
      <c r="AS18" s="111">
        <v>4500</v>
      </c>
      <c r="AT18" s="111"/>
      <c r="AU18" s="77"/>
      <c r="AV18" s="78" t="s">
        <v>89</v>
      </c>
    </row>
    <row r="19" spans="1:48" ht="21.75" customHeight="1">
      <c r="A19" s="78" t="s">
        <v>130</v>
      </c>
      <c r="B19" s="77"/>
      <c r="C19" s="78" t="s">
        <v>76</v>
      </c>
      <c r="D19" s="77"/>
      <c r="E19" s="78" t="s">
        <v>77</v>
      </c>
      <c r="F19" s="77"/>
      <c r="G19" s="110" t="s">
        <v>78</v>
      </c>
      <c r="H19" s="110"/>
      <c r="I19" s="110"/>
      <c r="J19" s="77"/>
      <c r="K19" s="111">
        <v>1692000</v>
      </c>
      <c r="L19" s="111"/>
      <c r="M19" s="111"/>
      <c r="N19" s="77"/>
      <c r="O19" s="111">
        <v>600</v>
      </c>
      <c r="P19" s="111"/>
      <c r="Q19" s="111"/>
      <c r="R19" s="77"/>
      <c r="S19" s="110" t="s">
        <v>131</v>
      </c>
      <c r="T19" s="110"/>
      <c r="U19" s="110"/>
      <c r="V19" s="110"/>
      <c r="W19" s="110"/>
      <c r="X19" s="77"/>
      <c r="Y19" s="110" t="s">
        <v>76</v>
      </c>
      <c r="Z19" s="110"/>
      <c r="AA19" s="110"/>
      <c r="AB19" s="110"/>
      <c r="AC19" s="110"/>
      <c r="AD19" s="77"/>
      <c r="AE19" s="110" t="s">
        <v>78</v>
      </c>
      <c r="AF19" s="110"/>
      <c r="AG19" s="110"/>
      <c r="AH19" s="110"/>
      <c r="AI19" s="110"/>
      <c r="AJ19" s="77"/>
      <c r="AK19" s="110" t="s">
        <v>78</v>
      </c>
      <c r="AL19" s="110"/>
      <c r="AM19" s="110"/>
      <c r="AN19" s="77"/>
      <c r="AO19" s="111">
        <v>0</v>
      </c>
      <c r="AP19" s="111"/>
      <c r="AQ19" s="111"/>
      <c r="AR19" s="77"/>
      <c r="AS19" s="111">
        <v>0</v>
      </c>
      <c r="AT19" s="111"/>
      <c r="AU19" s="77"/>
      <c r="AV19" s="78" t="s">
        <v>78</v>
      </c>
    </row>
    <row r="20" spans="1:48" ht="21.75" customHeight="1">
      <c r="A20" s="78" t="s">
        <v>116</v>
      </c>
      <c r="B20" s="77"/>
      <c r="C20" s="78" t="s">
        <v>76</v>
      </c>
      <c r="D20" s="77"/>
      <c r="E20" s="78" t="s">
        <v>77</v>
      </c>
      <c r="F20" s="77"/>
      <c r="G20" s="110" t="s">
        <v>78</v>
      </c>
      <c r="H20" s="110"/>
      <c r="I20" s="110"/>
      <c r="J20" s="77"/>
      <c r="K20" s="111">
        <v>4881000</v>
      </c>
      <c r="L20" s="111"/>
      <c r="M20" s="111"/>
      <c r="N20" s="77"/>
      <c r="O20" s="111">
        <v>550</v>
      </c>
      <c r="P20" s="111"/>
      <c r="Q20" s="111"/>
      <c r="R20" s="77"/>
      <c r="S20" s="110" t="s">
        <v>87</v>
      </c>
      <c r="T20" s="110"/>
      <c r="U20" s="110"/>
      <c r="V20" s="110"/>
      <c r="W20" s="110"/>
      <c r="X20" s="77"/>
      <c r="Y20" s="110" t="s">
        <v>76</v>
      </c>
      <c r="Z20" s="110"/>
      <c r="AA20" s="110"/>
      <c r="AB20" s="110"/>
      <c r="AC20" s="110"/>
      <c r="AD20" s="77"/>
      <c r="AE20" s="110" t="s">
        <v>77</v>
      </c>
      <c r="AF20" s="110"/>
      <c r="AG20" s="110"/>
      <c r="AH20" s="110"/>
      <c r="AI20" s="110"/>
      <c r="AJ20" s="77"/>
      <c r="AK20" s="110" t="s">
        <v>78</v>
      </c>
      <c r="AL20" s="110"/>
      <c r="AM20" s="110"/>
      <c r="AN20" s="77"/>
      <c r="AO20" s="111">
        <v>4881000</v>
      </c>
      <c r="AP20" s="111"/>
      <c r="AQ20" s="111"/>
      <c r="AR20" s="77"/>
      <c r="AS20" s="111">
        <v>550</v>
      </c>
      <c r="AT20" s="111"/>
      <c r="AU20" s="77"/>
      <c r="AV20" s="78" t="s">
        <v>87</v>
      </c>
    </row>
    <row r="21" spans="1:48" ht="21.75" customHeight="1">
      <c r="A21" s="78" t="s">
        <v>114</v>
      </c>
      <c r="B21" s="77"/>
      <c r="C21" s="78" t="s">
        <v>76</v>
      </c>
      <c r="D21" s="77"/>
      <c r="E21" s="78" t="s">
        <v>77</v>
      </c>
      <c r="F21" s="77"/>
      <c r="G21" s="110" t="s">
        <v>78</v>
      </c>
      <c r="H21" s="110"/>
      <c r="I21" s="110"/>
      <c r="J21" s="77"/>
      <c r="K21" s="111">
        <v>4102000</v>
      </c>
      <c r="L21" s="111"/>
      <c r="M21" s="111"/>
      <c r="N21" s="77"/>
      <c r="O21" s="111">
        <v>450</v>
      </c>
      <c r="P21" s="111"/>
      <c r="Q21" s="111"/>
      <c r="R21" s="77"/>
      <c r="S21" s="110" t="s">
        <v>115</v>
      </c>
      <c r="T21" s="110"/>
      <c r="U21" s="110"/>
      <c r="V21" s="110"/>
      <c r="W21" s="110"/>
      <c r="X21" s="77"/>
      <c r="Y21" s="110" t="s">
        <v>76</v>
      </c>
      <c r="Z21" s="110"/>
      <c r="AA21" s="110"/>
      <c r="AB21" s="110"/>
      <c r="AC21" s="110"/>
      <c r="AD21" s="77"/>
      <c r="AE21" s="110" t="s">
        <v>77</v>
      </c>
      <c r="AF21" s="110"/>
      <c r="AG21" s="110"/>
      <c r="AH21" s="110"/>
      <c r="AI21" s="110"/>
      <c r="AJ21" s="77"/>
      <c r="AK21" s="110" t="s">
        <v>78</v>
      </c>
      <c r="AL21" s="110"/>
      <c r="AM21" s="110"/>
      <c r="AN21" s="77"/>
      <c r="AO21" s="111">
        <v>4102000</v>
      </c>
      <c r="AP21" s="111"/>
      <c r="AQ21" s="111"/>
      <c r="AR21" s="77"/>
      <c r="AS21" s="111">
        <v>450</v>
      </c>
      <c r="AT21" s="111"/>
      <c r="AU21" s="77"/>
      <c r="AV21" s="78" t="s">
        <v>115</v>
      </c>
    </row>
    <row r="22" spans="1:48" ht="21.75" customHeight="1">
      <c r="A22" s="78" t="s">
        <v>88</v>
      </c>
      <c r="B22" s="77"/>
      <c r="C22" s="78" t="s">
        <v>76</v>
      </c>
      <c r="D22" s="77"/>
      <c r="E22" s="78" t="s">
        <v>77</v>
      </c>
      <c r="F22" s="77"/>
      <c r="G22" s="110" t="s">
        <v>78</v>
      </c>
      <c r="H22" s="110"/>
      <c r="I22" s="110"/>
      <c r="J22" s="77"/>
      <c r="K22" s="111">
        <v>9419000</v>
      </c>
      <c r="L22" s="111"/>
      <c r="M22" s="111"/>
      <c r="N22" s="77"/>
      <c r="O22" s="111">
        <v>5000</v>
      </c>
      <c r="P22" s="111"/>
      <c r="Q22" s="111"/>
      <c r="R22" s="77"/>
      <c r="S22" s="110" t="s">
        <v>89</v>
      </c>
      <c r="T22" s="110"/>
      <c r="U22" s="110"/>
      <c r="V22" s="110"/>
      <c r="W22" s="110"/>
      <c r="X22" s="77"/>
      <c r="Y22" s="110" t="s">
        <v>76</v>
      </c>
      <c r="Z22" s="110"/>
      <c r="AA22" s="110"/>
      <c r="AB22" s="110"/>
      <c r="AC22" s="110"/>
      <c r="AD22" s="77"/>
      <c r="AE22" s="110" t="s">
        <v>78</v>
      </c>
      <c r="AF22" s="110"/>
      <c r="AG22" s="110"/>
      <c r="AH22" s="110"/>
      <c r="AI22" s="110"/>
      <c r="AJ22" s="77"/>
      <c r="AK22" s="110" t="s">
        <v>78</v>
      </c>
      <c r="AL22" s="110"/>
      <c r="AM22" s="110"/>
      <c r="AN22" s="77"/>
      <c r="AO22" s="111">
        <v>0</v>
      </c>
      <c r="AP22" s="111"/>
      <c r="AQ22" s="111"/>
      <c r="AR22" s="77"/>
      <c r="AS22" s="111">
        <v>0</v>
      </c>
      <c r="AT22" s="111"/>
      <c r="AU22" s="77"/>
      <c r="AV22" s="78" t="s">
        <v>78</v>
      </c>
    </row>
    <row r="23" spans="1:48" ht="21.75" customHeight="1">
      <c r="A23" s="78" t="s">
        <v>127</v>
      </c>
      <c r="B23" s="77"/>
      <c r="C23" s="78" t="s">
        <v>76</v>
      </c>
      <c r="D23" s="77"/>
      <c r="E23" s="78" t="s">
        <v>77</v>
      </c>
      <c r="F23" s="77"/>
      <c r="G23" s="110" t="s">
        <v>78</v>
      </c>
      <c r="H23" s="110"/>
      <c r="I23" s="110"/>
      <c r="J23" s="77"/>
      <c r="K23" s="111">
        <v>12091000</v>
      </c>
      <c r="L23" s="111"/>
      <c r="M23" s="111"/>
      <c r="N23" s="77"/>
      <c r="O23" s="111">
        <v>1200</v>
      </c>
      <c r="P23" s="111"/>
      <c r="Q23" s="111"/>
      <c r="R23" s="77"/>
      <c r="S23" s="110" t="s">
        <v>96</v>
      </c>
      <c r="T23" s="110"/>
      <c r="U23" s="110"/>
      <c r="V23" s="110"/>
      <c r="W23" s="110"/>
      <c r="X23" s="77"/>
      <c r="Y23" s="110" t="s">
        <v>76</v>
      </c>
      <c r="Z23" s="110"/>
      <c r="AA23" s="110"/>
      <c r="AB23" s="110"/>
      <c r="AC23" s="110"/>
      <c r="AD23" s="77"/>
      <c r="AE23" s="110" t="s">
        <v>78</v>
      </c>
      <c r="AF23" s="110"/>
      <c r="AG23" s="110"/>
      <c r="AH23" s="110"/>
      <c r="AI23" s="110"/>
      <c r="AJ23" s="77"/>
      <c r="AK23" s="110" t="s">
        <v>78</v>
      </c>
      <c r="AL23" s="110"/>
      <c r="AM23" s="110"/>
      <c r="AN23" s="77"/>
      <c r="AO23" s="111">
        <v>0</v>
      </c>
      <c r="AP23" s="111"/>
      <c r="AQ23" s="111"/>
      <c r="AR23" s="77"/>
      <c r="AS23" s="111">
        <v>0</v>
      </c>
      <c r="AT23" s="111"/>
      <c r="AU23" s="77"/>
      <c r="AV23" s="78" t="s">
        <v>78</v>
      </c>
    </row>
    <row r="24" spans="1:48" ht="21.75" customHeight="1">
      <c r="A24" s="78" t="s">
        <v>84</v>
      </c>
      <c r="B24" s="77"/>
      <c r="C24" s="78" t="s">
        <v>76</v>
      </c>
      <c r="D24" s="77"/>
      <c r="E24" s="78" t="s">
        <v>77</v>
      </c>
      <c r="F24" s="77"/>
      <c r="G24" s="110" t="s">
        <v>78</v>
      </c>
      <c r="H24" s="110"/>
      <c r="I24" s="110"/>
      <c r="J24" s="77"/>
      <c r="K24" s="111">
        <v>529</v>
      </c>
      <c r="L24" s="111"/>
      <c r="M24" s="111"/>
      <c r="N24" s="77"/>
      <c r="O24" s="111">
        <v>0</v>
      </c>
      <c r="P24" s="111"/>
      <c r="Q24" s="111"/>
      <c r="R24" s="77"/>
      <c r="S24" s="110" t="s">
        <v>78</v>
      </c>
      <c r="T24" s="110"/>
      <c r="U24" s="110"/>
      <c r="V24" s="110"/>
      <c r="W24" s="110"/>
      <c r="X24" s="77"/>
      <c r="Y24" s="110" t="s">
        <v>76</v>
      </c>
      <c r="Z24" s="110"/>
      <c r="AA24" s="110"/>
      <c r="AB24" s="110"/>
      <c r="AC24" s="110"/>
      <c r="AD24" s="77"/>
      <c r="AE24" s="110" t="s">
        <v>77</v>
      </c>
      <c r="AF24" s="110"/>
      <c r="AG24" s="110"/>
      <c r="AH24" s="110"/>
      <c r="AI24" s="110"/>
      <c r="AJ24" s="77"/>
      <c r="AK24" s="110" t="s">
        <v>78</v>
      </c>
      <c r="AL24" s="110"/>
      <c r="AM24" s="110"/>
      <c r="AN24" s="77"/>
      <c r="AO24" s="111">
        <v>529</v>
      </c>
      <c r="AP24" s="111"/>
      <c r="AQ24" s="111"/>
      <c r="AR24" s="77"/>
      <c r="AS24" s="111">
        <v>0</v>
      </c>
      <c r="AT24" s="111"/>
      <c r="AU24" s="77"/>
      <c r="AV24" s="78" t="s">
        <v>78</v>
      </c>
    </row>
    <row r="25" spans="1:48" ht="21.75" customHeight="1">
      <c r="A25" s="78" t="s">
        <v>86</v>
      </c>
      <c r="B25" s="77"/>
      <c r="C25" s="78" t="s">
        <v>76</v>
      </c>
      <c r="D25" s="77"/>
      <c r="E25" s="78" t="s">
        <v>77</v>
      </c>
      <c r="F25" s="77"/>
      <c r="G25" s="110" t="s">
        <v>78</v>
      </c>
      <c r="H25" s="110"/>
      <c r="I25" s="110"/>
      <c r="J25" s="77"/>
      <c r="K25" s="111">
        <v>183617000</v>
      </c>
      <c r="L25" s="111"/>
      <c r="M25" s="111"/>
      <c r="N25" s="77"/>
      <c r="O25" s="111">
        <v>500</v>
      </c>
      <c r="P25" s="111"/>
      <c r="Q25" s="111"/>
      <c r="R25" s="77"/>
      <c r="S25" s="110" t="s">
        <v>87</v>
      </c>
      <c r="T25" s="110"/>
      <c r="U25" s="110"/>
      <c r="V25" s="110"/>
      <c r="W25" s="110"/>
      <c r="X25" s="77"/>
      <c r="Y25" s="110" t="s">
        <v>76</v>
      </c>
      <c r="Z25" s="110"/>
      <c r="AA25" s="110"/>
      <c r="AB25" s="110"/>
      <c r="AC25" s="110"/>
      <c r="AD25" s="77"/>
      <c r="AE25" s="110" t="s">
        <v>77</v>
      </c>
      <c r="AF25" s="110"/>
      <c r="AG25" s="110"/>
      <c r="AH25" s="110"/>
      <c r="AI25" s="110"/>
      <c r="AJ25" s="77"/>
      <c r="AK25" s="110" t="s">
        <v>78</v>
      </c>
      <c r="AL25" s="110"/>
      <c r="AM25" s="110"/>
      <c r="AN25" s="77"/>
      <c r="AO25" s="111">
        <v>183617000</v>
      </c>
      <c r="AP25" s="111"/>
      <c r="AQ25" s="111"/>
      <c r="AR25" s="77"/>
      <c r="AS25" s="111">
        <v>500</v>
      </c>
      <c r="AT25" s="111"/>
      <c r="AU25" s="77"/>
      <c r="AV25" s="78" t="s">
        <v>87</v>
      </c>
    </row>
    <row r="26" spans="1:48" ht="21.75" customHeight="1">
      <c r="A26" s="78" t="s">
        <v>128</v>
      </c>
      <c r="B26" s="77"/>
      <c r="C26" s="78" t="s">
        <v>76</v>
      </c>
      <c r="D26" s="77"/>
      <c r="E26" s="78" t="s">
        <v>77</v>
      </c>
      <c r="F26" s="77"/>
      <c r="G26" s="110" t="s">
        <v>78</v>
      </c>
      <c r="H26" s="110"/>
      <c r="I26" s="110"/>
      <c r="J26" s="77"/>
      <c r="K26" s="111">
        <v>1300000</v>
      </c>
      <c r="L26" s="111"/>
      <c r="M26" s="111"/>
      <c r="N26" s="77"/>
      <c r="O26" s="111">
        <v>1400</v>
      </c>
      <c r="P26" s="111"/>
      <c r="Q26" s="111"/>
      <c r="R26" s="77"/>
      <c r="S26" s="110" t="s">
        <v>89</v>
      </c>
      <c r="T26" s="110"/>
      <c r="U26" s="110"/>
      <c r="V26" s="110"/>
      <c r="W26" s="110"/>
      <c r="X26" s="77"/>
      <c r="Y26" s="110" t="s">
        <v>76</v>
      </c>
      <c r="Z26" s="110"/>
      <c r="AA26" s="110"/>
      <c r="AB26" s="110"/>
      <c r="AC26" s="110"/>
      <c r="AD26" s="77"/>
      <c r="AE26" s="110" t="s">
        <v>77</v>
      </c>
      <c r="AF26" s="110"/>
      <c r="AG26" s="110"/>
      <c r="AH26" s="110"/>
      <c r="AI26" s="110"/>
      <c r="AJ26" s="77"/>
      <c r="AK26" s="110" t="s">
        <v>78</v>
      </c>
      <c r="AL26" s="110"/>
      <c r="AM26" s="110"/>
      <c r="AN26" s="77"/>
      <c r="AO26" s="111">
        <v>1300000</v>
      </c>
      <c r="AP26" s="111"/>
      <c r="AQ26" s="111"/>
      <c r="AR26" s="77"/>
      <c r="AS26" s="111">
        <v>1400</v>
      </c>
      <c r="AT26" s="111"/>
      <c r="AU26" s="77"/>
      <c r="AV26" s="78" t="s">
        <v>89</v>
      </c>
    </row>
    <row r="27" spans="1:48" ht="21.75" customHeight="1">
      <c r="A27" s="78" t="s">
        <v>126</v>
      </c>
      <c r="B27" s="77"/>
      <c r="C27" s="78" t="s">
        <v>76</v>
      </c>
      <c r="D27" s="77"/>
      <c r="E27" s="78" t="s">
        <v>77</v>
      </c>
      <c r="F27" s="77"/>
      <c r="G27" s="110" t="s">
        <v>78</v>
      </c>
      <c r="H27" s="110"/>
      <c r="I27" s="110"/>
      <c r="J27" s="77"/>
      <c r="K27" s="111">
        <v>2768000</v>
      </c>
      <c r="L27" s="111"/>
      <c r="M27" s="111"/>
      <c r="N27" s="77"/>
      <c r="O27" s="111">
        <v>650</v>
      </c>
      <c r="P27" s="111"/>
      <c r="Q27" s="111"/>
      <c r="R27" s="77"/>
      <c r="S27" s="110" t="s">
        <v>87</v>
      </c>
      <c r="T27" s="110"/>
      <c r="U27" s="110"/>
      <c r="V27" s="110"/>
      <c r="W27" s="110"/>
      <c r="X27" s="77"/>
      <c r="Y27" s="110" t="s">
        <v>76</v>
      </c>
      <c r="Z27" s="110"/>
      <c r="AA27" s="110"/>
      <c r="AB27" s="110"/>
      <c r="AC27" s="110"/>
      <c r="AD27" s="77"/>
      <c r="AE27" s="110" t="s">
        <v>78</v>
      </c>
      <c r="AF27" s="110"/>
      <c r="AG27" s="110"/>
      <c r="AH27" s="110"/>
      <c r="AI27" s="110"/>
      <c r="AJ27" s="77"/>
      <c r="AK27" s="110" t="s">
        <v>78</v>
      </c>
      <c r="AL27" s="110"/>
      <c r="AM27" s="110"/>
      <c r="AN27" s="77"/>
      <c r="AO27" s="111">
        <v>0</v>
      </c>
      <c r="AP27" s="111"/>
      <c r="AQ27" s="111"/>
      <c r="AR27" s="77"/>
      <c r="AS27" s="111">
        <v>0</v>
      </c>
      <c r="AT27" s="111"/>
      <c r="AU27" s="77"/>
      <c r="AV27" s="78" t="s">
        <v>78</v>
      </c>
    </row>
    <row r="28" spans="1:48" ht="21.75" customHeight="1">
      <c r="A28" s="78" t="s">
        <v>123</v>
      </c>
      <c r="B28" s="77"/>
      <c r="C28" s="78" t="s">
        <v>76</v>
      </c>
      <c r="D28" s="77"/>
      <c r="E28" s="78" t="s">
        <v>77</v>
      </c>
      <c r="F28" s="77"/>
      <c r="G28" s="110" t="s">
        <v>78</v>
      </c>
      <c r="H28" s="110"/>
      <c r="I28" s="110"/>
      <c r="J28" s="77"/>
      <c r="K28" s="111">
        <v>43390000</v>
      </c>
      <c r="L28" s="111"/>
      <c r="M28" s="111"/>
      <c r="N28" s="77"/>
      <c r="O28" s="111">
        <v>600</v>
      </c>
      <c r="P28" s="111"/>
      <c r="Q28" s="111"/>
      <c r="R28" s="77"/>
      <c r="S28" s="110" t="s">
        <v>89</v>
      </c>
      <c r="T28" s="110"/>
      <c r="U28" s="110"/>
      <c r="V28" s="110"/>
      <c r="W28" s="110"/>
      <c r="X28" s="77"/>
      <c r="Y28" s="110" t="s">
        <v>76</v>
      </c>
      <c r="Z28" s="110"/>
      <c r="AA28" s="110"/>
      <c r="AB28" s="110"/>
      <c r="AC28" s="110"/>
      <c r="AD28" s="77"/>
      <c r="AE28" s="110" t="s">
        <v>77</v>
      </c>
      <c r="AF28" s="110"/>
      <c r="AG28" s="110"/>
      <c r="AH28" s="110"/>
      <c r="AI28" s="110"/>
      <c r="AJ28" s="77"/>
      <c r="AK28" s="110" t="s">
        <v>78</v>
      </c>
      <c r="AL28" s="110"/>
      <c r="AM28" s="110"/>
      <c r="AN28" s="77"/>
      <c r="AO28" s="111">
        <v>118224000</v>
      </c>
      <c r="AP28" s="111"/>
      <c r="AQ28" s="111"/>
      <c r="AR28" s="77"/>
      <c r="AS28" s="111">
        <v>600</v>
      </c>
      <c r="AT28" s="111"/>
      <c r="AU28" s="77"/>
      <c r="AV28" s="78" t="s">
        <v>89</v>
      </c>
    </row>
    <row r="29" spans="1:48" ht="21.75" customHeight="1">
      <c r="A29" s="78" t="s">
        <v>125</v>
      </c>
      <c r="B29" s="77"/>
      <c r="C29" s="78" t="s">
        <v>76</v>
      </c>
      <c r="D29" s="77"/>
      <c r="E29" s="78" t="s">
        <v>77</v>
      </c>
      <c r="F29" s="77"/>
      <c r="G29" s="110" t="s">
        <v>78</v>
      </c>
      <c r="H29" s="110"/>
      <c r="I29" s="110"/>
      <c r="J29" s="77"/>
      <c r="K29" s="111">
        <v>141426000</v>
      </c>
      <c r="L29" s="111"/>
      <c r="M29" s="111"/>
      <c r="N29" s="77"/>
      <c r="O29" s="111">
        <v>1100</v>
      </c>
      <c r="P29" s="111"/>
      <c r="Q29" s="111"/>
      <c r="R29" s="77"/>
      <c r="S29" s="110" t="s">
        <v>96</v>
      </c>
      <c r="T29" s="110"/>
      <c r="U29" s="110"/>
      <c r="V29" s="110"/>
      <c r="W29" s="110"/>
      <c r="X29" s="77"/>
      <c r="Y29" s="110" t="s">
        <v>76</v>
      </c>
      <c r="Z29" s="110"/>
      <c r="AA29" s="110"/>
      <c r="AB29" s="110"/>
      <c r="AC29" s="110"/>
      <c r="AD29" s="77"/>
      <c r="AE29" s="110" t="s">
        <v>78</v>
      </c>
      <c r="AF29" s="110"/>
      <c r="AG29" s="110"/>
      <c r="AH29" s="110"/>
      <c r="AI29" s="110"/>
      <c r="AJ29" s="77"/>
      <c r="AK29" s="110" t="s">
        <v>78</v>
      </c>
      <c r="AL29" s="110"/>
      <c r="AM29" s="110"/>
      <c r="AN29" s="77"/>
      <c r="AO29" s="111">
        <v>0</v>
      </c>
      <c r="AP29" s="111"/>
      <c r="AQ29" s="111"/>
      <c r="AR29" s="77"/>
      <c r="AS29" s="111">
        <v>0</v>
      </c>
      <c r="AT29" s="111"/>
      <c r="AU29" s="77"/>
      <c r="AV29" s="78" t="s">
        <v>78</v>
      </c>
    </row>
    <row r="30" spans="1:48" ht="21.75" customHeight="1">
      <c r="A30" s="78" t="s">
        <v>124</v>
      </c>
      <c r="B30" s="77"/>
      <c r="C30" s="78" t="s">
        <v>76</v>
      </c>
      <c r="D30" s="77"/>
      <c r="E30" s="78" t="s">
        <v>77</v>
      </c>
      <c r="F30" s="77"/>
      <c r="G30" s="110" t="s">
        <v>78</v>
      </c>
      <c r="H30" s="110"/>
      <c r="I30" s="110"/>
      <c r="J30" s="77"/>
      <c r="K30" s="111">
        <v>75000</v>
      </c>
      <c r="L30" s="111"/>
      <c r="M30" s="111"/>
      <c r="N30" s="77"/>
      <c r="O30" s="111">
        <v>600</v>
      </c>
      <c r="P30" s="111"/>
      <c r="Q30" s="111"/>
      <c r="R30" s="77"/>
      <c r="S30" s="110" t="s">
        <v>104</v>
      </c>
      <c r="T30" s="110"/>
      <c r="U30" s="110"/>
      <c r="V30" s="110"/>
      <c r="W30" s="110"/>
      <c r="X30" s="77"/>
      <c r="Y30" s="110" t="s">
        <v>76</v>
      </c>
      <c r="Z30" s="110"/>
      <c r="AA30" s="110"/>
      <c r="AB30" s="110"/>
      <c r="AC30" s="110"/>
      <c r="AD30" s="77"/>
      <c r="AE30" s="110" t="s">
        <v>78</v>
      </c>
      <c r="AF30" s="110"/>
      <c r="AG30" s="110"/>
      <c r="AH30" s="110"/>
      <c r="AI30" s="110"/>
      <c r="AJ30" s="77"/>
      <c r="AK30" s="110" t="s">
        <v>78</v>
      </c>
      <c r="AL30" s="110"/>
      <c r="AM30" s="110"/>
      <c r="AN30" s="77"/>
      <c r="AO30" s="111">
        <v>0</v>
      </c>
      <c r="AP30" s="111"/>
      <c r="AQ30" s="111"/>
      <c r="AR30" s="77"/>
      <c r="AS30" s="111">
        <v>0</v>
      </c>
      <c r="AT30" s="111"/>
      <c r="AU30" s="77"/>
      <c r="AV30" s="78" t="s">
        <v>78</v>
      </c>
    </row>
    <row r="31" spans="1:48" ht="21.75" customHeight="1">
      <c r="A31" s="78" t="s">
        <v>129</v>
      </c>
      <c r="B31" s="77"/>
      <c r="C31" s="78" t="s">
        <v>76</v>
      </c>
      <c r="D31" s="77"/>
      <c r="E31" s="78" t="s">
        <v>77</v>
      </c>
      <c r="F31" s="77"/>
      <c r="G31" s="110" t="s">
        <v>78</v>
      </c>
      <c r="H31" s="110"/>
      <c r="I31" s="110"/>
      <c r="J31" s="77"/>
      <c r="K31" s="111">
        <v>36855000</v>
      </c>
      <c r="L31" s="111"/>
      <c r="M31" s="111"/>
      <c r="N31" s="77"/>
      <c r="O31" s="111">
        <v>1300</v>
      </c>
      <c r="P31" s="111"/>
      <c r="Q31" s="111"/>
      <c r="R31" s="77"/>
      <c r="S31" s="110" t="s">
        <v>96</v>
      </c>
      <c r="T31" s="110"/>
      <c r="U31" s="110"/>
      <c r="V31" s="110"/>
      <c r="W31" s="110"/>
      <c r="X31" s="77"/>
      <c r="Y31" s="110" t="s">
        <v>76</v>
      </c>
      <c r="Z31" s="110"/>
      <c r="AA31" s="110"/>
      <c r="AB31" s="110"/>
      <c r="AC31" s="110"/>
      <c r="AD31" s="77"/>
      <c r="AE31" s="110" t="s">
        <v>78</v>
      </c>
      <c r="AF31" s="110"/>
      <c r="AG31" s="110"/>
      <c r="AH31" s="110"/>
      <c r="AI31" s="110"/>
      <c r="AJ31" s="77"/>
      <c r="AK31" s="110" t="s">
        <v>78</v>
      </c>
      <c r="AL31" s="110"/>
      <c r="AM31" s="110"/>
      <c r="AN31" s="77"/>
      <c r="AO31" s="111">
        <v>0</v>
      </c>
      <c r="AP31" s="111"/>
      <c r="AQ31" s="111"/>
      <c r="AR31" s="77"/>
      <c r="AS31" s="111">
        <v>0</v>
      </c>
      <c r="AT31" s="111"/>
      <c r="AU31" s="77"/>
      <c r="AV31" s="78" t="s">
        <v>78</v>
      </c>
    </row>
    <row r="32" spans="1:48" ht="21.75" customHeight="1">
      <c r="A32" s="78" t="s">
        <v>133</v>
      </c>
      <c r="B32" s="77"/>
      <c r="C32" s="78" t="s">
        <v>76</v>
      </c>
      <c r="D32" s="77"/>
      <c r="E32" s="78" t="s">
        <v>77</v>
      </c>
      <c r="F32" s="77"/>
      <c r="G32" s="110" t="s">
        <v>78</v>
      </c>
      <c r="H32" s="110"/>
      <c r="I32" s="110"/>
      <c r="J32" s="77"/>
      <c r="K32" s="111">
        <v>94560000</v>
      </c>
      <c r="L32" s="111"/>
      <c r="M32" s="111"/>
      <c r="N32" s="77"/>
      <c r="O32" s="111">
        <v>1310</v>
      </c>
      <c r="P32" s="111"/>
      <c r="Q32" s="111"/>
      <c r="R32" s="77"/>
      <c r="S32" s="110" t="s">
        <v>107</v>
      </c>
      <c r="T32" s="110"/>
      <c r="U32" s="110"/>
      <c r="V32" s="110"/>
      <c r="W32" s="110"/>
      <c r="X32" s="77"/>
      <c r="Y32" s="110" t="s">
        <v>76</v>
      </c>
      <c r="Z32" s="110"/>
      <c r="AA32" s="110"/>
      <c r="AB32" s="110"/>
      <c r="AC32" s="110"/>
      <c r="AD32" s="77"/>
      <c r="AE32" s="110" t="s">
        <v>78</v>
      </c>
      <c r="AF32" s="110"/>
      <c r="AG32" s="110"/>
      <c r="AH32" s="110"/>
      <c r="AI32" s="110"/>
      <c r="AJ32" s="77"/>
      <c r="AK32" s="110" t="s">
        <v>78</v>
      </c>
      <c r="AL32" s="110"/>
      <c r="AM32" s="110"/>
      <c r="AN32" s="77"/>
      <c r="AO32" s="111">
        <v>0</v>
      </c>
      <c r="AP32" s="111"/>
      <c r="AQ32" s="111"/>
      <c r="AR32" s="77"/>
      <c r="AS32" s="111">
        <v>0</v>
      </c>
      <c r="AT32" s="111"/>
      <c r="AU32" s="77"/>
      <c r="AV32" s="78" t="s">
        <v>78</v>
      </c>
    </row>
    <row r="33" spans="1:48" ht="21.75" customHeight="1">
      <c r="A33" s="78" t="s">
        <v>95</v>
      </c>
      <c r="B33" s="77"/>
      <c r="C33" s="78" t="s">
        <v>76</v>
      </c>
      <c r="D33" s="77"/>
      <c r="E33" s="78" t="s">
        <v>77</v>
      </c>
      <c r="F33" s="77"/>
      <c r="G33" s="110" t="s">
        <v>78</v>
      </c>
      <c r="H33" s="110"/>
      <c r="I33" s="110"/>
      <c r="J33" s="77"/>
      <c r="K33" s="111">
        <v>11670000</v>
      </c>
      <c r="L33" s="111"/>
      <c r="M33" s="111"/>
      <c r="N33" s="77"/>
      <c r="O33" s="111">
        <v>600</v>
      </c>
      <c r="P33" s="111"/>
      <c r="Q33" s="111"/>
      <c r="R33" s="77"/>
      <c r="S33" s="110" t="s">
        <v>96</v>
      </c>
      <c r="T33" s="110"/>
      <c r="U33" s="110"/>
      <c r="V33" s="110"/>
      <c r="W33" s="110"/>
      <c r="X33" s="77"/>
      <c r="Y33" s="110" t="s">
        <v>76</v>
      </c>
      <c r="Z33" s="110"/>
      <c r="AA33" s="110"/>
      <c r="AB33" s="110"/>
      <c r="AC33" s="110"/>
      <c r="AD33" s="77"/>
      <c r="AE33" s="110" t="s">
        <v>78</v>
      </c>
      <c r="AF33" s="110"/>
      <c r="AG33" s="110"/>
      <c r="AH33" s="110"/>
      <c r="AI33" s="110"/>
      <c r="AJ33" s="77"/>
      <c r="AK33" s="110" t="s">
        <v>78</v>
      </c>
      <c r="AL33" s="110"/>
      <c r="AM33" s="110"/>
      <c r="AN33" s="77"/>
      <c r="AO33" s="111">
        <v>0</v>
      </c>
      <c r="AP33" s="111"/>
      <c r="AQ33" s="111"/>
      <c r="AR33" s="77"/>
      <c r="AS33" s="111">
        <v>0</v>
      </c>
      <c r="AT33" s="111"/>
      <c r="AU33" s="77"/>
      <c r="AV33" s="78" t="s">
        <v>78</v>
      </c>
    </row>
    <row r="34" spans="1:48" ht="21.75" customHeight="1">
      <c r="A34" s="78" t="s">
        <v>100</v>
      </c>
      <c r="B34" s="77"/>
      <c r="C34" s="78" t="s">
        <v>76</v>
      </c>
      <c r="D34" s="77"/>
      <c r="E34" s="78" t="s">
        <v>77</v>
      </c>
      <c r="F34" s="77"/>
      <c r="G34" s="110" t="s">
        <v>78</v>
      </c>
      <c r="H34" s="110"/>
      <c r="I34" s="110"/>
      <c r="J34" s="77"/>
      <c r="K34" s="111">
        <v>5</v>
      </c>
      <c r="L34" s="111"/>
      <c r="M34" s="111"/>
      <c r="N34" s="77"/>
      <c r="O34" s="111">
        <v>0</v>
      </c>
      <c r="P34" s="111"/>
      <c r="Q34" s="111"/>
      <c r="R34" s="77"/>
      <c r="S34" s="110" t="s">
        <v>78</v>
      </c>
      <c r="T34" s="110"/>
      <c r="U34" s="110"/>
      <c r="V34" s="110"/>
      <c r="W34" s="110"/>
      <c r="X34" s="77"/>
      <c r="Y34" s="110" t="s">
        <v>76</v>
      </c>
      <c r="Z34" s="110"/>
      <c r="AA34" s="110"/>
      <c r="AB34" s="110"/>
      <c r="AC34" s="110"/>
      <c r="AD34" s="77"/>
      <c r="AE34" s="110" t="s">
        <v>77</v>
      </c>
      <c r="AF34" s="110"/>
      <c r="AG34" s="110"/>
      <c r="AH34" s="110"/>
      <c r="AI34" s="110"/>
      <c r="AJ34" s="77"/>
      <c r="AK34" s="110" t="s">
        <v>78</v>
      </c>
      <c r="AL34" s="110"/>
      <c r="AM34" s="110"/>
      <c r="AN34" s="77"/>
      <c r="AO34" s="111">
        <v>5</v>
      </c>
      <c r="AP34" s="111"/>
      <c r="AQ34" s="111"/>
      <c r="AR34" s="77"/>
      <c r="AS34" s="111">
        <v>0</v>
      </c>
      <c r="AT34" s="111"/>
      <c r="AU34" s="77"/>
      <c r="AV34" s="78" t="s">
        <v>78</v>
      </c>
    </row>
    <row r="35" spans="1:48" ht="21.75" customHeight="1">
      <c r="A35" s="78" t="s">
        <v>101</v>
      </c>
      <c r="B35" s="77"/>
      <c r="C35" s="78" t="s">
        <v>76</v>
      </c>
      <c r="D35" s="77"/>
      <c r="E35" s="78" t="s">
        <v>77</v>
      </c>
      <c r="F35" s="77"/>
      <c r="G35" s="110" t="s">
        <v>78</v>
      </c>
      <c r="H35" s="110"/>
      <c r="I35" s="110"/>
      <c r="J35" s="77"/>
      <c r="K35" s="111">
        <v>989</v>
      </c>
      <c r="L35" s="111"/>
      <c r="M35" s="111"/>
      <c r="N35" s="77"/>
      <c r="O35" s="111">
        <v>0</v>
      </c>
      <c r="P35" s="111"/>
      <c r="Q35" s="111"/>
      <c r="R35" s="77"/>
      <c r="S35" s="110" t="s">
        <v>78</v>
      </c>
      <c r="T35" s="110"/>
      <c r="U35" s="110"/>
      <c r="V35" s="110"/>
      <c r="W35" s="110"/>
      <c r="X35" s="77"/>
      <c r="Y35" s="110" t="s">
        <v>76</v>
      </c>
      <c r="Z35" s="110"/>
      <c r="AA35" s="110"/>
      <c r="AB35" s="110"/>
      <c r="AC35" s="110"/>
      <c r="AD35" s="77"/>
      <c r="AE35" s="110" t="s">
        <v>77</v>
      </c>
      <c r="AF35" s="110"/>
      <c r="AG35" s="110"/>
      <c r="AH35" s="110"/>
      <c r="AI35" s="110"/>
      <c r="AJ35" s="77"/>
      <c r="AK35" s="110" t="s">
        <v>78</v>
      </c>
      <c r="AL35" s="110"/>
      <c r="AM35" s="110"/>
      <c r="AN35" s="77"/>
      <c r="AO35" s="111">
        <v>989</v>
      </c>
      <c r="AP35" s="111"/>
      <c r="AQ35" s="111"/>
      <c r="AR35" s="77"/>
      <c r="AS35" s="111">
        <v>0</v>
      </c>
      <c r="AT35" s="111"/>
      <c r="AU35" s="77"/>
      <c r="AV35" s="78" t="s">
        <v>78</v>
      </c>
    </row>
    <row r="36" spans="1:48" ht="21.75" customHeight="1">
      <c r="A36" s="78" t="s">
        <v>134</v>
      </c>
      <c r="B36" s="77"/>
      <c r="C36" s="78" t="s">
        <v>76</v>
      </c>
      <c r="D36" s="77"/>
      <c r="E36" s="78" t="s">
        <v>77</v>
      </c>
      <c r="F36" s="77"/>
      <c r="G36" s="110" t="s">
        <v>78</v>
      </c>
      <c r="H36" s="110"/>
      <c r="I36" s="110"/>
      <c r="J36" s="77"/>
      <c r="K36" s="111">
        <v>1282000</v>
      </c>
      <c r="L36" s="111"/>
      <c r="M36" s="111"/>
      <c r="N36" s="77"/>
      <c r="O36" s="111">
        <v>1610</v>
      </c>
      <c r="P36" s="111"/>
      <c r="Q36" s="111"/>
      <c r="R36" s="77"/>
      <c r="S36" s="110" t="s">
        <v>135</v>
      </c>
      <c r="T36" s="110"/>
      <c r="U36" s="110"/>
      <c r="V36" s="110"/>
      <c r="W36" s="110"/>
      <c r="X36" s="77"/>
      <c r="Y36" s="110" t="s">
        <v>76</v>
      </c>
      <c r="Z36" s="110"/>
      <c r="AA36" s="110"/>
      <c r="AB36" s="110"/>
      <c r="AC36" s="110"/>
      <c r="AD36" s="77"/>
      <c r="AE36" s="110" t="s">
        <v>77</v>
      </c>
      <c r="AF36" s="110"/>
      <c r="AG36" s="110"/>
      <c r="AH36" s="110"/>
      <c r="AI36" s="110"/>
      <c r="AJ36" s="77"/>
      <c r="AK36" s="110" t="s">
        <v>78</v>
      </c>
      <c r="AL36" s="110"/>
      <c r="AM36" s="110"/>
      <c r="AN36" s="77"/>
      <c r="AO36" s="111">
        <v>1282000</v>
      </c>
      <c r="AP36" s="111"/>
      <c r="AQ36" s="111"/>
      <c r="AR36" s="77"/>
      <c r="AS36" s="111">
        <v>1610</v>
      </c>
      <c r="AT36" s="111"/>
      <c r="AU36" s="77"/>
      <c r="AV36" s="78" t="s">
        <v>135</v>
      </c>
    </row>
    <row r="37" spans="1:48" ht="21.75" customHeight="1">
      <c r="A37" s="78" t="s">
        <v>98</v>
      </c>
      <c r="B37" s="77"/>
      <c r="C37" s="78" t="s">
        <v>76</v>
      </c>
      <c r="D37" s="77"/>
      <c r="E37" s="78" t="s">
        <v>77</v>
      </c>
      <c r="F37" s="77"/>
      <c r="G37" s="110" t="s">
        <v>78</v>
      </c>
      <c r="H37" s="110"/>
      <c r="I37" s="110"/>
      <c r="J37" s="77"/>
      <c r="K37" s="111">
        <v>1</v>
      </c>
      <c r="L37" s="111"/>
      <c r="M37" s="111"/>
      <c r="N37" s="77"/>
      <c r="O37" s="111">
        <v>0</v>
      </c>
      <c r="P37" s="111"/>
      <c r="Q37" s="111"/>
      <c r="R37" s="77"/>
      <c r="S37" s="110" t="s">
        <v>78</v>
      </c>
      <c r="T37" s="110"/>
      <c r="U37" s="110"/>
      <c r="V37" s="110"/>
      <c r="W37" s="110"/>
      <c r="X37" s="77"/>
      <c r="Y37" s="110" t="s">
        <v>76</v>
      </c>
      <c r="Z37" s="110"/>
      <c r="AA37" s="110"/>
      <c r="AB37" s="110"/>
      <c r="AC37" s="110"/>
      <c r="AD37" s="77"/>
      <c r="AE37" s="110" t="s">
        <v>77</v>
      </c>
      <c r="AF37" s="110"/>
      <c r="AG37" s="110"/>
      <c r="AH37" s="110"/>
      <c r="AI37" s="110"/>
      <c r="AJ37" s="77"/>
      <c r="AK37" s="110" t="s">
        <v>78</v>
      </c>
      <c r="AL37" s="110"/>
      <c r="AM37" s="110"/>
      <c r="AN37" s="77"/>
      <c r="AO37" s="111">
        <v>1</v>
      </c>
      <c r="AP37" s="111"/>
      <c r="AQ37" s="111"/>
      <c r="AR37" s="77"/>
      <c r="AS37" s="111">
        <v>0</v>
      </c>
      <c r="AT37" s="111"/>
      <c r="AU37" s="77"/>
      <c r="AV37" s="78" t="s">
        <v>78</v>
      </c>
    </row>
    <row r="38" spans="1:48" ht="21.75" customHeight="1">
      <c r="A38" s="78" t="s">
        <v>136</v>
      </c>
      <c r="B38" s="77"/>
      <c r="C38" s="78" t="s">
        <v>76</v>
      </c>
      <c r="D38" s="77"/>
      <c r="E38" s="78" t="s">
        <v>77</v>
      </c>
      <c r="F38" s="77"/>
      <c r="G38" s="110" t="s">
        <v>78</v>
      </c>
      <c r="H38" s="110"/>
      <c r="I38" s="110"/>
      <c r="J38" s="77"/>
      <c r="K38" s="111">
        <v>119605000</v>
      </c>
      <c r="L38" s="111"/>
      <c r="M38" s="111"/>
      <c r="N38" s="77"/>
      <c r="O38" s="111">
        <v>500</v>
      </c>
      <c r="P38" s="111"/>
      <c r="Q38" s="111"/>
      <c r="R38" s="77"/>
      <c r="S38" s="110" t="s">
        <v>131</v>
      </c>
      <c r="T38" s="110"/>
      <c r="U38" s="110"/>
      <c r="V38" s="110"/>
      <c r="W38" s="110"/>
      <c r="X38" s="77"/>
      <c r="Y38" s="110" t="s">
        <v>76</v>
      </c>
      <c r="Z38" s="110"/>
      <c r="AA38" s="110"/>
      <c r="AB38" s="110"/>
      <c r="AC38" s="110"/>
      <c r="AD38" s="77"/>
      <c r="AE38" s="110" t="s">
        <v>78</v>
      </c>
      <c r="AF38" s="110"/>
      <c r="AG38" s="110"/>
      <c r="AH38" s="110"/>
      <c r="AI38" s="110"/>
      <c r="AJ38" s="77"/>
      <c r="AK38" s="110" t="s">
        <v>78</v>
      </c>
      <c r="AL38" s="110"/>
      <c r="AM38" s="110"/>
      <c r="AN38" s="77"/>
      <c r="AO38" s="111">
        <v>0</v>
      </c>
      <c r="AP38" s="111"/>
      <c r="AQ38" s="111"/>
      <c r="AR38" s="77"/>
      <c r="AS38" s="111">
        <v>0</v>
      </c>
      <c r="AT38" s="111"/>
      <c r="AU38" s="77"/>
      <c r="AV38" s="78" t="s">
        <v>78</v>
      </c>
    </row>
    <row r="39" spans="1:48" ht="21.75" customHeight="1">
      <c r="A39" s="78" t="s">
        <v>132</v>
      </c>
      <c r="B39" s="77"/>
      <c r="C39" s="78" t="s">
        <v>76</v>
      </c>
      <c r="D39" s="77"/>
      <c r="E39" s="78" t="s">
        <v>77</v>
      </c>
      <c r="F39" s="77"/>
      <c r="G39" s="110" t="s">
        <v>78</v>
      </c>
      <c r="H39" s="110"/>
      <c r="I39" s="110"/>
      <c r="J39" s="77"/>
      <c r="K39" s="111">
        <v>69869000</v>
      </c>
      <c r="L39" s="111"/>
      <c r="M39" s="111"/>
      <c r="N39" s="77"/>
      <c r="O39" s="111">
        <v>500</v>
      </c>
      <c r="P39" s="111"/>
      <c r="Q39" s="111"/>
      <c r="R39" s="77"/>
      <c r="S39" s="110" t="s">
        <v>89</v>
      </c>
      <c r="T39" s="110"/>
      <c r="U39" s="110"/>
      <c r="V39" s="110"/>
      <c r="W39" s="110"/>
      <c r="X39" s="77"/>
      <c r="Y39" s="110" t="s">
        <v>76</v>
      </c>
      <c r="Z39" s="110"/>
      <c r="AA39" s="110"/>
      <c r="AB39" s="110"/>
      <c r="AC39" s="110"/>
      <c r="AD39" s="77"/>
      <c r="AE39" s="110" t="s">
        <v>77</v>
      </c>
      <c r="AF39" s="110"/>
      <c r="AG39" s="110"/>
      <c r="AH39" s="110"/>
      <c r="AI39" s="110"/>
      <c r="AJ39" s="77"/>
      <c r="AK39" s="110" t="s">
        <v>78</v>
      </c>
      <c r="AL39" s="110"/>
      <c r="AM39" s="110"/>
      <c r="AN39" s="77"/>
      <c r="AO39" s="111">
        <v>69869000</v>
      </c>
      <c r="AP39" s="111"/>
      <c r="AQ39" s="111"/>
      <c r="AR39" s="77"/>
      <c r="AS39" s="111">
        <v>500</v>
      </c>
      <c r="AT39" s="111"/>
      <c r="AU39" s="77"/>
      <c r="AV39" s="78" t="s">
        <v>89</v>
      </c>
    </row>
    <row r="40" spans="1:48" ht="21.75" customHeight="1">
      <c r="A40" s="78" t="s">
        <v>106</v>
      </c>
      <c r="B40" s="77"/>
      <c r="C40" s="78" t="s">
        <v>76</v>
      </c>
      <c r="D40" s="77"/>
      <c r="E40" s="78" t="s">
        <v>77</v>
      </c>
      <c r="F40" s="77"/>
      <c r="G40" s="110" t="s">
        <v>78</v>
      </c>
      <c r="H40" s="110"/>
      <c r="I40" s="110"/>
      <c r="J40" s="77"/>
      <c r="K40" s="111">
        <v>5011000</v>
      </c>
      <c r="L40" s="111"/>
      <c r="M40" s="111"/>
      <c r="N40" s="77"/>
      <c r="O40" s="111">
        <v>1110</v>
      </c>
      <c r="P40" s="111"/>
      <c r="Q40" s="111"/>
      <c r="R40" s="77"/>
      <c r="S40" s="110" t="s">
        <v>107</v>
      </c>
      <c r="T40" s="110"/>
      <c r="U40" s="110"/>
      <c r="V40" s="110"/>
      <c r="W40" s="110"/>
      <c r="X40" s="77"/>
      <c r="Y40" s="110" t="s">
        <v>76</v>
      </c>
      <c r="Z40" s="110"/>
      <c r="AA40" s="110"/>
      <c r="AB40" s="110"/>
      <c r="AC40" s="110"/>
      <c r="AD40" s="77"/>
      <c r="AE40" s="110" t="s">
        <v>78</v>
      </c>
      <c r="AF40" s="110"/>
      <c r="AG40" s="110"/>
      <c r="AH40" s="110"/>
      <c r="AI40" s="110"/>
      <c r="AJ40" s="77"/>
      <c r="AK40" s="110" t="s">
        <v>78</v>
      </c>
      <c r="AL40" s="110"/>
      <c r="AM40" s="110"/>
      <c r="AN40" s="77"/>
      <c r="AO40" s="111">
        <v>0</v>
      </c>
      <c r="AP40" s="111"/>
      <c r="AQ40" s="111"/>
      <c r="AR40" s="77"/>
      <c r="AS40" s="111">
        <v>0</v>
      </c>
      <c r="AT40" s="111"/>
      <c r="AU40" s="77"/>
      <c r="AV40" s="78" t="s">
        <v>78</v>
      </c>
    </row>
    <row r="41" spans="1:48" ht="21.75" customHeight="1">
      <c r="A41" s="78" t="s">
        <v>103</v>
      </c>
      <c r="B41" s="77"/>
      <c r="C41" s="78" t="s">
        <v>76</v>
      </c>
      <c r="D41" s="77"/>
      <c r="E41" s="78" t="s">
        <v>77</v>
      </c>
      <c r="F41" s="77"/>
      <c r="G41" s="110" t="s">
        <v>78</v>
      </c>
      <c r="H41" s="110"/>
      <c r="I41" s="110"/>
      <c r="J41" s="77"/>
      <c r="K41" s="111">
        <v>1458000</v>
      </c>
      <c r="L41" s="111"/>
      <c r="M41" s="111"/>
      <c r="N41" s="77"/>
      <c r="O41" s="111">
        <v>500</v>
      </c>
      <c r="P41" s="111"/>
      <c r="Q41" s="111"/>
      <c r="R41" s="77"/>
      <c r="S41" s="110" t="s">
        <v>104</v>
      </c>
      <c r="T41" s="110"/>
      <c r="U41" s="110"/>
      <c r="V41" s="110"/>
      <c r="W41" s="110"/>
      <c r="X41" s="77"/>
      <c r="Y41" s="110" t="s">
        <v>76</v>
      </c>
      <c r="Z41" s="110"/>
      <c r="AA41" s="110"/>
      <c r="AB41" s="110"/>
      <c r="AC41" s="110"/>
      <c r="AD41" s="77"/>
      <c r="AE41" s="110" t="s">
        <v>78</v>
      </c>
      <c r="AF41" s="110"/>
      <c r="AG41" s="110"/>
      <c r="AH41" s="110"/>
      <c r="AI41" s="110"/>
      <c r="AJ41" s="77"/>
      <c r="AK41" s="110" t="s">
        <v>78</v>
      </c>
      <c r="AL41" s="110"/>
      <c r="AM41" s="110"/>
      <c r="AN41" s="77"/>
      <c r="AO41" s="111">
        <v>0</v>
      </c>
      <c r="AP41" s="111"/>
      <c r="AQ41" s="111"/>
      <c r="AR41" s="77"/>
      <c r="AS41" s="111">
        <v>0</v>
      </c>
      <c r="AT41" s="111"/>
      <c r="AU41" s="77"/>
      <c r="AV41" s="78" t="s">
        <v>78</v>
      </c>
    </row>
    <row r="42" spans="1:48" ht="21.75" customHeight="1">
      <c r="A42" s="78" t="s">
        <v>102</v>
      </c>
      <c r="B42" s="77"/>
      <c r="C42" s="78" t="s">
        <v>76</v>
      </c>
      <c r="D42" s="77"/>
      <c r="E42" s="78" t="s">
        <v>77</v>
      </c>
      <c r="F42" s="77"/>
      <c r="G42" s="110" t="s">
        <v>78</v>
      </c>
      <c r="H42" s="110"/>
      <c r="I42" s="110"/>
      <c r="J42" s="77"/>
      <c r="K42" s="111">
        <v>10597000</v>
      </c>
      <c r="L42" s="111"/>
      <c r="M42" s="111"/>
      <c r="N42" s="77"/>
      <c r="O42" s="111">
        <v>500</v>
      </c>
      <c r="P42" s="111"/>
      <c r="Q42" s="111"/>
      <c r="R42" s="77"/>
      <c r="S42" s="110" t="s">
        <v>96</v>
      </c>
      <c r="T42" s="110"/>
      <c r="U42" s="110"/>
      <c r="V42" s="110"/>
      <c r="W42" s="110"/>
      <c r="X42" s="77"/>
      <c r="Y42" s="110" t="s">
        <v>76</v>
      </c>
      <c r="Z42" s="110"/>
      <c r="AA42" s="110"/>
      <c r="AB42" s="110"/>
      <c r="AC42" s="110"/>
      <c r="AD42" s="77"/>
      <c r="AE42" s="110" t="s">
        <v>78</v>
      </c>
      <c r="AF42" s="110"/>
      <c r="AG42" s="110"/>
      <c r="AH42" s="110"/>
      <c r="AI42" s="110"/>
      <c r="AJ42" s="77"/>
      <c r="AK42" s="110" t="s">
        <v>78</v>
      </c>
      <c r="AL42" s="110"/>
      <c r="AM42" s="110"/>
      <c r="AN42" s="77"/>
      <c r="AO42" s="111">
        <v>0</v>
      </c>
      <c r="AP42" s="111"/>
      <c r="AQ42" s="111"/>
      <c r="AR42" s="77"/>
      <c r="AS42" s="111">
        <v>0</v>
      </c>
      <c r="AT42" s="111"/>
      <c r="AU42" s="77"/>
      <c r="AV42" s="78" t="s">
        <v>78</v>
      </c>
    </row>
    <row r="43" spans="1:48" ht="21.75" customHeight="1">
      <c r="A43" s="78" t="s">
        <v>345</v>
      </c>
      <c r="B43" s="77"/>
      <c r="C43" s="78" t="s">
        <v>76</v>
      </c>
      <c r="D43" s="77"/>
      <c r="E43" s="78" t="s">
        <v>78</v>
      </c>
      <c r="F43" s="77"/>
      <c r="G43" s="110" t="s">
        <v>78</v>
      </c>
      <c r="H43" s="110"/>
      <c r="I43" s="110"/>
      <c r="J43" s="77"/>
      <c r="K43" s="111">
        <v>0</v>
      </c>
      <c r="L43" s="111"/>
      <c r="M43" s="111"/>
      <c r="N43" s="77"/>
      <c r="O43" s="111">
        <v>0</v>
      </c>
      <c r="P43" s="111"/>
      <c r="Q43" s="111"/>
      <c r="R43" s="77"/>
      <c r="S43" s="110" t="s">
        <v>78</v>
      </c>
      <c r="T43" s="110"/>
      <c r="U43" s="110"/>
      <c r="V43" s="110"/>
      <c r="W43" s="110"/>
      <c r="X43" s="77"/>
      <c r="Y43" s="110" t="s">
        <v>76</v>
      </c>
      <c r="Z43" s="110"/>
      <c r="AA43" s="110"/>
      <c r="AB43" s="110"/>
      <c r="AC43" s="110"/>
      <c r="AD43" s="77"/>
      <c r="AE43" s="110" t="s">
        <v>77</v>
      </c>
      <c r="AF43" s="110"/>
      <c r="AG43" s="110"/>
      <c r="AH43" s="110"/>
      <c r="AI43" s="110"/>
      <c r="AJ43" s="77"/>
      <c r="AK43" s="110" t="s">
        <v>78</v>
      </c>
      <c r="AL43" s="110"/>
      <c r="AM43" s="110"/>
      <c r="AN43" s="77"/>
      <c r="AO43" s="111">
        <v>6000000</v>
      </c>
      <c r="AP43" s="111"/>
      <c r="AQ43" s="111"/>
      <c r="AR43" s="77"/>
      <c r="AS43" s="111">
        <v>1200</v>
      </c>
      <c r="AT43" s="111"/>
      <c r="AU43" s="77"/>
      <c r="AV43" s="78" t="s">
        <v>89</v>
      </c>
    </row>
    <row r="44" spans="1:48" ht="21.75" customHeight="1">
      <c r="A44" s="78" t="s">
        <v>344</v>
      </c>
      <c r="B44" s="77"/>
      <c r="C44" s="78" t="s">
        <v>76</v>
      </c>
      <c r="D44" s="77"/>
      <c r="E44" s="78" t="s">
        <v>78</v>
      </c>
      <c r="F44" s="77"/>
      <c r="G44" s="110" t="s">
        <v>78</v>
      </c>
      <c r="H44" s="110"/>
      <c r="I44" s="110"/>
      <c r="J44" s="77"/>
      <c r="K44" s="111">
        <v>0</v>
      </c>
      <c r="L44" s="111"/>
      <c r="M44" s="111"/>
      <c r="N44" s="77"/>
      <c r="O44" s="111">
        <v>0</v>
      </c>
      <c r="P44" s="111"/>
      <c r="Q44" s="111"/>
      <c r="R44" s="77"/>
      <c r="S44" s="110" t="s">
        <v>78</v>
      </c>
      <c r="T44" s="110"/>
      <c r="U44" s="110"/>
      <c r="V44" s="110"/>
      <c r="W44" s="110"/>
      <c r="X44" s="77"/>
      <c r="Y44" s="110" t="s">
        <v>76</v>
      </c>
      <c r="Z44" s="110"/>
      <c r="AA44" s="110"/>
      <c r="AB44" s="110"/>
      <c r="AC44" s="110"/>
      <c r="AD44" s="77"/>
      <c r="AE44" s="110" t="s">
        <v>77</v>
      </c>
      <c r="AF44" s="110"/>
      <c r="AG44" s="110"/>
      <c r="AH44" s="110"/>
      <c r="AI44" s="110"/>
      <c r="AJ44" s="77"/>
      <c r="AK44" s="110" t="s">
        <v>78</v>
      </c>
      <c r="AL44" s="110"/>
      <c r="AM44" s="110"/>
      <c r="AN44" s="77"/>
      <c r="AO44" s="111">
        <v>109900000</v>
      </c>
      <c r="AP44" s="111"/>
      <c r="AQ44" s="111"/>
      <c r="AR44" s="77"/>
      <c r="AS44" s="111">
        <v>450</v>
      </c>
      <c r="AT44" s="111"/>
      <c r="AU44" s="77"/>
      <c r="AV44" s="78" t="s">
        <v>138</v>
      </c>
    </row>
    <row r="45" spans="1:48" ht="21.75" customHeight="1">
      <c r="A45" s="78" t="s">
        <v>343</v>
      </c>
      <c r="B45" s="77"/>
      <c r="C45" s="78" t="s">
        <v>76</v>
      </c>
      <c r="D45" s="77"/>
      <c r="E45" s="78" t="s">
        <v>78</v>
      </c>
      <c r="F45" s="77"/>
      <c r="G45" s="110" t="s">
        <v>78</v>
      </c>
      <c r="H45" s="110"/>
      <c r="I45" s="110"/>
      <c r="J45" s="77"/>
      <c r="K45" s="111">
        <v>0</v>
      </c>
      <c r="L45" s="111"/>
      <c r="M45" s="111"/>
      <c r="N45" s="77"/>
      <c r="O45" s="111">
        <v>0</v>
      </c>
      <c r="P45" s="111"/>
      <c r="Q45" s="111"/>
      <c r="R45" s="77"/>
      <c r="S45" s="110" t="s">
        <v>78</v>
      </c>
      <c r="T45" s="110"/>
      <c r="U45" s="110"/>
      <c r="V45" s="110"/>
      <c r="W45" s="110"/>
      <c r="X45" s="77"/>
      <c r="Y45" s="110" t="s">
        <v>76</v>
      </c>
      <c r="Z45" s="110"/>
      <c r="AA45" s="110"/>
      <c r="AB45" s="110"/>
      <c r="AC45" s="110"/>
      <c r="AD45" s="77"/>
      <c r="AE45" s="110" t="s">
        <v>77</v>
      </c>
      <c r="AF45" s="110"/>
      <c r="AG45" s="110"/>
      <c r="AH45" s="110"/>
      <c r="AI45" s="110"/>
      <c r="AJ45" s="77"/>
      <c r="AK45" s="110" t="s">
        <v>78</v>
      </c>
      <c r="AL45" s="110"/>
      <c r="AM45" s="110"/>
      <c r="AN45" s="77"/>
      <c r="AO45" s="111">
        <v>5000000</v>
      </c>
      <c r="AP45" s="111"/>
      <c r="AQ45" s="111"/>
      <c r="AR45" s="77"/>
      <c r="AS45" s="111">
        <v>650</v>
      </c>
      <c r="AT45" s="111"/>
      <c r="AU45" s="77"/>
      <c r="AV45" s="78" t="s">
        <v>342</v>
      </c>
    </row>
    <row r="46" spans="1:48" ht="21.75" customHeight="1">
      <c r="A46" s="78" t="s">
        <v>341</v>
      </c>
      <c r="B46" s="77"/>
      <c r="C46" s="78" t="s">
        <v>76</v>
      </c>
      <c r="D46" s="77"/>
      <c r="E46" s="78" t="s">
        <v>78</v>
      </c>
      <c r="F46" s="77"/>
      <c r="G46" s="110" t="s">
        <v>78</v>
      </c>
      <c r="H46" s="110"/>
      <c r="I46" s="110"/>
      <c r="J46" s="77"/>
      <c r="K46" s="111">
        <v>0</v>
      </c>
      <c r="L46" s="111"/>
      <c r="M46" s="111"/>
      <c r="N46" s="77"/>
      <c r="O46" s="111">
        <v>0</v>
      </c>
      <c r="P46" s="111"/>
      <c r="Q46" s="111"/>
      <c r="R46" s="77"/>
      <c r="S46" s="110" t="s">
        <v>78</v>
      </c>
      <c r="T46" s="110"/>
      <c r="U46" s="110"/>
      <c r="V46" s="110"/>
      <c r="W46" s="110"/>
      <c r="X46" s="77"/>
      <c r="Y46" s="110" t="s">
        <v>76</v>
      </c>
      <c r="Z46" s="110"/>
      <c r="AA46" s="110"/>
      <c r="AB46" s="110"/>
      <c r="AC46" s="110"/>
      <c r="AD46" s="77"/>
      <c r="AE46" s="110" t="s">
        <v>77</v>
      </c>
      <c r="AF46" s="110"/>
      <c r="AG46" s="110"/>
      <c r="AH46" s="110"/>
      <c r="AI46" s="110"/>
      <c r="AJ46" s="77"/>
      <c r="AK46" s="110" t="s">
        <v>78</v>
      </c>
      <c r="AL46" s="110"/>
      <c r="AM46" s="110"/>
      <c r="AN46" s="77"/>
      <c r="AO46" s="111">
        <v>533699000</v>
      </c>
      <c r="AP46" s="111"/>
      <c r="AQ46" s="111"/>
      <c r="AR46" s="77"/>
      <c r="AS46" s="111">
        <v>650</v>
      </c>
      <c r="AT46" s="111"/>
      <c r="AU46" s="77"/>
      <c r="AV46" s="78" t="s">
        <v>115</v>
      </c>
    </row>
    <row r="47" spans="1:48" ht="21.75" customHeight="1">
      <c r="A47" s="78" t="s">
        <v>340</v>
      </c>
      <c r="B47" s="77"/>
      <c r="C47" s="78" t="s">
        <v>76</v>
      </c>
      <c r="D47" s="77"/>
      <c r="E47" s="78" t="s">
        <v>78</v>
      </c>
      <c r="F47" s="77"/>
      <c r="G47" s="110" t="s">
        <v>78</v>
      </c>
      <c r="H47" s="110"/>
      <c r="I47" s="110"/>
      <c r="J47" s="77"/>
      <c r="K47" s="111">
        <v>0</v>
      </c>
      <c r="L47" s="111"/>
      <c r="M47" s="111"/>
      <c r="N47" s="77"/>
      <c r="O47" s="111">
        <v>0</v>
      </c>
      <c r="P47" s="111"/>
      <c r="Q47" s="111"/>
      <c r="R47" s="77"/>
      <c r="S47" s="110" t="s">
        <v>78</v>
      </c>
      <c r="T47" s="110"/>
      <c r="U47" s="110"/>
      <c r="V47" s="110"/>
      <c r="W47" s="110"/>
      <c r="X47" s="77"/>
      <c r="Y47" s="110" t="s">
        <v>76</v>
      </c>
      <c r="Z47" s="110"/>
      <c r="AA47" s="110"/>
      <c r="AB47" s="110"/>
      <c r="AC47" s="110"/>
      <c r="AD47" s="77"/>
      <c r="AE47" s="110" t="s">
        <v>77</v>
      </c>
      <c r="AF47" s="110"/>
      <c r="AG47" s="110"/>
      <c r="AH47" s="110"/>
      <c r="AI47" s="110"/>
      <c r="AJ47" s="77"/>
      <c r="AK47" s="110" t="s">
        <v>78</v>
      </c>
      <c r="AL47" s="110"/>
      <c r="AM47" s="110"/>
      <c r="AN47" s="77"/>
      <c r="AO47" s="111">
        <v>264508000</v>
      </c>
      <c r="AP47" s="111"/>
      <c r="AQ47" s="111"/>
      <c r="AR47" s="77"/>
      <c r="AS47" s="111">
        <v>1500</v>
      </c>
      <c r="AT47" s="111"/>
      <c r="AU47" s="77"/>
      <c r="AV47" s="78" t="s">
        <v>89</v>
      </c>
    </row>
    <row r="48" spans="1:48" ht="21.75" customHeight="1">
      <c r="A48" s="78" t="s">
        <v>339</v>
      </c>
      <c r="B48" s="77"/>
      <c r="C48" s="78" t="s">
        <v>76</v>
      </c>
      <c r="D48" s="77"/>
      <c r="E48" s="78" t="s">
        <v>78</v>
      </c>
      <c r="F48" s="77"/>
      <c r="G48" s="110" t="s">
        <v>78</v>
      </c>
      <c r="H48" s="110"/>
      <c r="I48" s="110"/>
      <c r="J48" s="77"/>
      <c r="K48" s="111">
        <v>0</v>
      </c>
      <c r="L48" s="111"/>
      <c r="M48" s="111"/>
      <c r="N48" s="77"/>
      <c r="O48" s="111">
        <v>0</v>
      </c>
      <c r="P48" s="111"/>
      <c r="Q48" s="111"/>
      <c r="R48" s="77"/>
      <c r="S48" s="110" t="s">
        <v>78</v>
      </c>
      <c r="T48" s="110"/>
      <c r="U48" s="110"/>
      <c r="V48" s="110"/>
      <c r="W48" s="110"/>
      <c r="X48" s="77"/>
      <c r="Y48" s="110" t="s">
        <v>76</v>
      </c>
      <c r="Z48" s="110"/>
      <c r="AA48" s="110"/>
      <c r="AB48" s="110"/>
      <c r="AC48" s="110"/>
      <c r="AD48" s="77"/>
      <c r="AE48" s="110" t="s">
        <v>77</v>
      </c>
      <c r="AF48" s="110"/>
      <c r="AG48" s="110"/>
      <c r="AH48" s="110"/>
      <c r="AI48" s="110"/>
      <c r="AJ48" s="77"/>
      <c r="AK48" s="110" t="s">
        <v>78</v>
      </c>
      <c r="AL48" s="110"/>
      <c r="AM48" s="110"/>
      <c r="AN48" s="77"/>
      <c r="AO48" s="111">
        <v>200028000</v>
      </c>
      <c r="AP48" s="111"/>
      <c r="AQ48" s="111"/>
      <c r="AR48" s="77"/>
      <c r="AS48" s="111">
        <v>550</v>
      </c>
      <c r="AT48" s="111"/>
      <c r="AU48" s="77"/>
      <c r="AV48" s="78" t="s">
        <v>337</v>
      </c>
    </row>
    <row r="49" spans="1:48" ht="21.75" customHeight="1">
      <c r="A49" s="78" t="s">
        <v>338</v>
      </c>
      <c r="B49" s="77"/>
      <c r="C49" s="78" t="s">
        <v>76</v>
      </c>
      <c r="D49" s="77"/>
      <c r="E49" s="78" t="s">
        <v>78</v>
      </c>
      <c r="F49" s="77"/>
      <c r="G49" s="110" t="s">
        <v>78</v>
      </c>
      <c r="H49" s="110"/>
      <c r="I49" s="110"/>
      <c r="J49" s="77"/>
      <c r="K49" s="111">
        <v>0</v>
      </c>
      <c r="L49" s="111"/>
      <c r="M49" s="111"/>
      <c r="N49" s="77"/>
      <c r="O49" s="111">
        <v>0</v>
      </c>
      <c r="P49" s="111"/>
      <c r="Q49" s="111"/>
      <c r="R49" s="77"/>
      <c r="S49" s="110" t="s">
        <v>78</v>
      </c>
      <c r="T49" s="110"/>
      <c r="U49" s="110"/>
      <c r="V49" s="110"/>
      <c r="W49" s="110"/>
      <c r="X49" s="77"/>
      <c r="Y49" s="110" t="s">
        <v>76</v>
      </c>
      <c r="Z49" s="110"/>
      <c r="AA49" s="110"/>
      <c r="AB49" s="110"/>
      <c r="AC49" s="110"/>
      <c r="AD49" s="77"/>
      <c r="AE49" s="110" t="s">
        <v>77</v>
      </c>
      <c r="AF49" s="110"/>
      <c r="AG49" s="110"/>
      <c r="AH49" s="110"/>
      <c r="AI49" s="110"/>
      <c r="AJ49" s="77"/>
      <c r="AK49" s="110" t="s">
        <v>78</v>
      </c>
      <c r="AL49" s="110"/>
      <c r="AM49" s="110"/>
      <c r="AN49" s="77"/>
      <c r="AO49" s="111">
        <v>169840000</v>
      </c>
      <c r="AP49" s="111"/>
      <c r="AQ49" s="111"/>
      <c r="AR49" s="77"/>
      <c r="AS49" s="111">
        <v>600</v>
      </c>
      <c r="AT49" s="111"/>
      <c r="AU49" s="77"/>
      <c r="AV49" s="78" t="s">
        <v>337</v>
      </c>
    </row>
    <row r="50" spans="1:48" ht="21.75" customHeight="1">
      <c r="A50" s="78" t="s">
        <v>51</v>
      </c>
      <c r="B50" s="77"/>
      <c r="C50" s="78" t="s">
        <v>76</v>
      </c>
      <c r="D50" s="77"/>
      <c r="E50" s="78" t="s">
        <v>92</v>
      </c>
      <c r="F50" s="77"/>
      <c r="G50" s="110" t="s">
        <v>78</v>
      </c>
      <c r="H50" s="110"/>
      <c r="I50" s="110"/>
      <c r="J50" s="77"/>
      <c r="K50" s="111">
        <v>1001</v>
      </c>
      <c r="L50" s="111"/>
      <c r="M50" s="111"/>
      <c r="N50" s="77"/>
      <c r="O50" s="111">
        <v>0</v>
      </c>
      <c r="P50" s="111"/>
      <c r="Q50" s="111"/>
      <c r="R50" s="77"/>
      <c r="S50" s="110" t="s">
        <v>78</v>
      </c>
      <c r="T50" s="110"/>
      <c r="U50" s="110"/>
      <c r="V50" s="110"/>
      <c r="W50" s="110"/>
      <c r="X50" s="77"/>
      <c r="Y50" s="110" t="s">
        <v>76</v>
      </c>
      <c r="Z50" s="110"/>
      <c r="AA50" s="110"/>
      <c r="AB50" s="110"/>
      <c r="AC50" s="110"/>
      <c r="AD50" s="77"/>
      <c r="AE50" s="110" t="s">
        <v>92</v>
      </c>
      <c r="AF50" s="110"/>
      <c r="AG50" s="110"/>
      <c r="AH50" s="110"/>
      <c r="AI50" s="110"/>
      <c r="AJ50" s="77"/>
      <c r="AK50" s="110" t="s">
        <v>78</v>
      </c>
      <c r="AL50" s="110"/>
      <c r="AM50" s="110"/>
      <c r="AN50" s="77"/>
      <c r="AO50" s="111">
        <v>1001</v>
      </c>
      <c r="AP50" s="111"/>
      <c r="AQ50" s="111"/>
      <c r="AR50" s="77"/>
      <c r="AS50" s="111">
        <v>0</v>
      </c>
      <c r="AT50" s="111"/>
      <c r="AU50" s="77"/>
      <c r="AV50" s="78" t="s">
        <v>78</v>
      </c>
    </row>
    <row r="51" spans="1:48" ht="21.75" customHeight="1">
      <c r="A51" s="78" t="s">
        <v>52</v>
      </c>
      <c r="B51" s="77"/>
      <c r="C51" s="78" t="s">
        <v>76</v>
      </c>
      <c r="D51" s="77"/>
      <c r="E51" s="78" t="s">
        <v>92</v>
      </c>
      <c r="F51" s="77"/>
      <c r="G51" s="110" t="s">
        <v>78</v>
      </c>
      <c r="H51" s="110"/>
      <c r="I51" s="110"/>
      <c r="J51" s="77"/>
      <c r="K51" s="111">
        <v>847</v>
      </c>
      <c r="L51" s="111"/>
      <c r="M51" s="111"/>
      <c r="N51" s="77"/>
      <c r="O51" s="111">
        <v>0</v>
      </c>
      <c r="P51" s="111"/>
      <c r="Q51" s="111"/>
      <c r="R51" s="77"/>
      <c r="S51" s="110" t="s">
        <v>78</v>
      </c>
      <c r="T51" s="110"/>
      <c r="U51" s="110"/>
      <c r="V51" s="110"/>
      <c r="W51" s="110"/>
      <c r="X51" s="77"/>
      <c r="Y51" s="110" t="s">
        <v>76</v>
      </c>
      <c r="Z51" s="110"/>
      <c r="AA51" s="110"/>
      <c r="AB51" s="110"/>
      <c r="AC51" s="110"/>
      <c r="AD51" s="77"/>
      <c r="AE51" s="110" t="s">
        <v>92</v>
      </c>
      <c r="AF51" s="110"/>
      <c r="AG51" s="110"/>
      <c r="AH51" s="110"/>
      <c r="AI51" s="110"/>
      <c r="AJ51" s="77"/>
      <c r="AK51" s="110" t="s">
        <v>78</v>
      </c>
      <c r="AL51" s="110"/>
      <c r="AM51" s="110"/>
      <c r="AN51" s="77"/>
      <c r="AO51" s="111">
        <v>847</v>
      </c>
      <c r="AP51" s="111"/>
      <c r="AQ51" s="111"/>
      <c r="AR51" s="77"/>
      <c r="AS51" s="111">
        <v>0</v>
      </c>
      <c r="AT51" s="111"/>
      <c r="AU51" s="77"/>
      <c r="AV51" s="78" t="s">
        <v>78</v>
      </c>
    </row>
    <row r="52" spans="1:48" ht="21.75" customHeight="1">
      <c r="A52" s="78" t="s">
        <v>50</v>
      </c>
      <c r="B52" s="77"/>
      <c r="C52" s="78" t="s">
        <v>76</v>
      </c>
      <c r="D52" s="77"/>
      <c r="E52" s="78" t="s">
        <v>92</v>
      </c>
      <c r="F52" s="77"/>
      <c r="G52" s="110" t="s">
        <v>78</v>
      </c>
      <c r="H52" s="110"/>
      <c r="I52" s="110"/>
      <c r="J52" s="77"/>
      <c r="K52" s="111">
        <v>1100</v>
      </c>
      <c r="L52" s="111"/>
      <c r="M52" s="111"/>
      <c r="N52" s="77"/>
      <c r="O52" s="111">
        <v>0</v>
      </c>
      <c r="P52" s="111"/>
      <c r="Q52" s="111"/>
      <c r="R52" s="77"/>
      <c r="S52" s="110" t="s">
        <v>78</v>
      </c>
      <c r="T52" s="110"/>
      <c r="U52" s="110"/>
      <c r="V52" s="110"/>
      <c r="W52" s="110"/>
      <c r="X52" s="77"/>
      <c r="Y52" s="110" t="s">
        <v>76</v>
      </c>
      <c r="Z52" s="110"/>
      <c r="AA52" s="110"/>
      <c r="AB52" s="110"/>
      <c r="AC52" s="110"/>
      <c r="AD52" s="77"/>
      <c r="AE52" s="110" t="s">
        <v>92</v>
      </c>
      <c r="AF52" s="110"/>
      <c r="AG52" s="110"/>
      <c r="AH52" s="110"/>
      <c r="AI52" s="110"/>
      <c r="AJ52" s="77"/>
      <c r="AK52" s="110" t="s">
        <v>78</v>
      </c>
      <c r="AL52" s="110"/>
      <c r="AM52" s="110"/>
      <c r="AN52" s="77"/>
      <c r="AO52" s="111">
        <v>1100</v>
      </c>
      <c r="AP52" s="111"/>
      <c r="AQ52" s="111"/>
      <c r="AR52" s="77"/>
      <c r="AS52" s="111">
        <v>0</v>
      </c>
      <c r="AT52" s="111"/>
      <c r="AU52" s="77"/>
      <c r="AV52" s="78" t="s">
        <v>78</v>
      </c>
    </row>
    <row r="53" spans="1:48" ht="21.75" customHeight="1">
      <c r="A53" s="78" t="s">
        <v>20</v>
      </c>
      <c r="B53" s="77"/>
      <c r="C53" s="78" t="s">
        <v>76</v>
      </c>
      <c r="D53" s="77"/>
      <c r="E53" s="78" t="s">
        <v>92</v>
      </c>
      <c r="F53" s="77"/>
      <c r="G53" s="110" t="s">
        <v>78</v>
      </c>
      <c r="H53" s="110"/>
      <c r="I53" s="110"/>
      <c r="J53" s="77"/>
      <c r="K53" s="111">
        <v>3228000</v>
      </c>
      <c r="L53" s="111"/>
      <c r="M53" s="111"/>
      <c r="N53" s="77"/>
      <c r="O53" s="111">
        <v>400</v>
      </c>
      <c r="P53" s="111"/>
      <c r="Q53" s="111"/>
      <c r="R53" s="77"/>
      <c r="S53" s="110" t="s">
        <v>104</v>
      </c>
      <c r="T53" s="110"/>
      <c r="U53" s="110"/>
      <c r="V53" s="110"/>
      <c r="W53" s="110"/>
      <c r="X53" s="77"/>
      <c r="Y53" s="110" t="s">
        <v>76</v>
      </c>
      <c r="Z53" s="110"/>
      <c r="AA53" s="110"/>
      <c r="AB53" s="110"/>
      <c r="AC53" s="110"/>
      <c r="AD53" s="77"/>
      <c r="AE53" s="110" t="s">
        <v>78</v>
      </c>
      <c r="AF53" s="110"/>
      <c r="AG53" s="110"/>
      <c r="AH53" s="110"/>
      <c r="AI53" s="110"/>
      <c r="AJ53" s="77"/>
      <c r="AK53" s="110" t="s">
        <v>78</v>
      </c>
      <c r="AL53" s="110"/>
      <c r="AM53" s="110"/>
      <c r="AN53" s="77"/>
      <c r="AO53" s="111">
        <v>0</v>
      </c>
      <c r="AP53" s="111"/>
      <c r="AQ53" s="111"/>
      <c r="AR53" s="77"/>
      <c r="AS53" s="111">
        <v>0</v>
      </c>
      <c r="AT53" s="111"/>
      <c r="AU53" s="77"/>
      <c r="AV53" s="78" t="s">
        <v>78</v>
      </c>
    </row>
    <row r="54" spans="1:48" ht="21.75" customHeight="1">
      <c r="A54" s="78" t="s">
        <v>21</v>
      </c>
      <c r="B54" s="77"/>
      <c r="C54" s="78" t="s">
        <v>76</v>
      </c>
      <c r="D54" s="77"/>
      <c r="E54" s="78" t="s">
        <v>92</v>
      </c>
      <c r="F54" s="77"/>
      <c r="G54" s="110" t="s">
        <v>78</v>
      </c>
      <c r="H54" s="110"/>
      <c r="I54" s="110"/>
      <c r="J54" s="77"/>
      <c r="K54" s="111">
        <v>4419000</v>
      </c>
      <c r="L54" s="111"/>
      <c r="M54" s="111"/>
      <c r="N54" s="77"/>
      <c r="O54" s="111">
        <v>400</v>
      </c>
      <c r="P54" s="111"/>
      <c r="Q54" s="111"/>
      <c r="R54" s="77"/>
      <c r="S54" s="110" t="s">
        <v>87</v>
      </c>
      <c r="T54" s="110"/>
      <c r="U54" s="110"/>
      <c r="V54" s="110"/>
      <c r="W54" s="110"/>
      <c r="X54" s="77"/>
      <c r="Y54" s="110" t="s">
        <v>76</v>
      </c>
      <c r="Z54" s="110"/>
      <c r="AA54" s="110"/>
      <c r="AB54" s="110"/>
      <c r="AC54" s="110"/>
      <c r="AD54" s="77"/>
      <c r="AE54" s="110" t="s">
        <v>92</v>
      </c>
      <c r="AF54" s="110"/>
      <c r="AG54" s="110"/>
      <c r="AH54" s="110"/>
      <c r="AI54" s="110"/>
      <c r="AJ54" s="77"/>
      <c r="AK54" s="110" t="s">
        <v>78</v>
      </c>
      <c r="AL54" s="110"/>
      <c r="AM54" s="110"/>
      <c r="AN54" s="77"/>
      <c r="AO54" s="111">
        <v>4419000</v>
      </c>
      <c r="AP54" s="111"/>
      <c r="AQ54" s="111"/>
      <c r="AR54" s="77"/>
      <c r="AS54" s="111">
        <v>400</v>
      </c>
      <c r="AT54" s="111"/>
      <c r="AU54" s="77"/>
      <c r="AV54" s="78" t="s">
        <v>87</v>
      </c>
    </row>
    <row r="55" spans="1:48" ht="21.75" customHeight="1">
      <c r="A55" s="78" t="s">
        <v>22</v>
      </c>
      <c r="B55" s="77"/>
      <c r="C55" s="78" t="s">
        <v>76</v>
      </c>
      <c r="D55" s="77"/>
      <c r="E55" s="78" t="s">
        <v>92</v>
      </c>
      <c r="F55" s="77"/>
      <c r="G55" s="110" t="s">
        <v>78</v>
      </c>
      <c r="H55" s="110"/>
      <c r="I55" s="110"/>
      <c r="J55" s="77"/>
      <c r="K55" s="111">
        <v>70244000</v>
      </c>
      <c r="L55" s="111"/>
      <c r="M55" s="111"/>
      <c r="N55" s="77"/>
      <c r="O55" s="111">
        <v>450</v>
      </c>
      <c r="P55" s="111"/>
      <c r="Q55" s="111"/>
      <c r="R55" s="77"/>
      <c r="S55" s="110" t="s">
        <v>87</v>
      </c>
      <c r="T55" s="110"/>
      <c r="U55" s="110"/>
      <c r="V55" s="110"/>
      <c r="W55" s="110"/>
      <c r="X55" s="77"/>
      <c r="Y55" s="110" t="s">
        <v>76</v>
      </c>
      <c r="Z55" s="110"/>
      <c r="AA55" s="110"/>
      <c r="AB55" s="110"/>
      <c r="AC55" s="110"/>
      <c r="AD55" s="77"/>
      <c r="AE55" s="110" t="s">
        <v>92</v>
      </c>
      <c r="AF55" s="110"/>
      <c r="AG55" s="110"/>
      <c r="AH55" s="110"/>
      <c r="AI55" s="110"/>
      <c r="AJ55" s="77"/>
      <c r="AK55" s="110" t="s">
        <v>78</v>
      </c>
      <c r="AL55" s="110"/>
      <c r="AM55" s="110"/>
      <c r="AN55" s="77"/>
      <c r="AO55" s="111">
        <v>70244000</v>
      </c>
      <c r="AP55" s="111"/>
      <c r="AQ55" s="111"/>
      <c r="AR55" s="77"/>
      <c r="AS55" s="111">
        <v>450</v>
      </c>
      <c r="AT55" s="111"/>
      <c r="AU55" s="77"/>
      <c r="AV55" s="78" t="s">
        <v>87</v>
      </c>
    </row>
    <row r="56" spans="1:48" ht="21.75" customHeight="1">
      <c r="A56" s="78" t="s">
        <v>47</v>
      </c>
      <c r="B56" s="77"/>
      <c r="C56" s="78" t="s">
        <v>76</v>
      </c>
      <c r="D56" s="77"/>
      <c r="E56" s="78" t="s">
        <v>92</v>
      </c>
      <c r="F56" s="77"/>
      <c r="G56" s="110" t="s">
        <v>78</v>
      </c>
      <c r="H56" s="110"/>
      <c r="I56" s="110"/>
      <c r="J56" s="77"/>
      <c r="K56" s="111">
        <v>128477000</v>
      </c>
      <c r="L56" s="111"/>
      <c r="M56" s="111"/>
      <c r="N56" s="77"/>
      <c r="O56" s="111">
        <v>550</v>
      </c>
      <c r="P56" s="111"/>
      <c r="Q56" s="111"/>
      <c r="R56" s="77"/>
      <c r="S56" s="110" t="s">
        <v>104</v>
      </c>
      <c r="T56" s="110"/>
      <c r="U56" s="110"/>
      <c r="V56" s="110"/>
      <c r="W56" s="110"/>
      <c r="X56" s="77"/>
      <c r="Y56" s="110" t="s">
        <v>76</v>
      </c>
      <c r="Z56" s="110"/>
      <c r="AA56" s="110"/>
      <c r="AB56" s="110"/>
      <c r="AC56" s="110"/>
      <c r="AD56" s="77"/>
      <c r="AE56" s="110" t="s">
        <v>78</v>
      </c>
      <c r="AF56" s="110"/>
      <c r="AG56" s="110"/>
      <c r="AH56" s="110"/>
      <c r="AI56" s="110"/>
      <c r="AJ56" s="77"/>
      <c r="AK56" s="110" t="s">
        <v>78</v>
      </c>
      <c r="AL56" s="110"/>
      <c r="AM56" s="110"/>
      <c r="AN56" s="77"/>
      <c r="AO56" s="111">
        <v>0</v>
      </c>
      <c r="AP56" s="111"/>
      <c r="AQ56" s="111"/>
      <c r="AR56" s="77"/>
      <c r="AS56" s="111">
        <v>0</v>
      </c>
      <c r="AT56" s="111"/>
      <c r="AU56" s="77"/>
      <c r="AV56" s="78" t="s">
        <v>78</v>
      </c>
    </row>
    <row r="57" spans="1:48" ht="21.75" customHeight="1">
      <c r="A57" s="78" t="s">
        <v>23</v>
      </c>
      <c r="B57" s="77"/>
      <c r="C57" s="78" t="s">
        <v>76</v>
      </c>
      <c r="D57" s="77"/>
      <c r="E57" s="78" t="s">
        <v>92</v>
      </c>
      <c r="F57" s="77"/>
      <c r="G57" s="110" t="s">
        <v>78</v>
      </c>
      <c r="H57" s="110"/>
      <c r="I57" s="110"/>
      <c r="J57" s="77"/>
      <c r="K57" s="111">
        <v>33795000</v>
      </c>
      <c r="L57" s="111"/>
      <c r="M57" s="111"/>
      <c r="N57" s="77"/>
      <c r="O57" s="111">
        <v>260</v>
      </c>
      <c r="P57" s="111"/>
      <c r="Q57" s="111"/>
      <c r="R57" s="77"/>
      <c r="S57" s="110" t="s">
        <v>96</v>
      </c>
      <c r="T57" s="110"/>
      <c r="U57" s="110"/>
      <c r="V57" s="110"/>
      <c r="W57" s="110"/>
      <c r="X57" s="77"/>
      <c r="Y57" s="110" t="s">
        <v>76</v>
      </c>
      <c r="Z57" s="110"/>
      <c r="AA57" s="110"/>
      <c r="AB57" s="110"/>
      <c r="AC57" s="110"/>
      <c r="AD57" s="77"/>
      <c r="AE57" s="110" t="s">
        <v>78</v>
      </c>
      <c r="AF57" s="110"/>
      <c r="AG57" s="110"/>
      <c r="AH57" s="110"/>
      <c r="AI57" s="110"/>
      <c r="AJ57" s="77"/>
      <c r="AK57" s="110" t="s">
        <v>78</v>
      </c>
      <c r="AL57" s="110"/>
      <c r="AM57" s="110"/>
      <c r="AN57" s="77"/>
      <c r="AO57" s="111">
        <v>0</v>
      </c>
      <c r="AP57" s="111"/>
      <c r="AQ57" s="111"/>
      <c r="AR57" s="77"/>
      <c r="AS57" s="111">
        <v>0</v>
      </c>
      <c r="AT57" s="111"/>
      <c r="AU57" s="77"/>
      <c r="AV57" s="78" t="s">
        <v>78</v>
      </c>
    </row>
    <row r="58" spans="1:48" ht="21.75" customHeight="1">
      <c r="A58" s="78" t="s">
        <v>24</v>
      </c>
      <c r="B58" s="77"/>
      <c r="C58" s="78" t="s">
        <v>76</v>
      </c>
      <c r="D58" s="77"/>
      <c r="E58" s="78" t="s">
        <v>92</v>
      </c>
      <c r="F58" s="77"/>
      <c r="G58" s="110" t="s">
        <v>78</v>
      </c>
      <c r="H58" s="110"/>
      <c r="I58" s="110"/>
      <c r="J58" s="77"/>
      <c r="K58" s="111">
        <v>27457000</v>
      </c>
      <c r="L58" s="111"/>
      <c r="M58" s="111"/>
      <c r="N58" s="77"/>
      <c r="O58" s="111">
        <v>280</v>
      </c>
      <c r="P58" s="111"/>
      <c r="Q58" s="111"/>
      <c r="R58" s="77"/>
      <c r="S58" s="110" t="s">
        <v>96</v>
      </c>
      <c r="T58" s="110"/>
      <c r="U58" s="110"/>
      <c r="V58" s="110"/>
      <c r="W58" s="110"/>
      <c r="X58" s="77"/>
      <c r="Y58" s="110" t="s">
        <v>76</v>
      </c>
      <c r="Z58" s="110"/>
      <c r="AA58" s="110"/>
      <c r="AB58" s="110"/>
      <c r="AC58" s="110"/>
      <c r="AD58" s="77"/>
      <c r="AE58" s="110" t="s">
        <v>78</v>
      </c>
      <c r="AF58" s="110"/>
      <c r="AG58" s="110"/>
      <c r="AH58" s="110"/>
      <c r="AI58" s="110"/>
      <c r="AJ58" s="77"/>
      <c r="AK58" s="110" t="s">
        <v>78</v>
      </c>
      <c r="AL58" s="110"/>
      <c r="AM58" s="110"/>
      <c r="AN58" s="77"/>
      <c r="AO58" s="111">
        <v>0</v>
      </c>
      <c r="AP58" s="111"/>
      <c r="AQ58" s="111"/>
      <c r="AR58" s="77"/>
      <c r="AS58" s="111">
        <v>0</v>
      </c>
      <c r="AT58" s="111"/>
      <c r="AU58" s="77"/>
      <c r="AV58" s="78" t="s">
        <v>78</v>
      </c>
    </row>
    <row r="59" spans="1:48" ht="21.75" customHeight="1">
      <c r="A59" s="78" t="s">
        <v>25</v>
      </c>
      <c r="B59" s="77"/>
      <c r="C59" s="78" t="s">
        <v>76</v>
      </c>
      <c r="D59" s="77"/>
      <c r="E59" s="78" t="s">
        <v>92</v>
      </c>
      <c r="F59" s="77"/>
      <c r="G59" s="110" t="s">
        <v>78</v>
      </c>
      <c r="H59" s="110"/>
      <c r="I59" s="110"/>
      <c r="J59" s="77"/>
      <c r="K59" s="111">
        <v>598000</v>
      </c>
      <c r="L59" s="111"/>
      <c r="M59" s="111"/>
      <c r="N59" s="77"/>
      <c r="O59" s="111">
        <v>320</v>
      </c>
      <c r="P59" s="111"/>
      <c r="Q59" s="111"/>
      <c r="R59" s="77"/>
      <c r="S59" s="110" t="s">
        <v>96</v>
      </c>
      <c r="T59" s="110"/>
      <c r="U59" s="110"/>
      <c r="V59" s="110"/>
      <c r="W59" s="110"/>
      <c r="X59" s="77"/>
      <c r="Y59" s="110" t="s">
        <v>76</v>
      </c>
      <c r="Z59" s="110"/>
      <c r="AA59" s="110"/>
      <c r="AB59" s="110"/>
      <c r="AC59" s="110"/>
      <c r="AD59" s="77"/>
      <c r="AE59" s="110" t="s">
        <v>78</v>
      </c>
      <c r="AF59" s="110"/>
      <c r="AG59" s="110"/>
      <c r="AH59" s="110"/>
      <c r="AI59" s="110"/>
      <c r="AJ59" s="77"/>
      <c r="AK59" s="110" t="s">
        <v>78</v>
      </c>
      <c r="AL59" s="110"/>
      <c r="AM59" s="110"/>
      <c r="AN59" s="77"/>
      <c r="AO59" s="111">
        <v>0</v>
      </c>
      <c r="AP59" s="111"/>
      <c r="AQ59" s="111"/>
      <c r="AR59" s="77"/>
      <c r="AS59" s="111">
        <v>0</v>
      </c>
      <c r="AT59" s="111"/>
      <c r="AU59" s="77"/>
      <c r="AV59" s="78" t="s">
        <v>78</v>
      </c>
    </row>
    <row r="60" spans="1:48" ht="21.75" customHeight="1">
      <c r="A60" s="78" t="s">
        <v>26</v>
      </c>
      <c r="B60" s="77"/>
      <c r="C60" s="78" t="s">
        <v>76</v>
      </c>
      <c r="D60" s="77"/>
      <c r="E60" s="78" t="s">
        <v>92</v>
      </c>
      <c r="F60" s="77"/>
      <c r="G60" s="110" t="s">
        <v>78</v>
      </c>
      <c r="H60" s="110"/>
      <c r="I60" s="110"/>
      <c r="J60" s="77"/>
      <c r="K60" s="111">
        <v>23001000</v>
      </c>
      <c r="L60" s="111"/>
      <c r="M60" s="111"/>
      <c r="N60" s="77"/>
      <c r="O60" s="111">
        <v>400</v>
      </c>
      <c r="P60" s="111"/>
      <c r="Q60" s="111"/>
      <c r="R60" s="77"/>
      <c r="S60" s="110" t="s">
        <v>96</v>
      </c>
      <c r="T60" s="110"/>
      <c r="U60" s="110"/>
      <c r="V60" s="110"/>
      <c r="W60" s="110"/>
      <c r="X60" s="77"/>
      <c r="Y60" s="110" t="s">
        <v>76</v>
      </c>
      <c r="Z60" s="110"/>
      <c r="AA60" s="110"/>
      <c r="AB60" s="110"/>
      <c r="AC60" s="110"/>
      <c r="AD60" s="77"/>
      <c r="AE60" s="110" t="s">
        <v>78</v>
      </c>
      <c r="AF60" s="110"/>
      <c r="AG60" s="110"/>
      <c r="AH60" s="110"/>
      <c r="AI60" s="110"/>
      <c r="AJ60" s="77"/>
      <c r="AK60" s="110" t="s">
        <v>78</v>
      </c>
      <c r="AL60" s="110"/>
      <c r="AM60" s="110"/>
      <c r="AN60" s="77"/>
      <c r="AO60" s="111">
        <v>0</v>
      </c>
      <c r="AP60" s="111"/>
      <c r="AQ60" s="111"/>
      <c r="AR60" s="77"/>
      <c r="AS60" s="111">
        <v>0</v>
      </c>
      <c r="AT60" s="111"/>
      <c r="AU60" s="77"/>
      <c r="AV60" s="78" t="s">
        <v>78</v>
      </c>
    </row>
    <row r="61" spans="1:48" ht="21.75" customHeight="1">
      <c r="A61" s="78" t="s">
        <v>27</v>
      </c>
      <c r="B61" s="77"/>
      <c r="C61" s="78" t="s">
        <v>76</v>
      </c>
      <c r="D61" s="77"/>
      <c r="E61" s="78" t="s">
        <v>92</v>
      </c>
      <c r="F61" s="77"/>
      <c r="G61" s="110" t="s">
        <v>78</v>
      </c>
      <c r="H61" s="110"/>
      <c r="I61" s="110"/>
      <c r="J61" s="77"/>
      <c r="K61" s="111">
        <v>10003000</v>
      </c>
      <c r="L61" s="111"/>
      <c r="M61" s="111"/>
      <c r="N61" s="77"/>
      <c r="O61" s="111">
        <v>450</v>
      </c>
      <c r="P61" s="111"/>
      <c r="Q61" s="111"/>
      <c r="R61" s="77"/>
      <c r="S61" s="110" t="s">
        <v>96</v>
      </c>
      <c r="T61" s="110"/>
      <c r="U61" s="110"/>
      <c r="V61" s="110"/>
      <c r="W61" s="110"/>
      <c r="X61" s="77"/>
      <c r="Y61" s="110" t="s">
        <v>76</v>
      </c>
      <c r="Z61" s="110"/>
      <c r="AA61" s="110"/>
      <c r="AB61" s="110"/>
      <c r="AC61" s="110"/>
      <c r="AD61" s="77"/>
      <c r="AE61" s="110" t="s">
        <v>78</v>
      </c>
      <c r="AF61" s="110"/>
      <c r="AG61" s="110"/>
      <c r="AH61" s="110"/>
      <c r="AI61" s="110"/>
      <c r="AJ61" s="77"/>
      <c r="AK61" s="110" t="s">
        <v>78</v>
      </c>
      <c r="AL61" s="110"/>
      <c r="AM61" s="110"/>
      <c r="AN61" s="77"/>
      <c r="AO61" s="111">
        <v>0</v>
      </c>
      <c r="AP61" s="111"/>
      <c r="AQ61" s="111"/>
      <c r="AR61" s="77"/>
      <c r="AS61" s="111">
        <v>0</v>
      </c>
      <c r="AT61" s="111"/>
      <c r="AU61" s="77"/>
      <c r="AV61" s="78" t="s">
        <v>78</v>
      </c>
    </row>
    <row r="62" spans="1:48" ht="21.75" customHeight="1">
      <c r="A62" s="78" t="s">
        <v>28</v>
      </c>
      <c r="B62" s="77"/>
      <c r="C62" s="78" t="s">
        <v>76</v>
      </c>
      <c r="D62" s="77"/>
      <c r="E62" s="78" t="s">
        <v>92</v>
      </c>
      <c r="F62" s="77"/>
      <c r="G62" s="110" t="s">
        <v>78</v>
      </c>
      <c r="H62" s="110"/>
      <c r="I62" s="110"/>
      <c r="J62" s="77"/>
      <c r="K62" s="111">
        <v>12545000</v>
      </c>
      <c r="L62" s="111"/>
      <c r="M62" s="111"/>
      <c r="N62" s="77"/>
      <c r="O62" s="111">
        <v>1100</v>
      </c>
      <c r="P62" s="111"/>
      <c r="Q62" s="111"/>
      <c r="R62" s="77"/>
      <c r="S62" s="110" t="s">
        <v>138</v>
      </c>
      <c r="T62" s="110"/>
      <c r="U62" s="110"/>
      <c r="V62" s="110"/>
      <c r="W62" s="110"/>
      <c r="X62" s="77"/>
      <c r="Y62" s="110" t="s">
        <v>76</v>
      </c>
      <c r="Z62" s="110"/>
      <c r="AA62" s="110"/>
      <c r="AB62" s="110"/>
      <c r="AC62" s="110"/>
      <c r="AD62" s="77"/>
      <c r="AE62" s="110" t="s">
        <v>92</v>
      </c>
      <c r="AF62" s="110"/>
      <c r="AG62" s="110"/>
      <c r="AH62" s="110"/>
      <c r="AI62" s="110"/>
      <c r="AJ62" s="77"/>
      <c r="AK62" s="110" t="s">
        <v>78</v>
      </c>
      <c r="AL62" s="110"/>
      <c r="AM62" s="110"/>
      <c r="AN62" s="77"/>
      <c r="AO62" s="111">
        <v>12545000</v>
      </c>
      <c r="AP62" s="111"/>
      <c r="AQ62" s="111"/>
      <c r="AR62" s="77"/>
      <c r="AS62" s="111">
        <v>1100</v>
      </c>
      <c r="AT62" s="111"/>
      <c r="AU62" s="77"/>
      <c r="AV62" s="78" t="s">
        <v>138</v>
      </c>
    </row>
    <row r="63" spans="1:48" ht="21.75" customHeight="1">
      <c r="A63" s="78" t="s">
        <v>29</v>
      </c>
      <c r="B63" s="77"/>
      <c r="C63" s="78" t="s">
        <v>76</v>
      </c>
      <c r="D63" s="77"/>
      <c r="E63" s="78" t="s">
        <v>92</v>
      </c>
      <c r="F63" s="77"/>
      <c r="G63" s="110" t="s">
        <v>78</v>
      </c>
      <c r="H63" s="110"/>
      <c r="I63" s="110"/>
      <c r="J63" s="77"/>
      <c r="K63" s="111">
        <v>6765000</v>
      </c>
      <c r="L63" s="111"/>
      <c r="M63" s="111"/>
      <c r="N63" s="77"/>
      <c r="O63" s="111">
        <v>450</v>
      </c>
      <c r="P63" s="111"/>
      <c r="Q63" s="111"/>
      <c r="R63" s="77"/>
      <c r="S63" s="110" t="s">
        <v>89</v>
      </c>
      <c r="T63" s="110"/>
      <c r="U63" s="110"/>
      <c r="V63" s="110"/>
      <c r="W63" s="110"/>
      <c r="X63" s="77"/>
      <c r="Y63" s="110" t="s">
        <v>76</v>
      </c>
      <c r="Z63" s="110"/>
      <c r="AA63" s="110"/>
      <c r="AB63" s="110"/>
      <c r="AC63" s="110"/>
      <c r="AD63" s="77"/>
      <c r="AE63" s="110" t="s">
        <v>92</v>
      </c>
      <c r="AF63" s="110"/>
      <c r="AG63" s="110"/>
      <c r="AH63" s="110"/>
      <c r="AI63" s="110"/>
      <c r="AJ63" s="77"/>
      <c r="AK63" s="110" t="s">
        <v>78</v>
      </c>
      <c r="AL63" s="110"/>
      <c r="AM63" s="110"/>
      <c r="AN63" s="77"/>
      <c r="AO63" s="111">
        <v>6765000</v>
      </c>
      <c r="AP63" s="111"/>
      <c r="AQ63" s="111"/>
      <c r="AR63" s="77"/>
      <c r="AS63" s="111">
        <v>450</v>
      </c>
      <c r="AT63" s="111"/>
      <c r="AU63" s="77"/>
      <c r="AV63" s="78" t="s">
        <v>89</v>
      </c>
    </row>
    <row r="64" spans="1:48" ht="21.75" customHeight="1">
      <c r="A64" s="78" t="s">
        <v>30</v>
      </c>
      <c r="B64" s="77"/>
      <c r="C64" s="78" t="s">
        <v>139</v>
      </c>
      <c r="D64" s="77"/>
      <c r="E64" s="78" t="s">
        <v>92</v>
      </c>
      <c r="F64" s="77"/>
      <c r="G64" s="110" t="s">
        <v>78</v>
      </c>
      <c r="H64" s="110"/>
      <c r="I64" s="110"/>
      <c r="J64" s="77"/>
      <c r="K64" s="111">
        <v>1386000</v>
      </c>
      <c r="L64" s="111"/>
      <c r="M64" s="111"/>
      <c r="N64" s="77"/>
      <c r="O64" s="111">
        <v>1000</v>
      </c>
      <c r="P64" s="111"/>
      <c r="Q64" s="111"/>
      <c r="R64" s="77"/>
      <c r="S64" s="110" t="s">
        <v>131</v>
      </c>
      <c r="T64" s="110"/>
      <c r="U64" s="110"/>
      <c r="V64" s="110"/>
      <c r="W64" s="110"/>
      <c r="X64" s="77"/>
      <c r="Y64" s="110" t="s">
        <v>139</v>
      </c>
      <c r="Z64" s="110"/>
      <c r="AA64" s="110"/>
      <c r="AB64" s="110"/>
      <c r="AC64" s="110"/>
      <c r="AD64" s="77"/>
      <c r="AE64" s="110" t="s">
        <v>78</v>
      </c>
      <c r="AF64" s="110"/>
      <c r="AG64" s="110"/>
      <c r="AH64" s="110"/>
      <c r="AI64" s="110"/>
      <c r="AJ64" s="77"/>
      <c r="AK64" s="110" t="s">
        <v>78</v>
      </c>
      <c r="AL64" s="110"/>
      <c r="AM64" s="110"/>
      <c r="AN64" s="77"/>
      <c r="AO64" s="111">
        <v>0</v>
      </c>
      <c r="AP64" s="111"/>
      <c r="AQ64" s="111"/>
      <c r="AR64" s="77"/>
      <c r="AS64" s="111">
        <v>0</v>
      </c>
      <c r="AT64" s="111"/>
      <c r="AU64" s="77"/>
      <c r="AV64" s="78" t="s">
        <v>78</v>
      </c>
    </row>
    <row r="65" spans="11:43" ht="21.75" customHeight="1" thickBot="1">
      <c r="K65" s="120">
        <f>SUM(K15:M64)</f>
        <v>1119263472</v>
      </c>
      <c r="L65" s="121"/>
      <c r="M65" s="121"/>
      <c r="AO65" s="120">
        <f>SUM(AO15:AQ64)</f>
        <v>1805129472</v>
      </c>
      <c r="AP65" s="121"/>
      <c r="AQ65" s="121"/>
    </row>
    <row r="66" spans="11:43" ht="21.75" customHeight="1" thickTop="1"/>
    <row r="67" spans="11:43" ht="21.75" customHeight="1"/>
    <row r="68" spans="11:43" ht="21.75" customHeight="1"/>
    <row r="69" spans="11:43" ht="21.75" customHeight="1"/>
    <row r="70" spans="11:43" ht="21.75" customHeight="1"/>
    <row r="71" spans="11:43" ht="21.75" customHeight="1"/>
    <row r="72" spans="11:43" ht="21.75" customHeight="1"/>
    <row r="73" spans="11:43" ht="21.75" customHeight="1"/>
    <row r="74" spans="11:43" ht="21.75" customHeight="1"/>
    <row r="75" spans="11:43" ht="21.75" customHeight="1"/>
    <row r="76" spans="11:43" ht="21.75" customHeight="1"/>
    <row r="77" spans="11:43" ht="21.75" customHeight="1"/>
    <row r="78" spans="11:43" ht="21.75" customHeight="1"/>
    <row r="79" spans="11:43" ht="21.75" customHeight="1"/>
    <row r="80" spans="11:43" ht="21.75" customHeight="1"/>
    <row r="81" ht="21.75" customHeight="1"/>
    <row r="82" ht="21.75" customHeight="1"/>
    <row r="83" ht="21.75" customHeight="1"/>
    <row r="84" ht="21.75" customHeight="1"/>
    <row r="85" ht="21.75" customHeight="1"/>
  </sheetData>
  <mergeCells count="506">
    <mergeCell ref="K65:M65"/>
    <mergeCell ref="AO65:AQ65"/>
    <mergeCell ref="Q8:U8"/>
    <mergeCell ref="W8:AA8"/>
    <mergeCell ref="AC8:AG8"/>
    <mergeCell ref="AI8:AK8"/>
    <mergeCell ref="AM8:AO8"/>
    <mergeCell ref="AQ8:AS8"/>
    <mergeCell ref="AQ9:AS9"/>
    <mergeCell ref="AM10:AO10"/>
    <mergeCell ref="AQ10:AS10"/>
    <mergeCell ref="AQ11:AS11"/>
    <mergeCell ref="AE14:AI14"/>
    <mergeCell ref="AK14:AM14"/>
    <mergeCell ref="AO14:AQ14"/>
    <mergeCell ref="AS14:AT14"/>
    <mergeCell ref="AO15:AQ15"/>
    <mergeCell ref="AS15:AT15"/>
    <mergeCell ref="A12:AW12"/>
    <mergeCell ref="C13:W13"/>
    <mergeCell ref="Y13:AV13"/>
    <mergeCell ref="G14:I14"/>
    <mergeCell ref="K14:M14"/>
    <mergeCell ref="O14:Q14"/>
    <mergeCell ref="A1:AW1"/>
    <mergeCell ref="A2:AW2"/>
    <mergeCell ref="A3:AW3"/>
    <mergeCell ref="A5:AW5"/>
    <mergeCell ref="I6:AA6"/>
    <mergeCell ref="AC6:AS6"/>
    <mergeCell ref="A8:G8"/>
    <mergeCell ref="I8:K8"/>
    <mergeCell ref="M8:O8"/>
    <mergeCell ref="A9:G9"/>
    <mergeCell ref="I9:K9"/>
    <mergeCell ref="M9:O9"/>
    <mergeCell ref="Q9:U9"/>
    <mergeCell ref="W9:AA9"/>
    <mergeCell ref="AC9:AG9"/>
    <mergeCell ref="AI9:AK9"/>
    <mergeCell ref="AM9:AO9"/>
    <mergeCell ref="AI11:AK11"/>
    <mergeCell ref="AM11:AO11"/>
    <mergeCell ref="A10:G10"/>
    <mergeCell ref="I10:K10"/>
    <mergeCell ref="M10:O10"/>
    <mergeCell ref="Q10:U10"/>
    <mergeCell ref="W10:AA10"/>
    <mergeCell ref="AC10:AG10"/>
    <mergeCell ref="AI10:AK10"/>
    <mergeCell ref="A11:G11"/>
    <mergeCell ref="I11:K11"/>
    <mergeCell ref="M11:O11"/>
    <mergeCell ref="Q11:U11"/>
    <mergeCell ref="W11:AA11"/>
    <mergeCell ref="AC11:AG11"/>
    <mergeCell ref="S14:W14"/>
    <mergeCell ref="Y14:AC14"/>
    <mergeCell ref="AK16:AM16"/>
    <mergeCell ref="AO16:AQ16"/>
    <mergeCell ref="AS16:AT16"/>
    <mergeCell ref="G15:I15"/>
    <mergeCell ref="K15:M15"/>
    <mergeCell ref="O15:Q15"/>
    <mergeCell ref="S15:W15"/>
    <mergeCell ref="Y15:AC15"/>
    <mergeCell ref="AE15:AI15"/>
    <mergeCell ref="AK15:AM15"/>
    <mergeCell ref="G16:I16"/>
    <mergeCell ref="K16:M16"/>
    <mergeCell ref="O16:Q16"/>
    <mergeCell ref="S16:W16"/>
    <mergeCell ref="Y16:AC16"/>
    <mergeCell ref="AE16:AI16"/>
    <mergeCell ref="G17:I17"/>
    <mergeCell ref="K17:M17"/>
    <mergeCell ref="O17:Q17"/>
    <mergeCell ref="S17:W17"/>
    <mergeCell ref="Y17:AC17"/>
    <mergeCell ref="AE17:AI17"/>
    <mergeCell ref="AK17:AM17"/>
    <mergeCell ref="AO17:AQ17"/>
    <mergeCell ref="AS17:AT17"/>
    <mergeCell ref="G18:I18"/>
    <mergeCell ref="K18:M18"/>
    <mergeCell ref="O18:Q18"/>
    <mergeCell ref="S18:W18"/>
    <mergeCell ref="Y18:AC18"/>
    <mergeCell ref="AE18:AI18"/>
    <mergeCell ref="AK18:AM18"/>
    <mergeCell ref="AO18:AQ18"/>
    <mergeCell ref="AS18:AT18"/>
    <mergeCell ref="AK20:AM20"/>
    <mergeCell ref="AO20:AQ20"/>
    <mergeCell ref="AS20:AT20"/>
    <mergeCell ref="G19:I19"/>
    <mergeCell ref="K19:M19"/>
    <mergeCell ref="O19:Q19"/>
    <mergeCell ref="S19:W19"/>
    <mergeCell ref="Y19:AC19"/>
    <mergeCell ref="AE19:AI19"/>
    <mergeCell ref="AK19:AM19"/>
    <mergeCell ref="G20:I20"/>
    <mergeCell ref="K20:M20"/>
    <mergeCell ref="O20:Q20"/>
    <mergeCell ref="S20:W20"/>
    <mergeCell ref="Y20:AC20"/>
    <mergeCell ref="AE20:AI20"/>
    <mergeCell ref="AO19:AQ19"/>
    <mergeCell ref="AS19:AT19"/>
    <mergeCell ref="G21:I21"/>
    <mergeCell ref="K21:M21"/>
    <mergeCell ref="O21:Q21"/>
    <mergeCell ref="S21:W21"/>
    <mergeCell ref="Y21:AC21"/>
    <mergeCell ref="AE21:AI21"/>
    <mergeCell ref="AK21:AM21"/>
    <mergeCell ref="AO21:AQ21"/>
    <mergeCell ref="AS21:AT21"/>
    <mergeCell ref="G22:I22"/>
    <mergeCell ref="K22:M22"/>
    <mergeCell ref="O22:Q22"/>
    <mergeCell ref="S22:W22"/>
    <mergeCell ref="Y22:AC22"/>
    <mergeCell ref="AE22:AI22"/>
    <mergeCell ref="AK22:AM22"/>
    <mergeCell ref="AO22:AQ22"/>
    <mergeCell ref="AS22:AT22"/>
    <mergeCell ref="AK24:AM24"/>
    <mergeCell ref="AO24:AQ24"/>
    <mergeCell ref="AS24:AT24"/>
    <mergeCell ref="G23:I23"/>
    <mergeCell ref="K23:M23"/>
    <mergeCell ref="O23:Q23"/>
    <mergeCell ref="S23:W23"/>
    <mergeCell ref="Y23:AC23"/>
    <mergeCell ref="AE23:AI23"/>
    <mergeCell ref="AK23:AM23"/>
    <mergeCell ref="G24:I24"/>
    <mergeCell ref="K24:M24"/>
    <mergeCell ref="O24:Q24"/>
    <mergeCell ref="S24:W24"/>
    <mergeCell ref="Y24:AC24"/>
    <mergeCell ref="AE24:AI24"/>
    <mergeCell ref="AO23:AQ23"/>
    <mergeCell ref="AS23:AT23"/>
    <mergeCell ref="G25:I25"/>
    <mergeCell ref="K25:M25"/>
    <mergeCell ref="O25:Q25"/>
    <mergeCell ref="S25:W25"/>
    <mergeCell ref="Y25:AC25"/>
    <mergeCell ref="AE25:AI25"/>
    <mergeCell ref="AK25:AM25"/>
    <mergeCell ref="AO25:AQ25"/>
    <mergeCell ref="AS25:AT25"/>
    <mergeCell ref="G26:I26"/>
    <mergeCell ref="K26:M26"/>
    <mergeCell ref="O26:Q26"/>
    <mergeCell ref="S26:W26"/>
    <mergeCell ref="Y26:AC26"/>
    <mergeCell ref="AE26:AI26"/>
    <mergeCell ref="AK26:AM26"/>
    <mergeCell ref="AO26:AQ26"/>
    <mergeCell ref="AS26:AT26"/>
    <mergeCell ref="AK28:AM28"/>
    <mergeCell ref="AO28:AQ28"/>
    <mergeCell ref="AS28:AT28"/>
    <mergeCell ref="G27:I27"/>
    <mergeCell ref="K27:M27"/>
    <mergeCell ref="O27:Q27"/>
    <mergeCell ref="S27:W27"/>
    <mergeCell ref="Y27:AC27"/>
    <mergeCell ref="AE27:AI27"/>
    <mergeCell ref="AK27:AM27"/>
    <mergeCell ref="G28:I28"/>
    <mergeCell ref="K28:M28"/>
    <mergeCell ref="O28:Q28"/>
    <mergeCell ref="S28:W28"/>
    <mergeCell ref="Y28:AC28"/>
    <mergeCell ref="AE28:AI28"/>
    <mergeCell ref="AO27:AQ27"/>
    <mergeCell ref="AS27:AT27"/>
    <mergeCell ref="G29:I29"/>
    <mergeCell ref="K29:M29"/>
    <mergeCell ref="O29:Q29"/>
    <mergeCell ref="S29:W29"/>
    <mergeCell ref="Y29:AC29"/>
    <mergeCell ref="AE29:AI29"/>
    <mergeCell ref="AK29:AM29"/>
    <mergeCell ref="AO29:AQ29"/>
    <mergeCell ref="AS29:AT29"/>
    <mergeCell ref="G30:I30"/>
    <mergeCell ref="K30:M30"/>
    <mergeCell ref="O30:Q30"/>
    <mergeCell ref="S30:W30"/>
    <mergeCell ref="Y30:AC30"/>
    <mergeCell ref="AE30:AI30"/>
    <mergeCell ref="AK30:AM30"/>
    <mergeCell ref="AO30:AQ30"/>
    <mergeCell ref="AS30:AT30"/>
    <mergeCell ref="AK32:AM32"/>
    <mergeCell ref="AO32:AQ32"/>
    <mergeCell ref="AS32:AT32"/>
    <mergeCell ref="G31:I31"/>
    <mergeCell ref="K31:M31"/>
    <mergeCell ref="O31:Q31"/>
    <mergeCell ref="S31:W31"/>
    <mergeCell ref="Y31:AC31"/>
    <mergeCell ref="AE31:AI31"/>
    <mergeCell ref="AK31:AM31"/>
    <mergeCell ref="G32:I32"/>
    <mergeCell ref="K32:M32"/>
    <mergeCell ref="O32:Q32"/>
    <mergeCell ref="S32:W32"/>
    <mergeCell ref="Y32:AC32"/>
    <mergeCell ref="AE32:AI32"/>
    <mergeCell ref="AO31:AQ31"/>
    <mergeCell ref="AS31:AT31"/>
    <mergeCell ref="G33:I33"/>
    <mergeCell ref="K33:M33"/>
    <mergeCell ref="O33:Q33"/>
    <mergeCell ref="S33:W33"/>
    <mergeCell ref="Y33:AC33"/>
    <mergeCell ref="AE33:AI33"/>
    <mergeCell ref="AK33:AM33"/>
    <mergeCell ref="AO33:AQ33"/>
    <mergeCell ref="AS33:AT33"/>
    <mergeCell ref="G34:I34"/>
    <mergeCell ref="K34:M34"/>
    <mergeCell ref="O34:Q34"/>
    <mergeCell ref="S34:W34"/>
    <mergeCell ref="Y34:AC34"/>
    <mergeCell ref="AE34:AI34"/>
    <mergeCell ref="AK34:AM34"/>
    <mergeCell ref="AO34:AQ34"/>
    <mergeCell ref="AS34:AT34"/>
    <mergeCell ref="AK36:AM36"/>
    <mergeCell ref="AO36:AQ36"/>
    <mergeCell ref="AS36:AT36"/>
    <mergeCell ref="G35:I35"/>
    <mergeCell ref="K35:M35"/>
    <mergeCell ref="O35:Q35"/>
    <mergeCell ref="S35:W35"/>
    <mergeCell ref="Y35:AC35"/>
    <mergeCell ref="AE35:AI35"/>
    <mergeCell ref="AK35:AM35"/>
    <mergeCell ref="G36:I36"/>
    <mergeCell ref="K36:M36"/>
    <mergeCell ref="O36:Q36"/>
    <mergeCell ref="S36:W36"/>
    <mergeCell ref="Y36:AC36"/>
    <mergeCell ref="AE36:AI36"/>
    <mergeCell ref="AO35:AQ35"/>
    <mergeCell ref="AS35:AT35"/>
    <mergeCell ref="G37:I37"/>
    <mergeCell ref="K37:M37"/>
    <mergeCell ref="O37:Q37"/>
    <mergeCell ref="S37:W37"/>
    <mergeCell ref="Y37:AC37"/>
    <mergeCell ref="AE37:AI37"/>
    <mergeCell ref="AK37:AM37"/>
    <mergeCell ref="AO37:AQ37"/>
    <mergeCell ref="AS37:AT37"/>
    <mergeCell ref="G38:I38"/>
    <mergeCell ref="K38:M38"/>
    <mergeCell ref="O38:Q38"/>
    <mergeCell ref="S38:W38"/>
    <mergeCell ref="Y38:AC38"/>
    <mergeCell ref="AE38:AI38"/>
    <mergeCell ref="AK38:AM38"/>
    <mergeCell ref="AO38:AQ38"/>
    <mergeCell ref="AS38:AT38"/>
    <mergeCell ref="AK40:AM40"/>
    <mergeCell ref="AO40:AQ40"/>
    <mergeCell ref="AS40:AT40"/>
    <mergeCell ref="G39:I39"/>
    <mergeCell ref="K39:M39"/>
    <mergeCell ref="O39:Q39"/>
    <mergeCell ref="S39:W39"/>
    <mergeCell ref="Y39:AC39"/>
    <mergeCell ref="AE39:AI39"/>
    <mergeCell ref="AK39:AM39"/>
    <mergeCell ref="G40:I40"/>
    <mergeCell ref="K40:M40"/>
    <mergeCell ref="O40:Q40"/>
    <mergeCell ref="S40:W40"/>
    <mergeCell ref="Y40:AC40"/>
    <mergeCell ref="AE40:AI40"/>
    <mergeCell ref="AO39:AQ39"/>
    <mergeCell ref="AS39:AT39"/>
    <mergeCell ref="G41:I41"/>
    <mergeCell ref="K41:M41"/>
    <mergeCell ref="O41:Q41"/>
    <mergeCell ref="S41:W41"/>
    <mergeCell ref="Y41:AC41"/>
    <mergeCell ref="AE41:AI41"/>
    <mergeCell ref="AK41:AM41"/>
    <mergeCell ref="AO41:AQ41"/>
    <mergeCell ref="AS41:AT41"/>
    <mergeCell ref="G42:I42"/>
    <mergeCell ref="K42:M42"/>
    <mergeCell ref="O42:Q42"/>
    <mergeCell ref="S42:W42"/>
    <mergeCell ref="Y42:AC42"/>
    <mergeCell ref="AE42:AI42"/>
    <mergeCell ref="AK42:AM42"/>
    <mergeCell ref="AO42:AQ42"/>
    <mergeCell ref="AS42:AT42"/>
    <mergeCell ref="AK44:AM44"/>
    <mergeCell ref="AO44:AQ44"/>
    <mergeCell ref="AS44:AT44"/>
    <mergeCell ref="G43:I43"/>
    <mergeCell ref="K43:M43"/>
    <mergeCell ref="O43:Q43"/>
    <mergeCell ref="S43:W43"/>
    <mergeCell ref="Y43:AC43"/>
    <mergeCell ref="AE43:AI43"/>
    <mergeCell ref="AK43:AM43"/>
    <mergeCell ref="G44:I44"/>
    <mergeCell ref="K44:M44"/>
    <mergeCell ref="O44:Q44"/>
    <mergeCell ref="S44:W44"/>
    <mergeCell ref="Y44:AC44"/>
    <mergeCell ref="AE44:AI44"/>
    <mergeCell ref="AO43:AQ43"/>
    <mergeCell ref="AS43:AT43"/>
    <mergeCell ref="G45:I45"/>
    <mergeCell ref="K45:M45"/>
    <mergeCell ref="O45:Q45"/>
    <mergeCell ref="S45:W45"/>
    <mergeCell ref="Y45:AC45"/>
    <mergeCell ref="AE45:AI45"/>
    <mergeCell ref="AK45:AM45"/>
    <mergeCell ref="AO45:AQ45"/>
    <mergeCell ref="AS45:AT45"/>
    <mergeCell ref="G46:I46"/>
    <mergeCell ref="K46:M46"/>
    <mergeCell ref="O46:Q46"/>
    <mergeCell ref="S46:W46"/>
    <mergeCell ref="Y46:AC46"/>
    <mergeCell ref="AE46:AI46"/>
    <mergeCell ref="AK46:AM46"/>
    <mergeCell ref="AO46:AQ46"/>
    <mergeCell ref="AS46:AT46"/>
    <mergeCell ref="AK48:AM48"/>
    <mergeCell ref="AO48:AQ48"/>
    <mergeCell ref="AS48:AT48"/>
    <mergeCell ref="G47:I47"/>
    <mergeCell ref="K47:M47"/>
    <mergeCell ref="O47:Q47"/>
    <mergeCell ref="S47:W47"/>
    <mergeCell ref="Y47:AC47"/>
    <mergeCell ref="AE47:AI47"/>
    <mergeCell ref="AK47:AM47"/>
    <mergeCell ref="G48:I48"/>
    <mergeCell ref="K48:M48"/>
    <mergeCell ref="O48:Q48"/>
    <mergeCell ref="S48:W48"/>
    <mergeCell ref="Y48:AC48"/>
    <mergeCell ref="AE48:AI48"/>
    <mergeCell ref="AO47:AQ47"/>
    <mergeCell ref="AS47:AT47"/>
    <mergeCell ref="G49:I49"/>
    <mergeCell ref="K49:M49"/>
    <mergeCell ref="O49:Q49"/>
    <mergeCell ref="S49:W49"/>
    <mergeCell ref="Y49:AC49"/>
    <mergeCell ref="AE49:AI49"/>
    <mergeCell ref="AK49:AM49"/>
    <mergeCell ref="AO49:AQ49"/>
    <mergeCell ref="AS49:AT49"/>
    <mergeCell ref="G50:I50"/>
    <mergeCell ref="K50:M50"/>
    <mergeCell ref="O50:Q50"/>
    <mergeCell ref="S50:W50"/>
    <mergeCell ref="Y50:AC50"/>
    <mergeCell ref="AE50:AI50"/>
    <mergeCell ref="AK50:AM50"/>
    <mergeCell ref="AO50:AQ50"/>
    <mergeCell ref="AS50:AT50"/>
    <mergeCell ref="AK52:AM52"/>
    <mergeCell ref="AO52:AQ52"/>
    <mergeCell ref="AS52:AT52"/>
    <mergeCell ref="G51:I51"/>
    <mergeCell ref="K51:M51"/>
    <mergeCell ref="O51:Q51"/>
    <mergeCell ref="S51:W51"/>
    <mergeCell ref="Y51:AC51"/>
    <mergeCell ref="AE51:AI51"/>
    <mergeCell ref="AK51:AM51"/>
    <mergeCell ref="G52:I52"/>
    <mergeCell ref="K52:M52"/>
    <mergeCell ref="O52:Q52"/>
    <mergeCell ref="S52:W52"/>
    <mergeCell ref="Y52:AC52"/>
    <mergeCell ref="AE52:AI52"/>
    <mergeCell ref="AO51:AQ51"/>
    <mergeCell ref="AS51:AT51"/>
    <mergeCell ref="G53:I53"/>
    <mergeCell ref="K53:M53"/>
    <mergeCell ref="O53:Q53"/>
    <mergeCell ref="S53:W53"/>
    <mergeCell ref="Y53:AC53"/>
    <mergeCell ref="AE53:AI53"/>
    <mergeCell ref="AK53:AM53"/>
    <mergeCell ref="AO53:AQ53"/>
    <mergeCell ref="AS53:AT53"/>
    <mergeCell ref="G54:I54"/>
    <mergeCell ref="K54:M54"/>
    <mergeCell ref="O54:Q54"/>
    <mergeCell ref="S54:W54"/>
    <mergeCell ref="Y54:AC54"/>
    <mergeCell ref="AE54:AI54"/>
    <mergeCell ref="AK54:AM54"/>
    <mergeCell ref="AO54:AQ54"/>
    <mergeCell ref="AS54:AT54"/>
    <mergeCell ref="AK56:AM56"/>
    <mergeCell ref="AO56:AQ56"/>
    <mergeCell ref="AS56:AT56"/>
    <mergeCell ref="G55:I55"/>
    <mergeCell ref="K55:M55"/>
    <mergeCell ref="O55:Q55"/>
    <mergeCell ref="S55:W55"/>
    <mergeCell ref="Y55:AC55"/>
    <mergeCell ref="AE55:AI55"/>
    <mergeCell ref="AK55:AM55"/>
    <mergeCell ref="G56:I56"/>
    <mergeCell ref="K56:M56"/>
    <mergeCell ref="O56:Q56"/>
    <mergeCell ref="S56:W56"/>
    <mergeCell ref="Y56:AC56"/>
    <mergeCell ref="AE56:AI56"/>
    <mergeCell ref="AO55:AQ55"/>
    <mergeCell ref="AS55:AT55"/>
    <mergeCell ref="G57:I57"/>
    <mergeCell ref="K57:M57"/>
    <mergeCell ref="O57:Q57"/>
    <mergeCell ref="S57:W57"/>
    <mergeCell ref="Y57:AC57"/>
    <mergeCell ref="AE57:AI57"/>
    <mergeCell ref="AK57:AM57"/>
    <mergeCell ref="AO57:AQ57"/>
    <mergeCell ref="AS57:AT57"/>
    <mergeCell ref="G58:I58"/>
    <mergeCell ref="K58:M58"/>
    <mergeCell ref="O58:Q58"/>
    <mergeCell ref="S58:W58"/>
    <mergeCell ref="Y58:AC58"/>
    <mergeCell ref="AE58:AI58"/>
    <mergeCell ref="AK58:AM58"/>
    <mergeCell ref="AO58:AQ58"/>
    <mergeCell ref="AS58:AT58"/>
    <mergeCell ref="AK60:AM60"/>
    <mergeCell ref="AO60:AQ60"/>
    <mergeCell ref="AS60:AT60"/>
    <mergeCell ref="G59:I59"/>
    <mergeCell ref="K59:M59"/>
    <mergeCell ref="O59:Q59"/>
    <mergeCell ref="S59:W59"/>
    <mergeCell ref="Y59:AC59"/>
    <mergeCell ref="AE59:AI59"/>
    <mergeCell ref="AK59:AM59"/>
    <mergeCell ref="G60:I60"/>
    <mergeCell ref="K60:M60"/>
    <mergeCell ref="O60:Q60"/>
    <mergeCell ref="S60:W60"/>
    <mergeCell ref="Y60:AC60"/>
    <mergeCell ref="AE60:AI60"/>
    <mergeCell ref="AO59:AQ59"/>
    <mergeCell ref="AS59:AT59"/>
    <mergeCell ref="G61:I61"/>
    <mergeCell ref="K61:M61"/>
    <mergeCell ref="O61:Q61"/>
    <mergeCell ref="S61:W61"/>
    <mergeCell ref="Y61:AC61"/>
    <mergeCell ref="AE61:AI61"/>
    <mergeCell ref="AK61:AM61"/>
    <mergeCell ref="AO61:AQ61"/>
    <mergeCell ref="AS61:AT61"/>
    <mergeCell ref="G62:I62"/>
    <mergeCell ref="K62:M62"/>
    <mergeCell ref="O62:Q62"/>
    <mergeCell ref="S62:W62"/>
    <mergeCell ref="Y62:AC62"/>
    <mergeCell ref="AE62:AI62"/>
    <mergeCell ref="AK62:AM62"/>
    <mergeCell ref="AO62:AQ62"/>
    <mergeCell ref="AS62:AT62"/>
    <mergeCell ref="AK64:AM64"/>
    <mergeCell ref="AO64:AQ64"/>
    <mergeCell ref="AS64:AT64"/>
    <mergeCell ref="G63:I63"/>
    <mergeCell ref="K63:M63"/>
    <mergeCell ref="O63:Q63"/>
    <mergeCell ref="S63:W63"/>
    <mergeCell ref="Y63:AC63"/>
    <mergeCell ref="AE63:AI63"/>
    <mergeCell ref="AK63:AM63"/>
    <mergeCell ref="G64:I64"/>
    <mergeCell ref="K64:M64"/>
    <mergeCell ref="O64:Q64"/>
    <mergeCell ref="S64:W64"/>
    <mergeCell ref="Y64:AC64"/>
    <mergeCell ref="AE64:AI64"/>
    <mergeCell ref="AO63:AQ63"/>
    <mergeCell ref="AS63:AT63"/>
  </mergeCells>
  <pageMargins left="0.39" right="0.39" top="0.39" bottom="0.39" header="0" footer="0"/>
  <pageSetup scale="4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AK13"/>
  <sheetViews>
    <sheetView rightToLeft="1" view="pageBreakPreview" zoomScale="87" zoomScaleNormal="100" zoomScaleSheetLayoutView="87" workbookViewId="0">
      <selection activeCell="AI11" sqref="O11:AI18"/>
    </sheetView>
  </sheetViews>
  <sheetFormatPr defaultRowHeight="12.75"/>
  <cols>
    <col min="1" max="1" width="22.7109375" bestFit="1" customWidth="1"/>
    <col min="2" max="2" width="1.28515625" customWidth="1"/>
    <col min="3" max="3" width="12.28515625" bestFit="1" customWidth="1"/>
    <col min="4" max="4" width="1.28515625" customWidth="1"/>
    <col min="5" max="5" width="14.5703125" bestFit="1" customWidth="1"/>
    <col min="6" max="6" width="1.28515625" customWidth="1"/>
    <col min="7" max="7" width="15.42578125" bestFit="1" customWidth="1"/>
    <col min="8" max="8" width="1.28515625" customWidth="1"/>
    <col min="9" max="9" width="12.85546875" bestFit="1" customWidth="1"/>
    <col min="10" max="10" width="1.28515625" customWidth="1"/>
    <col min="11" max="11" width="12.85546875" bestFit="1" customWidth="1"/>
    <col min="12" max="12" width="1.28515625" customWidth="1"/>
    <col min="13" max="13" width="11.85546875" bestFit="1" customWidth="1"/>
    <col min="14" max="14" width="1.28515625" customWidth="1"/>
    <col min="15" max="15" width="8.28515625" bestFit="1" customWidth="1"/>
    <col min="16" max="16" width="1.28515625" customWidth="1"/>
    <col min="17" max="17" width="16.140625" bestFit="1" customWidth="1"/>
    <col min="18" max="18" width="1.28515625" customWidth="1"/>
    <col min="19" max="19" width="16.140625" bestFit="1" customWidth="1"/>
    <col min="20" max="20" width="1.28515625" customWidth="1"/>
    <col min="21" max="21" width="5.42578125" bestFit="1" customWidth="1"/>
    <col min="22" max="22" width="1.28515625" customWidth="1"/>
    <col min="23" max="23" width="12.85546875" bestFit="1" customWidth="1"/>
    <col min="24" max="24" width="1.28515625" customWidth="1"/>
    <col min="25" max="25" width="5.42578125" bestFit="1" customWidth="1"/>
    <col min="26" max="26" width="1.28515625" customWidth="1"/>
    <col min="27" max="27" width="10.28515625" bestFit="1" customWidth="1"/>
    <col min="28" max="28" width="1.28515625" customWidth="1"/>
    <col min="29" max="29" width="8.28515625" bestFit="1" customWidth="1"/>
    <col min="30" max="30" width="1.28515625" customWidth="1"/>
    <col min="31" max="31" width="16.140625" bestFit="1" customWidth="1"/>
    <col min="32" max="32" width="1.28515625" customWidth="1"/>
    <col min="33" max="33" width="16.140625" bestFit="1" customWidth="1"/>
    <col min="34" max="34" width="1.28515625" customWidth="1"/>
    <col min="35" max="35" width="16.140625" bestFit="1" customWidth="1"/>
    <col min="36" max="36" width="1.28515625" customWidth="1"/>
    <col min="37" max="37" width="18.28515625" bestFit="1" customWidth="1"/>
    <col min="38" max="38" width="0.28515625" customWidth="1"/>
  </cols>
  <sheetData>
    <row r="1" spans="1:37" ht="29.1" customHeight="1">
      <c r="A1" s="107" t="str">
        <f>سهام!A1</f>
        <v>صندوق حفظ ارزش دماوند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</row>
    <row r="2" spans="1:37" ht="21.75" customHeight="1">
      <c r="A2" s="107" t="s">
        <v>0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</row>
    <row r="3" spans="1:37" ht="21.75" customHeight="1">
      <c r="A3" s="107" t="s">
        <v>333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</row>
    <row r="4" spans="1:37" ht="14.45" customHeight="1"/>
    <row r="5" spans="1:37" ht="14.45" customHeight="1">
      <c r="A5" s="106" t="s">
        <v>331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</row>
    <row r="6" spans="1:37" ht="14.45" customHeight="1">
      <c r="A6" s="108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 t="s">
        <v>4</v>
      </c>
      <c r="P6" s="108"/>
      <c r="Q6" s="108"/>
      <c r="R6" s="108"/>
      <c r="S6" s="108"/>
      <c r="U6" s="108" t="s">
        <v>3</v>
      </c>
      <c r="V6" s="108"/>
      <c r="W6" s="108"/>
      <c r="X6" s="108"/>
      <c r="Y6" s="108"/>
      <c r="Z6" s="108"/>
      <c r="AA6" s="108"/>
      <c r="AC6" s="108" t="s">
        <v>334</v>
      </c>
      <c r="AD6" s="108"/>
      <c r="AE6" s="108"/>
      <c r="AF6" s="108"/>
      <c r="AG6" s="108"/>
      <c r="AH6" s="108"/>
      <c r="AI6" s="108"/>
      <c r="AJ6" s="108"/>
      <c r="AK6" s="108"/>
    </row>
    <row r="7" spans="1:37" ht="14.4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U7" s="109" t="s">
        <v>5</v>
      </c>
      <c r="V7" s="109"/>
      <c r="W7" s="109"/>
      <c r="X7" s="3"/>
      <c r="Y7" s="109" t="s">
        <v>6</v>
      </c>
      <c r="Z7" s="109"/>
      <c r="AA7" s="109"/>
      <c r="AC7" s="3"/>
      <c r="AD7" s="3"/>
      <c r="AE7" s="3"/>
      <c r="AF7" s="3"/>
      <c r="AG7" s="3"/>
      <c r="AH7" s="3"/>
      <c r="AI7" s="3"/>
      <c r="AJ7" s="3"/>
      <c r="AK7" s="3"/>
    </row>
    <row r="8" spans="1:37" ht="42">
      <c r="A8" s="14" t="s">
        <v>140</v>
      </c>
      <c r="C8" s="7" t="s">
        <v>141</v>
      </c>
      <c r="E8" s="7" t="s">
        <v>142</v>
      </c>
      <c r="G8" s="2" t="s">
        <v>143</v>
      </c>
      <c r="I8" s="2" t="s">
        <v>144</v>
      </c>
      <c r="K8" s="2" t="s">
        <v>145</v>
      </c>
      <c r="M8" s="2" t="s">
        <v>63</v>
      </c>
      <c r="O8" s="2" t="s">
        <v>8</v>
      </c>
      <c r="Q8" s="2" t="s">
        <v>9</v>
      </c>
      <c r="S8" s="2" t="s">
        <v>10</v>
      </c>
      <c r="U8" s="4" t="s">
        <v>8</v>
      </c>
      <c r="V8" s="3"/>
      <c r="W8" s="4" t="s">
        <v>9</v>
      </c>
      <c r="Y8" s="4" t="s">
        <v>8</v>
      </c>
      <c r="Z8" s="3"/>
      <c r="AA8" s="4" t="s">
        <v>11</v>
      </c>
      <c r="AC8" s="2" t="s">
        <v>8</v>
      </c>
      <c r="AE8" s="2" t="s">
        <v>12</v>
      </c>
      <c r="AG8" s="2" t="s">
        <v>9</v>
      </c>
      <c r="AI8" s="2" t="s">
        <v>10</v>
      </c>
      <c r="AK8" s="2" t="s">
        <v>13</v>
      </c>
    </row>
    <row r="9" spans="1:37" ht="21.75" customHeight="1">
      <c r="A9" s="33" t="s">
        <v>146</v>
      </c>
      <c r="B9" s="31"/>
      <c r="C9" s="33" t="s">
        <v>147</v>
      </c>
      <c r="D9" s="31"/>
      <c r="E9" s="33" t="s">
        <v>147</v>
      </c>
      <c r="F9" s="31"/>
      <c r="G9" s="33" t="s">
        <v>148</v>
      </c>
      <c r="H9" s="31"/>
      <c r="I9" s="33" t="s">
        <v>149</v>
      </c>
      <c r="J9" s="31"/>
      <c r="K9" s="18">
        <v>23</v>
      </c>
      <c r="L9" s="41"/>
      <c r="M9" s="18">
        <v>23</v>
      </c>
      <c r="N9" s="31"/>
      <c r="O9" s="38">
        <v>229500</v>
      </c>
      <c r="P9" s="31"/>
      <c r="Q9" s="38">
        <v>400300214522</v>
      </c>
      <c r="R9" s="31"/>
      <c r="S9" s="38">
        <v>428749737914</v>
      </c>
      <c r="T9" s="31"/>
      <c r="U9" s="38">
        <v>0</v>
      </c>
      <c r="V9" s="31"/>
      <c r="W9" s="38">
        <v>0</v>
      </c>
      <c r="X9" s="31"/>
      <c r="Y9" s="38">
        <v>0</v>
      </c>
      <c r="Z9" s="31"/>
      <c r="AA9" s="38">
        <v>0</v>
      </c>
      <c r="AB9" s="31"/>
      <c r="AC9" s="38">
        <v>229500</v>
      </c>
      <c r="AD9" s="31"/>
      <c r="AE9" s="38">
        <v>1869546</v>
      </c>
      <c r="AF9" s="31"/>
      <c r="AG9" s="38">
        <v>400300214522</v>
      </c>
      <c r="AH9" s="31"/>
      <c r="AI9" s="38">
        <v>428749737914</v>
      </c>
      <c r="AJ9" s="31"/>
      <c r="AK9" s="39">
        <f>AI9/2588083263726*100</f>
        <v>16.566303871411751</v>
      </c>
    </row>
    <row r="10" spans="1:37" ht="21.75" customHeight="1" thickBot="1">
      <c r="A10" s="37"/>
      <c r="B10" s="31"/>
      <c r="C10" s="19"/>
      <c r="D10" s="31"/>
      <c r="E10" s="19"/>
      <c r="F10" s="31"/>
      <c r="G10" s="19"/>
      <c r="H10" s="31"/>
      <c r="I10" s="19"/>
      <c r="J10" s="31"/>
      <c r="K10" s="19"/>
      <c r="L10" s="31"/>
      <c r="M10" s="19"/>
      <c r="N10" s="31"/>
      <c r="O10" s="20">
        <v>229500</v>
      </c>
      <c r="P10" s="31"/>
      <c r="Q10" s="20">
        <v>400300214522</v>
      </c>
      <c r="R10" s="31"/>
      <c r="S10" s="20">
        <v>428749737914</v>
      </c>
      <c r="T10" s="31"/>
      <c r="U10" s="20">
        <v>0</v>
      </c>
      <c r="V10" s="31"/>
      <c r="W10" s="20">
        <v>0</v>
      </c>
      <c r="X10" s="31"/>
      <c r="Y10" s="20">
        <v>0</v>
      </c>
      <c r="Z10" s="31"/>
      <c r="AA10" s="20">
        <v>0</v>
      </c>
      <c r="AB10" s="31"/>
      <c r="AC10" s="20">
        <v>229500</v>
      </c>
      <c r="AD10" s="31"/>
      <c r="AE10" s="20"/>
      <c r="AF10" s="31"/>
      <c r="AG10" s="20">
        <v>400300214522</v>
      </c>
      <c r="AH10" s="31"/>
      <c r="AI10" s="20">
        <v>428749737914</v>
      </c>
      <c r="AJ10" s="31"/>
      <c r="AK10" s="40">
        <f>SUM(AK9)</f>
        <v>16.566303871411751</v>
      </c>
    </row>
    <row r="11" spans="1:37" ht="13.5" thickTop="1">
      <c r="AG11" s="45"/>
      <c r="AI11" s="45"/>
    </row>
    <row r="12" spans="1:37">
      <c r="AG12" s="45"/>
      <c r="AI12" s="45"/>
    </row>
    <row r="13" spans="1:37">
      <c r="Q13" s="45"/>
      <c r="S13" s="45"/>
    </row>
  </sheetData>
  <mergeCells count="10">
    <mergeCell ref="A1:AK1"/>
    <mergeCell ref="A2:AK2"/>
    <mergeCell ref="A3:AK3"/>
    <mergeCell ref="U7:W7"/>
    <mergeCell ref="Y7:AA7"/>
    <mergeCell ref="A5:AK5"/>
    <mergeCell ref="A6:N6"/>
    <mergeCell ref="O6:S6"/>
    <mergeCell ref="U6:AA6"/>
    <mergeCell ref="AC6:AK6"/>
  </mergeCells>
  <pageMargins left="0.39" right="0.39" top="0.39" bottom="0.39" header="0" footer="0"/>
  <pageSetup scale="4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K16"/>
  <sheetViews>
    <sheetView rightToLeft="1" view="pageBreakPreview" zoomScale="142" zoomScaleNormal="100" zoomScaleSheetLayoutView="142" workbookViewId="0">
      <selection activeCell="I15" sqref="B15:I18"/>
    </sheetView>
  </sheetViews>
  <sheetFormatPr defaultRowHeight="12.75"/>
  <cols>
    <col min="1" max="1" width="35" customWidth="1"/>
    <col min="2" max="2" width="1.28515625" customWidth="1"/>
    <col min="3" max="3" width="15" bestFit="1" customWidth="1"/>
    <col min="4" max="4" width="1.28515625" customWidth="1"/>
    <col min="5" max="5" width="16.140625" bestFit="1" customWidth="1"/>
    <col min="6" max="6" width="1.28515625" customWidth="1"/>
    <col min="7" max="7" width="16.140625" bestFit="1" customWidth="1"/>
    <col min="8" max="8" width="1.28515625" customWidth="1"/>
    <col min="9" max="9" width="15" bestFit="1" customWidth="1"/>
    <col min="10" max="10" width="1.28515625" customWidth="1"/>
    <col min="11" max="11" width="18.28515625" bestFit="1" customWidth="1"/>
    <col min="12" max="12" width="0.28515625" customWidth="1"/>
  </cols>
  <sheetData>
    <row r="1" spans="1:11" ht="29.1" customHeight="1">
      <c r="A1" s="107" t="str">
        <f>سهام!A1</f>
        <v>صندوق حفظ ارزش دماوند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 ht="21.75" customHeight="1">
      <c r="A2" s="107" t="s">
        <v>0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spans="1:11" ht="21.75" customHeight="1">
      <c r="A3" s="107" t="s">
        <v>1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4" spans="1:11" ht="14.45" customHeight="1"/>
    <row r="5" spans="1:11" ht="14.45" customHeight="1">
      <c r="A5" s="106" t="s">
        <v>241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</row>
    <row r="6" spans="1:11" ht="14.45" customHeight="1">
      <c r="C6" s="2" t="s">
        <v>4</v>
      </c>
      <c r="E6" s="108" t="s">
        <v>3</v>
      </c>
      <c r="F6" s="108"/>
      <c r="G6" s="108"/>
      <c r="I6" s="122" t="s">
        <v>334</v>
      </c>
      <c r="J6" s="122"/>
      <c r="K6" s="122"/>
    </row>
    <row r="7" spans="1:11" ht="14.45" customHeight="1">
      <c r="C7" s="3"/>
      <c r="E7" s="3"/>
      <c r="F7" s="3"/>
      <c r="G7" s="3"/>
    </row>
    <row r="8" spans="1:11" ht="14.45" customHeight="1">
      <c r="A8" s="14" t="s">
        <v>150</v>
      </c>
      <c r="C8" s="2" t="s">
        <v>151</v>
      </c>
      <c r="E8" s="2" t="s">
        <v>152</v>
      </c>
      <c r="G8" s="2" t="s">
        <v>153</v>
      </c>
      <c r="I8" s="2" t="s">
        <v>151</v>
      </c>
      <c r="K8" s="2" t="s">
        <v>13</v>
      </c>
    </row>
    <row r="9" spans="1:11" ht="21.75" customHeight="1">
      <c r="A9" s="15" t="s">
        <v>235</v>
      </c>
      <c r="C9" s="19">
        <v>10399893819</v>
      </c>
      <c r="D9" s="19"/>
      <c r="E9" s="19">
        <v>407483770</v>
      </c>
      <c r="F9" s="19"/>
      <c r="G9" s="19">
        <v>2321632474</v>
      </c>
      <c r="H9" s="19"/>
      <c r="I9" s="19">
        <f>C9+E9-G9</f>
        <v>8485745115</v>
      </c>
      <c r="K9" s="34"/>
    </row>
    <row r="10" spans="1:11" ht="21.75" customHeight="1">
      <c r="A10" s="13" t="s">
        <v>236</v>
      </c>
      <c r="C10" s="19">
        <v>94085220</v>
      </c>
      <c r="D10" s="19"/>
      <c r="E10" s="19">
        <v>386652</v>
      </c>
      <c r="F10" s="19"/>
      <c r="G10" s="19">
        <v>1386000</v>
      </c>
      <c r="H10" s="19"/>
      <c r="I10" s="19">
        <f t="shared" ref="I10:I12" si="0">C10+E10-G10</f>
        <v>93085872</v>
      </c>
      <c r="K10" s="36"/>
    </row>
    <row r="11" spans="1:11" ht="21.75" customHeight="1">
      <c r="A11" s="13" t="s">
        <v>237</v>
      </c>
      <c r="C11" s="19">
        <v>7148709786</v>
      </c>
      <c r="D11" s="19"/>
      <c r="E11" s="19">
        <v>29368117</v>
      </c>
      <c r="F11" s="19"/>
      <c r="G11" s="19">
        <v>7141072806</v>
      </c>
      <c r="H11" s="19"/>
      <c r="I11" s="19">
        <f t="shared" si="0"/>
        <v>37005097</v>
      </c>
      <c r="K11" s="36"/>
    </row>
    <row r="12" spans="1:11" ht="21.75" customHeight="1">
      <c r="A12" s="13" t="s">
        <v>238</v>
      </c>
      <c r="C12" s="19">
        <v>36000</v>
      </c>
      <c r="D12" s="19"/>
      <c r="E12" s="19">
        <v>0</v>
      </c>
      <c r="F12" s="19"/>
      <c r="G12" s="19">
        <v>0</v>
      </c>
      <c r="H12" s="19"/>
      <c r="I12" s="19">
        <f t="shared" si="0"/>
        <v>36000</v>
      </c>
      <c r="K12" s="36"/>
    </row>
    <row r="13" spans="1:11" ht="21.75" customHeight="1">
      <c r="A13" s="13" t="s">
        <v>240</v>
      </c>
      <c r="C13" s="19">
        <v>15000000000</v>
      </c>
      <c r="D13" s="19"/>
      <c r="E13" s="19">
        <v>0</v>
      </c>
      <c r="F13" s="19"/>
      <c r="G13" s="19">
        <v>0</v>
      </c>
      <c r="H13" s="19"/>
      <c r="I13" s="19">
        <v>15000000000</v>
      </c>
      <c r="K13" s="36"/>
    </row>
    <row r="14" spans="1:11" ht="21.75" customHeight="1" thickBot="1">
      <c r="A14" s="16"/>
      <c r="C14" s="20">
        <f>SUM(C9:C13)</f>
        <v>32642724825</v>
      </c>
      <c r="D14" s="31"/>
      <c r="E14" s="20">
        <f>SUM(E9:E13)</f>
        <v>437238539</v>
      </c>
      <c r="F14" s="31"/>
      <c r="G14" s="20">
        <f>SUM(G9:G13)</f>
        <v>9464091280</v>
      </c>
      <c r="H14" s="31"/>
      <c r="I14" s="20">
        <f>SUM(I9:I13)</f>
        <v>23615872084</v>
      </c>
      <c r="K14" s="40">
        <f>SUM(K9:K13)</f>
        <v>0</v>
      </c>
    </row>
    <row r="15" spans="1:11" ht="13.5" thickTop="1">
      <c r="G15" s="45"/>
      <c r="I15" s="45"/>
    </row>
    <row r="16" spans="1:11">
      <c r="C16" s="45"/>
      <c r="I16" s="45"/>
    </row>
  </sheetData>
  <mergeCells count="6">
    <mergeCell ref="A1:K1"/>
    <mergeCell ref="A2:K2"/>
    <mergeCell ref="A3:K3"/>
    <mergeCell ref="I6:K6"/>
    <mergeCell ref="A5:K5"/>
    <mergeCell ref="E6:G6"/>
  </mergeCells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L15"/>
  <sheetViews>
    <sheetView rightToLeft="1" view="pageBreakPreview" topLeftCell="A7" zoomScale="172" zoomScaleNormal="100" zoomScaleSheetLayoutView="172" workbookViewId="0">
      <selection activeCell="F14" sqref="F14:F15"/>
    </sheetView>
  </sheetViews>
  <sheetFormatPr defaultRowHeight="12.75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16.140625" hidden="1" customWidth="1"/>
  </cols>
  <sheetData>
    <row r="1" spans="1:11" ht="29.1" customHeight="1">
      <c r="A1" s="107" t="str">
        <f>سهام!A1</f>
        <v>صندوق حفظ ارزش دماوند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1" ht="21.75" customHeight="1">
      <c r="A2" s="107" t="s">
        <v>154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1" ht="21.75" customHeight="1">
      <c r="A3" s="107" t="s">
        <v>333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1" ht="14.45" customHeight="1"/>
    <row r="5" spans="1:11" ht="29.1" customHeight="1">
      <c r="A5" s="1" t="s">
        <v>155</v>
      </c>
      <c r="B5" s="125" t="s">
        <v>156</v>
      </c>
      <c r="C5" s="125"/>
      <c r="D5" s="125"/>
      <c r="E5" s="125"/>
      <c r="F5" s="125"/>
      <c r="G5" s="125"/>
      <c r="H5" s="125"/>
      <c r="I5" s="125"/>
      <c r="J5" s="125"/>
    </row>
    <row r="6" spans="1:11" ht="14.45" customHeight="1"/>
    <row r="7" spans="1:11" ht="14.45" customHeight="1">
      <c r="A7" s="108" t="s">
        <v>157</v>
      </c>
      <c r="B7" s="108"/>
      <c r="D7" s="2" t="s">
        <v>158</v>
      </c>
      <c r="F7" s="2" t="s">
        <v>151</v>
      </c>
      <c r="H7" s="2" t="s">
        <v>159</v>
      </c>
      <c r="J7" s="2" t="s">
        <v>160</v>
      </c>
    </row>
    <row r="8" spans="1:11" ht="21.75" customHeight="1">
      <c r="A8" s="123" t="s">
        <v>161</v>
      </c>
      <c r="B8" s="123"/>
      <c r="C8" s="31"/>
      <c r="D8" s="33" t="s">
        <v>162</v>
      </c>
      <c r="E8" s="31"/>
      <c r="F8" s="24">
        <f>'درآمد سرمایه گذاری در سهام'!S174</f>
        <v>-103160182546</v>
      </c>
      <c r="G8" s="44"/>
      <c r="H8" s="51">
        <f>F8/$F$12*100</f>
        <v>-7451.3891956178995</v>
      </c>
      <c r="I8" s="52"/>
      <c r="J8" s="51">
        <f>F8/2588083263726*100</f>
        <v>-3.9859684575017429</v>
      </c>
      <c r="K8" s="47">
        <f>'درآمد سرمایه گذاری در سهام'!I174</f>
        <v>351753588200</v>
      </c>
    </row>
    <row r="9" spans="1:11" ht="21.75" customHeight="1">
      <c r="A9" s="124" t="s">
        <v>164</v>
      </c>
      <c r="B9" s="124"/>
      <c r="C9" s="31"/>
      <c r="D9" s="35" t="s">
        <v>163</v>
      </c>
      <c r="E9" s="31"/>
      <c r="F9" s="26">
        <f>'درآمد سرمایه گذاری در اوراق به'!Q16</f>
        <v>81136192841</v>
      </c>
      <c r="G9" s="44"/>
      <c r="H9" s="51">
        <f>F9/$F$12*100</f>
        <v>5860.5688337107349</v>
      </c>
      <c r="I9" s="52"/>
      <c r="J9" s="51">
        <f t="shared" ref="J9:J11" si="0">F9/2588083263726*100</f>
        <v>3.1349915969932982</v>
      </c>
      <c r="K9" s="47">
        <f>'درآمد سرمایه گذاری در اوراق به'!I16</f>
        <v>3812950729</v>
      </c>
    </row>
    <row r="10" spans="1:11" ht="21.75" customHeight="1">
      <c r="A10" s="124" t="s">
        <v>166</v>
      </c>
      <c r="B10" s="124"/>
      <c r="C10" s="31"/>
      <c r="D10" s="35" t="s">
        <v>165</v>
      </c>
      <c r="E10" s="31"/>
      <c r="F10" s="26">
        <f>'درآمد سپرده بانکی'!G14</f>
        <v>22007404465</v>
      </c>
      <c r="G10" s="44"/>
      <c r="H10" s="51">
        <f t="shared" ref="H10:H11" si="1">F10/$F$12*100</f>
        <v>1589.6223892485989</v>
      </c>
      <c r="I10" s="52"/>
      <c r="J10" s="51">
        <f t="shared" si="0"/>
        <v>0.850336029503026</v>
      </c>
      <c r="K10" s="45">
        <f>'درآمد سپرده بانکی'!C14</f>
        <v>414238539</v>
      </c>
    </row>
    <row r="11" spans="1:11" ht="21.75" customHeight="1">
      <c r="A11" s="124" t="s">
        <v>168</v>
      </c>
      <c r="B11" s="124"/>
      <c r="C11" s="31"/>
      <c r="D11" s="35" t="s">
        <v>167</v>
      </c>
      <c r="E11" s="31"/>
      <c r="F11" s="50">
        <f>'سایر درآمدها'!E11</f>
        <v>1401027521</v>
      </c>
      <c r="G11" s="44"/>
      <c r="H11" s="51">
        <f t="shared" si="1"/>
        <v>101.19797265856545</v>
      </c>
      <c r="I11" s="52"/>
      <c r="J11" s="51">
        <f t="shared" si="0"/>
        <v>5.4133788531323182E-2</v>
      </c>
      <c r="K11" s="45">
        <f>'سایر درآمدها'!C11</f>
        <v>547275561</v>
      </c>
    </row>
    <row r="12" spans="1:11" ht="21.75" customHeight="1" thickBot="1">
      <c r="A12" s="37"/>
      <c r="B12" s="37"/>
      <c r="C12" s="31"/>
      <c r="D12" s="19"/>
      <c r="E12" s="31"/>
      <c r="F12" s="28">
        <f>SUM(F8:F11)</f>
        <v>1384442281</v>
      </c>
      <c r="G12" s="44"/>
      <c r="H12" s="53">
        <f>SUM(H8:H11)</f>
        <v>99.999999999999716</v>
      </c>
      <c r="I12" s="52"/>
      <c r="J12" s="53">
        <f>SUM(J8:J11)</f>
        <v>5.3492957525904508E-2</v>
      </c>
      <c r="K12" s="47">
        <f>SUM(K8:K11)</f>
        <v>356528053029</v>
      </c>
    </row>
    <row r="13" spans="1:11" ht="13.5" thickTop="1"/>
    <row r="14" spans="1:11">
      <c r="F14" s="47"/>
      <c r="K14" s="45">
        <v>356528053029</v>
      </c>
    </row>
    <row r="15" spans="1:11">
      <c r="F15" s="47"/>
      <c r="K15" s="47">
        <f>K12-K14</f>
        <v>0</v>
      </c>
    </row>
  </sheetData>
  <mergeCells count="9">
    <mergeCell ref="A8:B8"/>
    <mergeCell ref="A9:B9"/>
    <mergeCell ref="A10:B10"/>
    <mergeCell ref="A11:B11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E2C99-9987-4441-80ED-6C58E576C23D}">
  <sheetPr>
    <tabColor rgb="FF92D050"/>
    <pageSetUpPr fitToPage="1"/>
  </sheetPr>
  <dimension ref="A1:U179"/>
  <sheetViews>
    <sheetView rightToLeft="1" view="pageBreakPreview" topLeftCell="A169" zoomScaleNormal="100" zoomScaleSheetLayoutView="100" workbookViewId="0">
      <selection activeCell="S175" sqref="A175:S179"/>
    </sheetView>
  </sheetViews>
  <sheetFormatPr defaultRowHeight="12.75"/>
  <cols>
    <col min="1" max="1" width="81.28515625" style="71" bestFit="1" customWidth="1"/>
    <col min="2" max="2" width="1.28515625" style="71" customWidth="1"/>
    <col min="3" max="3" width="15" style="77" bestFit="1" customWidth="1"/>
    <col min="4" max="4" width="1.28515625" style="77" customWidth="1"/>
    <col min="5" max="5" width="16.7109375" style="77" bestFit="1" customWidth="1"/>
    <col min="6" max="6" width="1.28515625" style="77" customWidth="1"/>
    <col min="7" max="7" width="19.42578125" style="77" bestFit="1" customWidth="1"/>
    <col min="8" max="8" width="1.28515625" style="77" customWidth="1"/>
    <col min="9" max="9" width="16.85546875" style="77" bestFit="1" customWidth="1"/>
    <col min="10" max="10" width="1.28515625" style="77" customWidth="1"/>
    <col min="11" max="11" width="17.5703125" style="77" bestFit="1" customWidth="1"/>
    <col min="12" max="12" width="1.28515625" style="77" customWidth="1"/>
    <col min="13" max="13" width="15.85546875" style="77" bestFit="1" customWidth="1"/>
    <col min="14" max="14" width="1.28515625" style="77" customWidth="1"/>
    <col min="15" max="15" width="16.5703125" style="77" bestFit="1" customWidth="1"/>
    <col min="16" max="16" width="1.28515625" style="77" customWidth="1"/>
    <col min="17" max="17" width="17.5703125" style="77" bestFit="1" customWidth="1"/>
    <col min="18" max="18" width="1.28515625" style="77" customWidth="1"/>
    <col min="19" max="19" width="17.5703125" style="77" bestFit="1" customWidth="1"/>
    <col min="20" max="20" width="1.28515625" style="77" customWidth="1"/>
    <col min="21" max="21" width="17.42578125" style="77" bestFit="1" customWidth="1"/>
    <col min="22" max="22" width="0.28515625" style="71" customWidth="1"/>
    <col min="23" max="16384" width="9.140625" style="71"/>
  </cols>
  <sheetData>
    <row r="1" spans="1:21" ht="29.1" customHeight="1">
      <c r="A1" s="117" t="str">
        <f>سهام!A1</f>
        <v>صندوق حفظ ارزش دماوند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</row>
    <row r="2" spans="1:21" ht="21.75" customHeight="1">
      <c r="A2" s="117" t="s">
        <v>154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</row>
    <row r="3" spans="1:21" ht="21.75" customHeight="1">
      <c r="A3" s="117" t="s">
        <v>333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</row>
    <row r="4" spans="1:21" ht="14.45" customHeight="1"/>
    <row r="5" spans="1:21" ht="14.45" customHeight="1">
      <c r="A5" s="126" t="s">
        <v>317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</row>
    <row r="6" spans="1:21" ht="14.45" customHeight="1">
      <c r="C6" s="119" t="s">
        <v>169</v>
      </c>
      <c r="D6" s="119"/>
      <c r="E6" s="119"/>
      <c r="F6" s="119"/>
      <c r="G6" s="119"/>
      <c r="H6" s="119"/>
      <c r="I6" s="119"/>
      <c r="J6" s="119"/>
      <c r="K6" s="119"/>
      <c r="M6" s="119" t="s">
        <v>170</v>
      </c>
      <c r="N6" s="119"/>
      <c r="O6" s="119"/>
      <c r="P6" s="119"/>
      <c r="Q6" s="119"/>
      <c r="R6" s="119"/>
      <c r="S6" s="119"/>
      <c r="T6" s="119"/>
      <c r="U6" s="119"/>
    </row>
    <row r="7" spans="1:21" ht="14.45" customHeight="1">
      <c r="C7" s="89"/>
      <c r="D7" s="89"/>
      <c r="E7" s="89"/>
      <c r="F7" s="89"/>
      <c r="G7" s="89"/>
      <c r="H7" s="89"/>
      <c r="I7" s="112" t="s">
        <v>57</v>
      </c>
      <c r="J7" s="112"/>
      <c r="K7" s="112"/>
      <c r="M7" s="89"/>
      <c r="N7" s="89"/>
      <c r="O7" s="89"/>
      <c r="P7" s="89"/>
      <c r="Q7" s="89"/>
      <c r="R7" s="89"/>
      <c r="S7" s="112" t="s">
        <v>57</v>
      </c>
      <c r="T7" s="112"/>
      <c r="U7" s="112"/>
    </row>
    <row r="8" spans="1:21" ht="14.45" customHeight="1">
      <c r="A8" s="90" t="s">
        <v>171</v>
      </c>
      <c r="B8" s="88"/>
      <c r="C8" s="74" t="s">
        <v>172</v>
      </c>
      <c r="E8" s="74" t="s">
        <v>173</v>
      </c>
      <c r="G8" s="74" t="s">
        <v>174</v>
      </c>
      <c r="I8" s="73" t="s">
        <v>151</v>
      </c>
      <c r="J8" s="89"/>
      <c r="K8" s="73" t="s">
        <v>159</v>
      </c>
      <c r="M8" s="74" t="s">
        <v>172</v>
      </c>
      <c r="O8" s="90" t="s">
        <v>173</v>
      </c>
      <c r="Q8" s="74" t="s">
        <v>174</v>
      </c>
      <c r="S8" s="73" t="s">
        <v>151</v>
      </c>
      <c r="T8" s="89"/>
      <c r="U8" s="73" t="s">
        <v>159</v>
      </c>
    </row>
    <row r="9" spans="1:21" ht="21.75" customHeight="1">
      <c r="A9" s="78" t="s">
        <v>44</v>
      </c>
      <c r="C9" s="86">
        <f>VLOOKUP(A9,'درآمد سود سهام'!A:S,9,0)</f>
        <v>0</v>
      </c>
      <c r="D9" s="86"/>
      <c r="E9" s="86">
        <f>VLOOKUP(A9,'درآمد ناشی از تغییر قیمت اوراق'!A:Q,9,0)</f>
        <v>264930136</v>
      </c>
      <c r="F9" s="86"/>
      <c r="G9" s="86">
        <f>VLOOKUP(A9,'درآمد ناشی از فروش'!A:Q,9,0)</f>
        <v>0</v>
      </c>
      <c r="H9" s="86"/>
      <c r="I9" s="86">
        <f>C9+E9+G9</f>
        <v>264930136</v>
      </c>
      <c r="J9" s="86"/>
      <c r="K9" s="87">
        <f>I9/درآمد!$K$12*100</f>
        <v>7.4308356312834264E-2</v>
      </c>
      <c r="L9" s="86"/>
      <c r="M9" s="86">
        <f>VLOOKUP(A9,'درآمد سود سهام'!A:S,15,0)</f>
        <v>21198503960</v>
      </c>
      <c r="N9" s="86"/>
      <c r="O9" s="86">
        <f>VLOOKUP(A9,'درآمد ناشی از تغییر قیمت اوراق'!A:Q,17,0)</f>
        <v>-218146123</v>
      </c>
      <c r="P9" s="86"/>
      <c r="Q9" s="86">
        <f>VLOOKUP(A9,'درآمد ناشی از فروش'!A:Q,17,0)</f>
        <v>-117762835044</v>
      </c>
      <c r="R9" s="86"/>
      <c r="S9" s="86">
        <f>M9+O9+Q9</f>
        <v>-96782477207</v>
      </c>
      <c r="U9" s="87">
        <f>S9/درآمد!$F$12*100</f>
        <v>-6990.7195507704955</v>
      </c>
    </row>
    <row r="10" spans="1:21" ht="21.75" customHeight="1">
      <c r="A10" s="78" t="s">
        <v>178</v>
      </c>
      <c r="C10" s="86">
        <f>VLOOKUP(A10,'درآمد سود سهام'!A:S,9,0)</f>
        <v>0</v>
      </c>
      <c r="D10" s="86"/>
      <c r="E10" s="86">
        <v>0</v>
      </c>
      <c r="F10" s="86"/>
      <c r="G10" s="86">
        <f>VLOOKUP(A10,'درآمد ناشی از فروش'!A:Q,9,0)</f>
        <v>0</v>
      </c>
      <c r="H10" s="86"/>
      <c r="I10" s="86">
        <f t="shared" ref="I10:I73" si="0">C10+E10+G10</f>
        <v>0</v>
      </c>
      <c r="J10" s="86"/>
      <c r="K10" s="87">
        <f>I10/درآمد!$K$12*100</f>
        <v>0</v>
      </c>
      <c r="L10" s="86"/>
      <c r="M10" s="86">
        <f>VLOOKUP(A10,'درآمد سود سهام'!A:S,15,0)</f>
        <v>9930336</v>
      </c>
      <c r="N10" s="86"/>
      <c r="O10" s="86">
        <v>0</v>
      </c>
      <c r="P10" s="86"/>
      <c r="Q10" s="86">
        <f>VLOOKUP(A10,'درآمد ناشی از فروش'!A:Q,17,0)</f>
        <v>-490557927</v>
      </c>
      <c r="R10" s="86"/>
      <c r="S10" s="86">
        <f t="shared" ref="S10:S73" si="1">M10+O10+Q10</f>
        <v>-480627591</v>
      </c>
      <c r="U10" s="87">
        <f>S10/درآمد!$F$12*100</f>
        <v>-34.716332894198857</v>
      </c>
    </row>
    <row r="11" spans="1:21" ht="21.75" customHeight="1">
      <c r="A11" s="78" t="s">
        <v>176</v>
      </c>
      <c r="C11" s="86">
        <f>VLOOKUP(A11,'درآمد سود سهام'!A:S,9,0)</f>
        <v>0</v>
      </c>
      <c r="D11" s="86"/>
      <c r="E11" s="86">
        <v>0</v>
      </c>
      <c r="F11" s="86"/>
      <c r="G11" s="86">
        <f>VLOOKUP(A11,'درآمد ناشی از فروش'!A:Q,9,0)</f>
        <v>0</v>
      </c>
      <c r="H11" s="86"/>
      <c r="I11" s="86">
        <f t="shared" si="0"/>
        <v>0</v>
      </c>
      <c r="J11" s="86"/>
      <c r="K11" s="87">
        <f>I11/درآمد!$K$12*100</f>
        <v>0</v>
      </c>
      <c r="L11" s="86"/>
      <c r="M11" s="86">
        <f>VLOOKUP(A11,'درآمد سود سهام'!A:S,15,0)</f>
        <v>3772000000</v>
      </c>
      <c r="N11" s="86"/>
      <c r="O11" s="86">
        <v>0</v>
      </c>
      <c r="P11" s="86"/>
      <c r="Q11" s="86">
        <f>VLOOKUP(A11,'درآمد ناشی از فروش'!A:Q,17,0)</f>
        <v>-28579020564</v>
      </c>
      <c r="R11" s="86"/>
      <c r="S11" s="86">
        <f t="shared" si="1"/>
        <v>-24807020564</v>
      </c>
      <c r="U11" s="87">
        <f>S11/درآمد!$F$12*100</f>
        <v>-1791.842166658012</v>
      </c>
    </row>
    <row r="12" spans="1:21" ht="21.75" customHeight="1">
      <c r="A12" s="78" t="s">
        <v>177</v>
      </c>
      <c r="C12" s="86">
        <f>VLOOKUP(A12,'درآمد سود سهام'!A:S,9,0)</f>
        <v>0</v>
      </c>
      <c r="D12" s="86"/>
      <c r="E12" s="86">
        <v>0</v>
      </c>
      <c r="F12" s="86"/>
      <c r="G12" s="86">
        <f>VLOOKUP(A12,'درآمد ناشی از فروش'!A:Q,9,0)</f>
        <v>0</v>
      </c>
      <c r="H12" s="86"/>
      <c r="I12" s="86">
        <f t="shared" si="0"/>
        <v>0</v>
      </c>
      <c r="J12" s="86"/>
      <c r="K12" s="87">
        <f>I12/درآمد!$K$12*100</f>
        <v>0</v>
      </c>
      <c r="L12" s="86"/>
      <c r="M12" s="86">
        <f>VLOOKUP(A12,'درآمد سود سهام'!A:S,15,0)</f>
        <v>277998000</v>
      </c>
      <c r="N12" s="86"/>
      <c r="O12" s="86">
        <v>0</v>
      </c>
      <c r="P12" s="86"/>
      <c r="Q12" s="86">
        <f>VLOOKUP(A12,'درآمد ناشی از فروش'!A:Q,17,0)</f>
        <v>-92522817792</v>
      </c>
      <c r="R12" s="86"/>
      <c r="S12" s="86">
        <f t="shared" si="1"/>
        <v>-92244819792</v>
      </c>
      <c r="U12" s="87">
        <f>S12/درآمد!$F$12*100</f>
        <v>-6662.9588721727287</v>
      </c>
    </row>
    <row r="13" spans="1:21" ht="21.75" customHeight="1">
      <c r="A13" s="78" t="s">
        <v>32</v>
      </c>
      <c r="C13" s="86">
        <f>VLOOKUP(A13,'درآمد سود سهام'!A:S,9,0)</f>
        <v>0</v>
      </c>
      <c r="D13" s="86"/>
      <c r="E13" s="86">
        <f>VLOOKUP(A13,'درآمد ناشی از تغییر قیمت اوراق'!A:Q,9,0)</f>
        <v>43729454423</v>
      </c>
      <c r="F13" s="86"/>
      <c r="G13" s="86">
        <f>VLOOKUP(A13,'درآمد ناشی از فروش'!A:Q,9,0)</f>
        <v>0</v>
      </c>
      <c r="H13" s="86"/>
      <c r="I13" s="86">
        <f t="shared" si="0"/>
        <v>43729454423</v>
      </c>
      <c r="J13" s="86"/>
      <c r="K13" s="87">
        <f>I13/درآمد!$K$12*100</f>
        <v>12.265361463560076</v>
      </c>
      <c r="L13" s="86"/>
      <c r="M13" s="86">
        <f>VLOOKUP(A13,'درآمد سود سهام'!A:S,15,0)</f>
        <v>2130375951</v>
      </c>
      <c r="N13" s="86"/>
      <c r="O13" s="86">
        <f>VLOOKUP(A13,'درآمد ناشی از تغییر قیمت اوراق'!A:Q,17,0)</f>
        <v>53171373334</v>
      </c>
      <c r="P13" s="86"/>
      <c r="Q13" s="86">
        <f>VLOOKUP(A13,'درآمد ناشی از فروش'!A:Q,17,0)</f>
        <v>-50005300160</v>
      </c>
      <c r="R13" s="86"/>
      <c r="S13" s="86">
        <f t="shared" si="1"/>
        <v>5296449125</v>
      </c>
      <c r="U13" s="87">
        <f>S13/درآمد!$F$12*100</f>
        <v>382.56915421380432</v>
      </c>
    </row>
    <row r="14" spans="1:21" ht="21.75" customHeight="1">
      <c r="A14" s="78" t="s">
        <v>33</v>
      </c>
      <c r="C14" s="86">
        <f>VLOOKUP(A14,'درآمد سود سهام'!A:S,9,0)</f>
        <v>0</v>
      </c>
      <c r="D14" s="86"/>
      <c r="E14" s="86">
        <f>VLOOKUP(A14,'درآمد ناشی از تغییر قیمت اوراق'!A:Q,9,0)</f>
        <v>1245374922</v>
      </c>
      <c r="F14" s="86"/>
      <c r="G14" s="86">
        <f>VLOOKUP(A14,'درآمد ناشی از فروش'!A:Q,9,0)</f>
        <v>2539506535</v>
      </c>
      <c r="H14" s="86"/>
      <c r="I14" s="86">
        <f t="shared" si="0"/>
        <v>3784881457</v>
      </c>
      <c r="J14" s="86"/>
      <c r="K14" s="87">
        <f>I14/درآمد!$K$12*100</f>
        <v>1.0615942910647027</v>
      </c>
      <c r="L14" s="86"/>
      <c r="M14" s="86">
        <f>VLOOKUP(A14,'درآمد سود سهام'!A:S,15,0)</f>
        <v>6333937485</v>
      </c>
      <c r="N14" s="86"/>
      <c r="O14" s="86">
        <f>VLOOKUP(A14,'درآمد ناشی از تغییر قیمت اوراق'!A:Q,17,0)</f>
        <v>736306313</v>
      </c>
      <c r="P14" s="86"/>
      <c r="Q14" s="86">
        <f>VLOOKUP(A14,'درآمد ناشی از فروش'!A:Q,17,0)</f>
        <v>-61218603703</v>
      </c>
      <c r="R14" s="86"/>
      <c r="S14" s="86">
        <f t="shared" si="1"/>
        <v>-54148359905</v>
      </c>
      <c r="U14" s="87">
        <f>S14/درآمد!$F$12*100</f>
        <v>-3911.2038579093351</v>
      </c>
    </row>
    <row r="15" spans="1:21" ht="18.75">
      <c r="A15" s="78" t="s">
        <v>42</v>
      </c>
      <c r="C15" s="86">
        <f>VLOOKUP(A15,'درآمد سود سهام'!A:S,9,0)</f>
        <v>0</v>
      </c>
      <c r="D15" s="86"/>
      <c r="E15" s="86">
        <f>VLOOKUP(A15,'درآمد ناشی از تغییر قیمت اوراق'!A:Q,9,0)</f>
        <v>62221953296</v>
      </c>
      <c r="F15" s="86"/>
      <c r="G15" s="86">
        <f>VLOOKUP(A15,'درآمد ناشی از فروش'!A:Q,9,0)</f>
        <v>0</v>
      </c>
      <c r="H15" s="86"/>
      <c r="I15" s="86">
        <f t="shared" si="0"/>
        <v>62221953296</v>
      </c>
      <c r="J15" s="86"/>
      <c r="K15" s="87">
        <f>I15/درآمد!$K$12*100</f>
        <v>17.452190021899586</v>
      </c>
      <c r="L15" s="86"/>
      <c r="M15" s="86">
        <f>VLOOKUP(A15,'درآمد سود سهام'!A:S,15,0)</f>
        <v>44862643820</v>
      </c>
      <c r="N15" s="86"/>
      <c r="O15" s="86">
        <f>VLOOKUP(A15,'درآمد ناشی از تغییر قیمت اوراق'!A:Q,17,0)</f>
        <v>76588903080</v>
      </c>
      <c r="P15" s="86"/>
      <c r="Q15" s="86">
        <f>VLOOKUP(A15,'درآمد ناشی از فروش'!A:Q,17,0)</f>
        <v>-40786752851</v>
      </c>
      <c r="R15" s="86"/>
      <c r="S15" s="86">
        <f t="shared" si="1"/>
        <v>80664794049</v>
      </c>
      <c r="U15" s="87">
        <f>S15/درآمد!$F$12*100</f>
        <v>5826.5191085275728</v>
      </c>
    </row>
    <row r="16" spans="1:21" ht="18.75">
      <c r="A16" s="78" t="s">
        <v>38</v>
      </c>
      <c r="C16" s="86">
        <f>VLOOKUP(A16,'درآمد سود سهام'!A:S,9,0)</f>
        <v>3700440244</v>
      </c>
      <c r="D16" s="86"/>
      <c r="E16" s="86">
        <f>VLOOKUP(A16,'درآمد ناشی از تغییر قیمت اوراق'!A:Q,9,0)</f>
        <v>-2430203490</v>
      </c>
      <c r="F16" s="86"/>
      <c r="G16" s="86">
        <v>0</v>
      </c>
      <c r="H16" s="86"/>
      <c r="I16" s="86">
        <f t="shared" si="0"/>
        <v>1270236754</v>
      </c>
      <c r="J16" s="86"/>
      <c r="K16" s="87">
        <f>I16/درآمد!$K$12*100</f>
        <v>0.35627960919436513</v>
      </c>
      <c r="L16" s="86"/>
      <c r="M16" s="86">
        <f>VLOOKUP(A16,'درآمد سود سهام'!A:S,15,0)</f>
        <v>3700440244</v>
      </c>
      <c r="N16" s="86"/>
      <c r="O16" s="86">
        <f>VLOOKUP(A16,'درآمد ناشی از تغییر قیمت اوراق'!A:Q,17,0)</f>
        <v>-809718007</v>
      </c>
      <c r="P16" s="86"/>
      <c r="Q16" s="86">
        <v>0</v>
      </c>
      <c r="R16" s="86"/>
      <c r="S16" s="86">
        <f t="shared" si="1"/>
        <v>2890722237</v>
      </c>
      <c r="U16" s="87">
        <f>S16/درآمد!$F$12*100</f>
        <v>208.80048786952642</v>
      </c>
    </row>
    <row r="17" spans="1:21" ht="18.75">
      <c r="A17" s="78" t="s">
        <v>179</v>
      </c>
      <c r="C17" s="86">
        <f>VLOOKUP(A17,'درآمد سود سهام'!A:S,9,0)</f>
        <v>0</v>
      </c>
      <c r="D17" s="86"/>
      <c r="E17" s="86">
        <v>0</v>
      </c>
      <c r="F17" s="86"/>
      <c r="G17" s="86">
        <f>VLOOKUP(A17,'درآمد ناشی از فروش'!A:Q,9,0)</f>
        <v>0</v>
      </c>
      <c r="H17" s="86"/>
      <c r="I17" s="86">
        <f t="shared" si="0"/>
        <v>0</v>
      </c>
      <c r="J17" s="86"/>
      <c r="K17" s="87">
        <f>I17/درآمد!$K$12*100</f>
        <v>0</v>
      </c>
      <c r="L17" s="86"/>
      <c r="M17" s="86">
        <f>VLOOKUP(A17,'درآمد سود سهام'!A:S,15,0)</f>
        <v>558265988</v>
      </c>
      <c r="N17" s="86"/>
      <c r="O17" s="86">
        <v>0</v>
      </c>
      <c r="P17" s="86"/>
      <c r="Q17" s="86">
        <f>VLOOKUP(A17,'درآمد ناشی از فروش'!A:Q,17,0)</f>
        <v>-75900753883</v>
      </c>
      <c r="R17" s="86"/>
      <c r="S17" s="86">
        <f t="shared" si="1"/>
        <v>-75342487895</v>
      </c>
      <c r="U17" s="87">
        <f>S17/درآمد!$F$12*100</f>
        <v>-5442.0822687226209</v>
      </c>
    </row>
    <row r="18" spans="1:21" ht="18.75">
      <c r="A18" s="78" t="s">
        <v>36</v>
      </c>
      <c r="C18" s="86">
        <f>VLOOKUP(A18,'درآمد سود سهام'!A:S,9,0)</f>
        <v>0</v>
      </c>
      <c r="D18" s="86"/>
      <c r="E18" s="86">
        <f>VLOOKUP(A18,'درآمد ناشی از تغییر قیمت اوراق'!A:Q,9,0)</f>
        <v>-839662316</v>
      </c>
      <c r="F18" s="86"/>
      <c r="G18" s="86">
        <f>VLOOKUP(A18,'درآمد ناشی از فروش'!A:Q,9,0)</f>
        <v>997984566</v>
      </c>
      <c r="H18" s="86"/>
      <c r="I18" s="86">
        <f t="shared" si="0"/>
        <v>158322250</v>
      </c>
      <c r="J18" s="86"/>
      <c r="K18" s="87">
        <f>I18/درآمد!$K$12*100</f>
        <v>4.4406673936292482E-2</v>
      </c>
      <c r="L18" s="86"/>
      <c r="M18" s="86">
        <f>VLOOKUP(A18,'درآمد سود سهام'!A:S,15,0)</f>
        <v>235000000</v>
      </c>
      <c r="N18" s="86"/>
      <c r="O18" s="86">
        <f>VLOOKUP(A18,'درآمد ناشی از تغییر قیمت اوراق'!A:Q,17,0)</f>
        <v>0</v>
      </c>
      <c r="P18" s="86"/>
      <c r="Q18" s="86">
        <f>VLOOKUP(A18,'درآمد ناشی از فروش'!A:Q,17,0)</f>
        <v>1608890232</v>
      </c>
      <c r="R18" s="86"/>
      <c r="S18" s="86">
        <f t="shared" si="1"/>
        <v>1843890232</v>
      </c>
      <c r="U18" s="87">
        <f>S18/درآمد!$F$12*100</f>
        <v>133.18650096904977</v>
      </c>
    </row>
    <row r="19" spans="1:21" ht="18.75">
      <c r="A19" s="78" t="s">
        <v>41</v>
      </c>
      <c r="C19" s="86">
        <f>VLOOKUP(A19,'درآمد سود سهام'!A:S,9,0)</f>
        <v>0</v>
      </c>
      <c r="D19" s="86"/>
      <c r="E19" s="86">
        <f>VLOOKUP(A19,'درآمد ناشی از تغییر قیمت اوراق'!A:Q,9,0)</f>
        <v>364411158</v>
      </c>
      <c r="F19" s="86"/>
      <c r="G19" s="86">
        <v>0</v>
      </c>
      <c r="H19" s="86"/>
      <c r="I19" s="86">
        <f t="shared" si="0"/>
        <v>364411158</v>
      </c>
      <c r="J19" s="86"/>
      <c r="K19" s="87">
        <f>I19/درآمد!$K$12*100</f>
        <v>0.10221107565141832</v>
      </c>
      <c r="L19" s="86"/>
      <c r="M19" s="86">
        <f>VLOOKUP(A19,'درآمد سود سهام'!A:S,15,0)</f>
        <v>552500000</v>
      </c>
      <c r="N19" s="86"/>
      <c r="O19" s="86">
        <f>VLOOKUP(A19,'درآمد ناشی از تغییر قیمت اوراق'!A:Q,17,0)</f>
        <v>-562534960</v>
      </c>
      <c r="P19" s="86"/>
      <c r="Q19" s="86">
        <v>0</v>
      </c>
      <c r="R19" s="86"/>
      <c r="S19" s="86">
        <f t="shared" si="1"/>
        <v>-10034960</v>
      </c>
      <c r="U19" s="87">
        <f>S19/درآمد!$F$12*100</f>
        <v>-0.7248377298005968</v>
      </c>
    </row>
    <row r="20" spans="1:21" ht="18.75">
      <c r="A20" s="78" t="s">
        <v>335</v>
      </c>
      <c r="C20" s="86">
        <v>0</v>
      </c>
      <c r="D20" s="86"/>
      <c r="E20" s="86">
        <v>0</v>
      </c>
      <c r="F20" s="86"/>
      <c r="G20" s="86">
        <f>VLOOKUP(A20,'درآمد ناشی از فروش'!A:Q,9,0)</f>
        <v>7169900190</v>
      </c>
      <c r="H20" s="86"/>
      <c r="I20" s="86">
        <f t="shared" si="0"/>
        <v>7169900190</v>
      </c>
      <c r="J20" s="86"/>
      <c r="K20" s="87">
        <f>I20/درآمد!$K$12*100</f>
        <v>2.0110339506487027</v>
      </c>
      <c r="L20" s="86"/>
      <c r="M20" s="86">
        <v>0</v>
      </c>
      <c r="N20" s="86"/>
      <c r="O20" s="86">
        <v>0</v>
      </c>
      <c r="P20" s="86"/>
      <c r="Q20" s="86">
        <f>VLOOKUP(A20,'درآمد ناشی از فروش'!A:Q,17,0)</f>
        <v>7169900190</v>
      </c>
      <c r="R20" s="86"/>
      <c r="S20" s="86">
        <f t="shared" si="1"/>
        <v>7169900190</v>
      </c>
      <c r="U20" s="87">
        <f>S20/درآمد!$F$12*100</f>
        <v>517.89087117601548</v>
      </c>
    </row>
    <row r="21" spans="1:21" ht="18.75">
      <c r="A21" s="78" t="s">
        <v>39</v>
      </c>
      <c r="C21" s="86">
        <v>0</v>
      </c>
      <c r="D21" s="86"/>
      <c r="E21" s="86">
        <f>VLOOKUP(A21,'درآمد ناشی از تغییر قیمت اوراق'!A:Q,9,0)</f>
        <v>6903460049</v>
      </c>
      <c r="F21" s="86"/>
      <c r="G21" s="86">
        <f>VLOOKUP(A21,'درآمد ناشی از فروش'!A:Q,9,0)</f>
        <v>165358909</v>
      </c>
      <c r="H21" s="86"/>
      <c r="I21" s="86">
        <f t="shared" si="0"/>
        <v>7068818958</v>
      </c>
      <c r="J21" s="86"/>
      <c r="K21" s="87">
        <f>I21/درآمد!$K$12*100</f>
        <v>1.9826823998685517</v>
      </c>
      <c r="L21" s="86"/>
      <c r="M21" s="86">
        <v>0</v>
      </c>
      <c r="N21" s="86"/>
      <c r="O21" s="86">
        <f>VLOOKUP(A21,'درآمد ناشی از تغییر قیمت اوراق'!A:Q,17,0)</f>
        <v>2080536835</v>
      </c>
      <c r="P21" s="86"/>
      <c r="Q21" s="86">
        <f>VLOOKUP(A21,'درآمد ناشی از فروش'!A:Q,17,0)</f>
        <v>-146557298557</v>
      </c>
      <c r="R21" s="86"/>
      <c r="S21" s="86">
        <f t="shared" si="1"/>
        <v>-144476761722</v>
      </c>
      <c r="U21" s="87">
        <f>S21/درآمد!$F$12*100</f>
        <v>-10435.737459393586</v>
      </c>
    </row>
    <row r="22" spans="1:21" ht="18.75">
      <c r="A22" s="78" t="s">
        <v>35</v>
      </c>
      <c r="C22" s="86">
        <v>0</v>
      </c>
      <c r="D22" s="86"/>
      <c r="E22" s="86">
        <f>VLOOKUP(A22,'درآمد ناشی از تغییر قیمت اوراق'!A:Q,9,0)</f>
        <v>16528709676</v>
      </c>
      <c r="F22" s="86"/>
      <c r="G22" s="86">
        <f>VLOOKUP(A22,'درآمد ناشی از فروش'!A:Q,9,0)</f>
        <v>29179735850</v>
      </c>
      <c r="H22" s="86"/>
      <c r="I22" s="86">
        <f t="shared" si="0"/>
        <v>45708445526</v>
      </c>
      <c r="J22" s="86"/>
      <c r="K22" s="87">
        <f>I22/درآمد!$K$12*100</f>
        <v>12.820434503728118</v>
      </c>
      <c r="L22" s="86"/>
      <c r="M22" s="86">
        <v>0</v>
      </c>
      <c r="N22" s="86"/>
      <c r="O22" s="86">
        <f>VLOOKUP(A22,'درآمد ناشی از تغییر قیمت اوراق'!A:Q,17,0)</f>
        <v>69237533061</v>
      </c>
      <c r="P22" s="86"/>
      <c r="Q22" s="86">
        <f>VLOOKUP(A22,'درآمد ناشی از فروش'!A:Q,17,0)</f>
        <v>33833709158</v>
      </c>
      <c r="R22" s="86"/>
      <c r="S22" s="86">
        <f t="shared" si="1"/>
        <v>103071242219</v>
      </c>
      <c r="U22" s="87">
        <f>S22/درآمد!$F$12*100</f>
        <v>7444.9649243990407</v>
      </c>
    </row>
    <row r="23" spans="1:21" ht="18.75">
      <c r="A23" s="78" t="s">
        <v>34</v>
      </c>
      <c r="C23" s="86">
        <v>0</v>
      </c>
      <c r="D23" s="86"/>
      <c r="E23" s="86">
        <f>VLOOKUP(A23,'درآمد ناشی از تغییر قیمت اوراق'!A:Q,9,0)</f>
        <v>77378532771</v>
      </c>
      <c r="F23" s="86"/>
      <c r="G23" s="86">
        <f>VLOOKUP(A23,'درآمد ناشی از فروش'!A:Q,9,0)</f>
        <v>17022580520</v>
      </c>
      <c r="H23" s="86"/>
      <c r="I23" s="86">
        <f t="shared" si="0"/>
        <v>94401113291</v>
      </c>
      <c r="J23" s="86"/>
      <c r="K23" s="87">
        <f>I23/درآمد!$K$12*100</f>
        <v>26.477892129100262</v>
      </c>
      <c r="L23" s="86"/>
      <c r="M23" s="86">
        <v>0</v>
      </c>
      <c r="N23" s="86"/>
      <c r="O23" s="86">
        <f>VLOOKUP(A23,'درآمد ناشی از تغییر قیمت اوراق'!A:Q,17,0)</f>
        <v>71544299331</v>
      </c>
      <c r="P23" s="86"/>
      <c r="Q23" s="86">
        <f>VLOOKUP(A23,'درآمد ناشی از فروش'!A:Q,17,0)</f>
        <v>15551171418</v>
      </c>
      <c r="R23" s="86"/>
      <c r="S23" s="86">
        <f t="shared" si="1"/>
        <v>87095470749</v>
      </c>
      <c r="U23" s="87">
        <f>S23/درآمد!$F$12*100</f>
        <v>6291.0149411277625</v>
      </c>
    </row>
    <row r="24" spans="1:21" ht="18.75">
      <c r="A24" s="78" t="s">
        <v>31</v>
      </c>
      <c r="C24" s="86">
        <v>0</v>
      </c>
      <c r="D24" s="86"/>
      <c r="E24" s="86">
        <f>VLOOKUP(A24,'درآمد ناشی از تغییر قیمت اوراق'!A:Q,9,0)</f>
        <v>57466790618</v>
      </c>
      <c r="F24" s="86"/>
      <c r="G24" s="86">
        <f>VLOOKUP(A24,'درآمد ناشی از فروش'!A:Q,9,0)</f>
        <v>14011541635</v>
      </c>
      <c r="H24" s="86"/>
      <c r="I24" s="86">
        <f t="shared" si="0"/>
        <v>71478332253</v>
      </c>
      <c r="J24" s="86"/>
      <c r="K24" s="87">
        <f>I24/درآمد!$K$12*100</f>
        <v>20.048445457722778</v>
      </c>
      <c r="L24" s="86"/>
      <c r="M24" s="86">
        <v>0</v>
      </c>
      <c r="N24" s="86"/>
      <c r="O24" s="86">
        <f>VLOOKUP(A24,'درآمد ناشی از تغییر قیمت اوراق'!A:Q,17,0)</f>
        <v>91776430836</v>
      </c>
      <c r="P24" s="86"/>
      <c r="Q24" s="86">
        <f>VLOOKUP(A24,'درآمد ناشی از فروش'!A:Q,17,0)</f>
        <v>-144848674349</v>
      </c>
      <c r="R24" s="86"/>
      <c r="S24" s="86">
        <f t="shared" si="1"/>
        <v>-53072243513</v>
      </c>
      <c r="U24" s="87">
        <f>S24/درآمد!$F$12*100</f>
        <v>-3833.4746230565315</v>
      </c>
    </row>
    <row r="25" spans="1:21" ht="18.75">
      <c r="A25" s="78" t="s">
        <v>180</v>
      </c>
      <c r="C25" s="86">
        <v>0</v>
      </c>
      <c r="D25" s="86"/>
      <c r="E25" s="86">
        <v>0</v>
      </c>
      <c r="F25" s="86"/>
      <c r="G25" s="86">
        <f>VLOOKUP(A25,'درآمد ناشی از فروش'!A:Q,9,0)</f>
        <v>0</v>
      </c>
      <c r="H25" s="86"/>
      <c r="I25" s="86">
        <f t="shared" si="0"/>
        <v>0</v>
      </c>
      <c r="J25" s="86"/>
      <c r="K25" s="87">
        <f>I25/درآمد!$K$12*100</f>
        <v>0</v>
      </c>
      <c r="L25" s="86"/>
      <c r="M25" s="86">
        <v>0</v>
      </c>
      <c r="N25" s="86"/>
      <c r="O25" s="86">
        <v>0</v>
      </c>
      <c r="P25" s="86"/>
      <c r="Q25" s="86">
        <f>VLOOKUP(A25,'درآمد ناشی از فروش'!A:Q,17,0)</f>
        <v>568109168</v>
      </c>
      <c r="R25" s="86"/>
      <c r="S25" s="86">
        <f t="shared" si="1"/>
        <v>568109168</v>
      </c>
      <c r="U25" s="87">
        <f>S25/درآمد!$F$12*100</f>
        <v>41.035236773442634</v>
      </c>
    </row>
    <row r="26" spans="1:21" ht="18.75">
      <c r="A26" s="78" t="s">
        <v>37</v>
      </c>
      <c r="C26" s="86">
        <v>0</v>
      </c>
      <c r="D26" s="86"/>
      <c r="E26" s="86">
        <f>VLOOKUP(A26,'درآمد ناشی از تغییر قیمت اوراق'!A:Q,9,0)</f>
        <v>6945890</v>
      </c>
      <c r="F26" s="86"/>
      <c r="G26" s="86">
        <f>VLOOKUP(A26,'درآمد ناشی از فروش'!A:Q,9,0)</f>
        <v>0</v>
      </c>
      <c r="H26" s="86"/>
      <c r="I26" s="86">
        <f t="shared" si="0"/>
        <v>6945890</v>
      </c>
      <c r="J26" s="86"/>
      <c r="K26" s="87">
        <f>I26/درآمد!$K$12*100</f>
        <v>1.9482029369046652E-3</v>
      </c>
      <c r="L26" s="86"/>
      <c r="M26" s="86">
        <v>0</v>
      </c>
      <c r="N26" s="86"/>
      <c r="O26" s="86">
        <f>VLOOKUP(A26,'درآمد ناشی از تغییر قیمت اوراق'!A:Q,17,0)</f>
        <v>28621579</v>
      </c>
      <c r="P26" s="86"/>
      <c r="Q26" s="86">
        <f>VLOOKUP(A26,'درآمد ناشی از فروش'!A:Q,17,0)</f>
        <v>1492130509</v>
      </c>
      <c r="R26" s="86"/>
      <c r="S26" s="86">
        <f t="shared" si="1"/>
        <v>1520752088</v>
      </c>
      <c r="U26" s="87">
        <f>S26/درآمد!$F$12*100</f>
        <v>109.84582809053921</v>
      </c>
    </row>
    <row r="27" spans="1:21" ht="18.75">
      <c r="A27" s="78" t="s">
        <v>54</v>
      </c>
      <c r="C27" s="86">
        <v>0</v>
      </c>
      <c r="D27" s="86"/>
      <c r="E27" s="86">
        <f>VLOOKUP(A27,'درآمد ناشی از تغییر قیمت اوراق'!A:Q,9,0)</f>
        <v>-111630375</v>
      </c>
      <c r="F27" s="86"/>
      <c r="G27" s="86">
        <f>VLOOKUP(A27,'درآمد ناشی از فروش'!A:Q,9,0)</f>
        <v>0</v>
      </c>
      <c r="H27" s="86"/>
      <c r="I27" s="86">
        <f t="shared" si="0"/>
        <v>-111630375</v>
      </c>
      <c r="J27" s="86"/>
      <c r="K27" s="87">
        <f>I27/درآمد!$K$12*100</f>
        <v>-3.1310404343110686E-2</v>
      </c>
      <c r="L27" s="86"/>
      <c r="M27" s="86">
        <v>0</v>
      </c>
      <c r="N27" s="86"/>
      <c r="O27" s="86">
        <f>VLOOKUP(A27,'درآمد ناشی از تغییر قیمت اوراق'!A:Q,17,0)</f>
        <v>508840480</v>
      </c>
      <c r="P27" s="86"/>
      <c r="Q27" s="86">
        <f>VLOOKUP(A27,'درآمد ناشی از فروش'!A:Q,17,0)</f>
        <v>895403251</v>
      </c>
      <c r="R27" s="86"/>
      <c r="S27" s="86">
        <f t="shared" si="1"/>
        <v>1404243731</v>
      </c>
      <c r="U27" s="87">
        <f>S27/درآمد!$F$12*100</f>
        <v>101.43028353523682</v>
      </c>
    </row>
    <row r="28" spans="1:21" ht="18.75">
      <c r="A28" s="78" t="s">
        <v>40</v>
      </c>
      <c r="B28" s="88"/>
      <c r="C28" s="86">
        <v>0</v>
      </c>
      <c r="D28" s="86"/>
      <c r="E28" s="86">
        <f>VLOOKUP(A28,'درآمد ناشی از تغییر قیمت اوراق'!A:Q,9,0)</f>
        <v>29741736537</v>
      </c>
      <c r="F28" s="86"/>
      <c r="G28" s="86">
        <f>VLOOKUP(A28,'درآمد ناشی از فروش'!A:Q,9,0)</f>
        <v>0</v>
      </c>
      <c r="H28" s="86"/>
      <c r="I28" s="86">
        <f t="shared" si="0"/>
        <v>29741736537</v>
      </c>
      <c r="J28" s="86"/>
      <c r="K28" s="87">
        <f>I28/درآمد!$K$12*100</f>
        <v>8.3420466592514693</v>
      </c>
      <c r="L28" s="86"/>
      <c r="M28" s="86">
        <v>0</v>
      </c>
      <c r="N28" s="86"/>
      <c r="O28" s="86">
        <f>VLOOKUP(A28,'درآمد ناشی از تغییر قیمت اوراق'!A:Q,17,0)</f>
        <v>39852891470</v>
      </c>
      <c r="P28" s="86"/>
      <c r="Q28" s="86">
        <f>VLOOKUP(A28,'درآمد ناشی از فروش'!A:Q,17,0)</f>
        <v>-72557963759</v>
      </c>
      <c r="R28" s="86"/>
      <c r="S28" s="86">
        <f t="shared" si="1"/>
        <v>-32705072289</v>
      </c>
      <c r="U28" s="87">
        <f>S28/درآمد!$F$12*100</f>
        <v>-2362.3283352323447</v>
      </c>
    </row>
    <row r="29" spans="1:21" ht="18.75">
      <c r="A29" s="78" t="s">
        <v>45</v>
      </c>
      <c r="B29" s="88"/>
      <c r="C29" s="86">
        <v>0</v>
      </c>
      <c r="D29" s="86"/>
      <c r="E29" s="86">
        <f>VLOOKUP(A29,'درآمد ناشی از تغییر قیمت اوراق'!A:Q,9,0)</f>
        <v>579485680</v>
      </c>
      <c r="F29" s="86"/>
      <c r="G29" s="86">
        <f>VLOOKUP(A29,'درآمد ناشی از فروش'!A:Q,9,0)</f>
        <v>0</v>
      </c>
      <c r="H29" s="86"/>
      <c r="I29" s="86">
        <f t="shared" si="0"/>
        <v>579485680</v>
      </c>
      <c r="J29" s="86"/>
      <c r="K29" s="87">
        <f>I29/درآمد!$K$12*100</f>
        <v>0.16253578787890349</v>
      </c>
      <c r="L29" s="86"/>
      <c r="M29" s="86">
        <v>0</v>
      </c>
      <c r="N29" s="86"/>
      <c r="O29" s="86">
        <f>VLOOKUP(A29,'درآمد ناشی از تغییر قیمت اوراق'!A:Q,17,0)</f>
        <v>887028588</v>
      </c>
      <c r="P29" s="86"/>
      <c r="Q29" s="86">
        <f>VLOOKUP(A29,'درآمد ناشی از فروش'!A:Q,17,0)</f>
        <v>1051767757</v>
      </c>
      <c r="R29" s="86"/>
      <c r="S29" s="86">
        <f t="shared" si="1"/>
        <v>1938796345</v>
      </c>
      <c r="U29" s="87">
        <f>S29/درآمد!$F$12*100</f>
        <v>140.04168838296266</v>
      </c>
    </row>
    <row r="30" spans="1:21" ht="18.75">
      <c r="A30" s="78" t="s">
        <v>336</v>
      </c>
      <c r="C30" s="86">
        <v>0</v>
      </c>
      <c r="D30" s="86"/>
      <c r="E30" s="86">
        <f>VLOOKUP(A30,'درآمد ناشی از تغییر قیمت اوراق'!A:Q,9,0)</f>
        <v>7305757622</v>
      </c>
      <c r="F30" s="86"/>
      <c r="G30" s="86">
        <v>0</v>
      </c>
      <c r="H30" s="86"/>
      <c r="I30" s="86">
        <f t="shared" si="0"/>
        <v>7305757622</v>
      </c>
      <c r="J30" s="86"/>
      <c r="K30" s="87">
        <f>I30/درآمد!$K$12*100</f>
        <v>2.0491396286860351</v>
      </c>
      <c r="L30" s="86"/>
      <c r="M30" s="86">
        <v>0</v>
      </c>
      <c r="N30" s="86"/>
      <c r="O30" s="86">
        <f>VLOOKUP(A30,'درآمد ناشی از تغییر قیمت اوراق'!A:Q,17,0)</f>
        <v>7305757622</v>
      </c>
      <c r="P30" s="86"/>
      <c r="Q30" s="86">
        <v>0</v>
      </c>
      <c r="R30" s="86"/>
      <c r="S30" s="86">
        <f t="shared" si="1"/>
        <v>7305757622</v>
      </c>
      <c r="U30" s="87">
        <f>S30/درآمد!$F$12*100</f>
        <v>527.70402365369534</v>
      </c>
    </row>
    <row r="31" spans="1:21" ht="18.75">
      <c r="A31" s="78" t="s">
        <v>43</v>
      </c>
      <c r="C31" s="86">
        <v>0</v>
      </c>
      <c r="D31" s="86"/>
      <c r="E31" s="86">
        <f>VLOOKUP(A31,'درآمد ناشی از تغییر قیمت اوراق'!A:Q,9,0)</f>
        <v>15036062524</v>
      </c>
      <c r="F31" s="86"/>
      <c r="G31" s="86">
        <v>0</v>
      </c>
      <c r="H31" s="86"/>
      <c r="I31" s="86">
        <f t="shared" si="0"/>
        <v>15036062524</v>
      </c>
      <c r="J31" s="86"/>
      <c r="K31" s="87">
        <f>I31/درآمد!$K$12*100</f>
        <v>4.2173574831647169</v>
      </c>
      <c r="L31" s="86"/>
      <c r="M31" s="86">
        <v>0</v>
      </c>
      <c r="N31" s="86"/>
      <c r="O31" s="86">
        <f>VLOOKUP(A31,'درآمد ناشی از تغییر قیمت اوراق'!A:Q,17,0)</f>
        <v>38879895081</v>
      </c>
      <c r="P31" s="86"/>
      <c r="Q31" s="86">
        <v>0</v>
      </c>
      <c r="R31" s="86"/>
      <c r="S31" s="86">
        <f t="shared" si="1"/>
        <v>38879895081</v>
      </c>
      <c r="U31" s="87">
        <f>S31/درآمد!$F$12*100</f>
        <v>2808.3435195952384</v>
      </c>
    </row>
    <row r="32" spans="1:21" ht="18.75">
      <c r="A32" s="78" t="s">
        <v>302</v>
      </c>
      <c r="C32" s="86">
        <v>0</v>
      </c>
      <c r="D32" s="86"/>
      <c r="E32" s="86">
        <v>0</v>
      </c>
      <c r="F32" s="86"/>
      <c r="G32" s="86">
        <f>VLOOKUP(A32,'درآمد اعمال اختیار'!A:M,11,0)</f>
        <v>0</v>
      </c>
      <c r="H32" s="86"/>
      <c r="I32" s="86">
        <f t="shared" si="0"/>
        <v>0</v>
      </c>
      <c r="J32" s="86"/>
      <c r="K32" s="87">
        <f>I32/درآمد!$K$12*100</f>
        <v>0</v>
      </c>
      <c r="L32" s="86"/>
      <c r="M32" s="86">
        <v>0</v>
      </c>
      <c r="N32" s="86"/>
      <c r="O32" s="86">
        <v>0</v>
      </c>
      <c r="P32" s="86"/>
      <c r="Q32" s="86">
        <f>VLOOKUP(A32,'درآمد اعمال اختیار'!A:M,13,0)</f>
        <v>27273238</v>
      </c>
      <c r="R32" s="86"/>
      <c r="S32" s="86">
        <f t="shared" si="1"/>
        <v>27273238</v>
      </c>
      <c r="U32" s="87">
        <f>S32/درآمد!$F$12*100</f>
        <v>1.9699801410500262</v>
      </c>
    </row>
    <row r="33" spans="1:21" ht="18.75">
      <c r="A33" s="78" t="s">
        <v>301</v>
      </c>
      <c r="C33" s="86">
        <v>0</v>
      </c>
      <c r="D33" s="86"/>
      <c r="E33" s="86">
        <v>0</v>
      </c>
      <c r="F33" s="86"/>
      <c r="G33" s="86">
        <f>VLOOKUP(A33,'درآمد اعمال اختیار'!A:M,11,0)</f>
        <v>0</v>
      </c>
      <c r="H33" s="86"/>
      <c r="I33" s="86">
        <f t="shared" si="0"/>
        <v>0</v>
      </c>
      <c r="J33" s="86"/>
      <c r="K33" s="87">
        <f>I33/درآمد!$K$12*100</f>
        <v>0</v>
      </c>
      <c r="L33" s="86"/>
      <c r="M33" s="86">
        <v>0</v>
      </c>
      <c r="N33" s="86"/>
      <c r="O33" s="86">
        <v>0</v>
      </c>
      <c r="P33" s="86"/>
      <c r="Q33" s="86">
        <f>VLOOKUP(A33,'درآمد اعمال اختیار'!A:M,13,0)</f>
        <v>1579347</v>
      </c>
      <c r="R33" s="86"/>
      <c r="S33" s="86">
        <f t="shared" si="1"/>
        <v>1579347</v>
      </c>
      <c r="U33" s="87">
        <f>S33/درآمد!$F$12*100</f>
        <v>0.11407821197567138</v>
      </c>
    </row>
    <row r="34" spans="1:21" ht="18.75">
      <c r="A34" s="78" t="s">
        <v>300</v>
      </c>
      <c r="C34" s="86">
        <v>0</v>
      </c>
      <c r="D34" s="86"/>
      <c r="E34" s="86">
        <v>0</v>
      </c>
      <c r="F34" s="86"/>
      <c r="G34" s="86">
        <f>VLOOKUP(A34,'درآمد اعمال اختیار'!A:M,11,0)</f>
        <v>0</v>
      </c>
      <c r="H34" s="86"/>
      <c r="I34" s="86">
        <f t="shared" si="0"/>
        <v>0</v>
      </c>
      <c r="J34" s="86"/>
      <c r="K34" s="87">
        <f>I34/درآمد!$K$12*100</f>
        <v>0</v>
      </c>
      <c r="L34" s="86"/>
      <c r="M34" s="86">
        <v>0</v>
      </c>
      <c r="N34" s="86"/>
      <c r="O34" s="86">
        <v>0</v>
      </c>
      <c r="P34" s="86"/>
      <c r="Q34" s="86">
        <f>VLOOKUP(A34,'درآمد اعمال اختیار'!A:M,13,0)</f>
        <v>272542104</v>
      </c>
      <c r="R34" s="86"/>
      <c r="S34" s="86">
        <f t="shared" si="1"/>
        <v>272542104</v>
      </c>
      <c r="U34" s="87">
        <f>S34/درآمد!$F$12*100</f>
        <v>19.686057536695529</v>
      </c>
    </row>
    <row r="35" spans="1:21" ht="18.75">
      <c r="A35" s="78" t="s">
        <v>299</v>
      </c>
      <c r="B35" s="88"/>
      <c r="C35" s="86">
        <v>0</v>
      </c>
      <c r="D35" s="86"/>
      <c r="E35" s="86">
        <v>0</v>
      </c>
      <c r="F35" s="86"/>
      <c r="G35" s="86">
        <f>VLOOKUP(A35,'درآمد اعمال اختیار'!A:M,11,0)</f>
        <v>0</v>
      </c>
      <c r="H35" s="86"/>
      <c r="I35" s="86">
        <f t="shared" si="0"/>
        <v>0</v>
      </c>
      <c r="J35" s="86"/>
      <c r="K35" s="87">
        <f>I35/درآمد!$K$12*100</f>
        <v>0</v>
      </c>
      <c r="L35" s="86"/>
      <c r="M35" s="86">
        <v>0</v>
      </c>
      <c r="N35" s="86"/>
      <c r="O35" s="86">
        <v>0</v>
      </c>
      <c r="P35" s="86"/>
      <c r="Q35" s="86">
        <f>VLOOKUP(A35,'درآمد اعمال اختیار'!A:M,13,0)</f>
        <v>-315900181</v>
      </c>
      <c r="R35" s="86"/>
      <c r="S35" s="86">
        <f t="shared" si="1"/>
        <v>-315900181</v>
      </c>
      <c r="U35" s="87">
        <f>S35/درآمد!$F$12*100</f>
        <v>-22.817865745318134</v>
      </c>
    </row>
    <row r="36" spans="1:21" ht="18.75">
      <c r="A36" s="78" t="s">
        <v>298</v>
      </c>
      <c r="B36" s="88"/>
      <c r="C36" s="86">
        <v>0</v>
      </c>
      <c r="D36" s="86"/>
      <c r="E36" s="86">
        <v>0</v>
      </c>
      <c r="F36" s="86"/>
      <c r="G36" s="86">
        <f>VLOOKUP(A36,'درآمد اعمال اختیار'!A:M,11,0)</f>
        <v>0</v>
      </c>
      <c r="H36" s="86"/>
      <c r="I36" s="86">
        <f t="shared" si="0"/>
        <v>0</v>
      </c>
      <c r="J36" s="86"/>
      <c r="K36" s="87">
        <f>I36/درآمد!$K$12*100</f>
        <v>0</v>
      </c>
      <c r="L36" s="86"/>
      <c r="M36" s="86">
        <v>0</v>
      </c>
      <c r="N36" s="86"/>
      <c r="O36" s="86">
        <v>0</v>
      </c>
      <c r="P36" s="86"/>
      <c r="Q36" s="86">
        <f>VLOOKUP(A36,'درآمد اعمال اختیار'!A:M,13,0)</f>
        <v>1320857</v>
      </c>
      <c r="R36" s="86"/>
      <c r="S36" s="86">
        <f t="shared" si="1"/>
        <v>1320857</v>
      </c>
      <c r="U36" s="87">
        <f>S36/درآمد!$F$12*100</f>
        <v>9.540715551145465E-2</v>
      </c>
    </row>
    <row r="37" spans="1:21" ht="18.75">
      <c r="A37" s="78" t="s">
        <v>297</v>
      </c>
      <c r="B37" s="88"/>
      <c r="C37" s="86">
        <v>0</v>
      </c>
      <c r="D37" s="86"/>
      <c r="E37" s="86">
        <v>0</v>
      </c>
      <c r="F37" s="86"/>
      <c r="G37" s="86">
        <f>VLOOKUP(A37,'درآمد اعمال اختیار'!A:M,11,0)</f>
        <v>0</v>
      </c>
      <c r="H37" s="86"/>
      <c r="I37" s="86">
        <f t="shared" si="0"/>
        <v>0</v>
      </c>
      <c r="J37" s="86"/>
      <c r="K37" s="87">
        <f>I37/درآمد!$K$12*100</f>
        <v>0</v>
      </c>
      <c r="L37" s="86"/>
      <c r="M37" s="86">
        <v>0</v>
      </c>
      <c r="N37" s="86"/>
      <c r="O37" s="86">
        <v>0</v>
      </c>
      <c r="P37" s="86"/>
      <c r="Q37" s="86">
        <f>VLOOKUP(A37,'درآمد اعمال اختیار'!A:M,13,0)</f>
        <v>-2738400270</v>
      </c>
      <c r="R37" s="86"/>
      <c r="S37" s="86">
        <f t="shared" si="1"/>
        <v>-2738400270</v>
      </c>
      <c r="U37" s="87">
        <f>S37/درآمد!$F$12*100</f>
        <v>-197.7980814066166</v>
      </c>
    </row>
    <row r="38" spans="1:21" ht="18.75">
      <c r="A38" s="78" t="s">
        <v>296</v>
      </c>
      <c r="C38" s="86">
        <v>0</v>
      </c>
      <c r="D38" s="86"/>
      <c r="E38" s="86">
        <v>0</v>
      </c>
      <c r="F38" s="86"/>
      <c r="G38" s="86">
        <f>VLOOKUP(A38,'درآمد اعمال اختیار'!A:M,11,0)</f>
        <v>0</v>
      </c>
      <c r="H38" s="86"/>
      <c r="I38" s="86">
        <f t="shared" si="0"/>
        <v>0</v>
      </c>
      <c r="J38" s="86"/>
      <c r="K38" s="87">
        <f>I38/درآمد!$K$12*100</f>
        <v>0</v>
      </c>
      <c r="L38" s="86"/>
      <c r="M38" s="86">
        <v>0</v>
      </c>
      <c r="N38" s="86"/>
      <c r="O38" s="86">
        <v>0</v>
      </c>
      <c r="P38" s="86"/>
      <c r="Q38" s="86">
        <f>VLOOKUP(A38,'درآمد اعمال اختیار'!A:M,13,0)</f>
        <v>-3574301763</v>
      </c>
      <c r="R38" s="86"/>
      <c r="S38" s="86">
        <f t="shared" si="1"/>
        <v>-3574301763</v>
      </c>
      <c r="U38" s="87">
        <f>S38/درآمد!$F$12*100</f>
        <v>-258.17629323038568</v>
      </c>
    </row>
    <row r="39" spans="1:21" ht="18.75">
      <c r="A39" s="78" t="s">
        <v>295</v>
      </c>
      <c r="B39" s="88"/>
      <c r="C39" s="86">
        <v>0</v>
      </c>
      <c r="D39" s="86"/>
      <c r="E39" s="86">
        <v>0</v>
      </c>
      <c r="F39" s="86"/>
      <c r="G39" s="86">
        <f>VLOOKUP(A39,'درآمد اعمال اختیار'!A:M,11,0)</f>
        <v>0</v>
      </c>
      <c r="H39" s="86"/>
      <c r="I39" s="86">
        <f t="shared" si="0"/>
        <v>0</v>
      </c>
      <c r="J39" s="86"/>
      <c r="K39" s="87">
        <f>I39/درآمد!$K$12*100</f>
        <v>0</v>
      </c>
      <c r="L39" s="86"/>
      <c r="M39" s="86">
        <v>0</v>
      </c>
      <c r="N39" s="86"/>
      <c r="O39" s="86">
        <v>0</v>
      </c>
      <c r="P39" s="86"/>
      <c r="Q39" s="86">
        <f>VLOOKUP(A39,'درآمد اعمال اختیار'!A:M,13,0)</f>
        <v>14480025363</v>
      </c>
      <c r="R39" s="86"/>
      <c r="S39" s="86">
        <f t="shared" si="1"/>
        <v>14480025363</v>
      </c>
      <c r="U39" s="87">
        <f>S39/درآمد!$F$12*100</f>
        <v>1045.9103685088912</v>
      </c>
    </row>
    <row r="40" spans="1:21" ht="18.75">
      <c r="A40" s="78" t="s">
        <v>294</v>
      </c>
      <c r="B40" s="88"/>
      <c r="C40" s="86">
        <v>0</v>
      </c>
      <c r="D40" s="86"/>
      <c r="E40" s="86">
        <v>0</v>
      </c>
      <c r="F40" s="86"/>
      <c r="G40" s="86">
        <f>VLOOKUP(A40,'درآمد اعمال اختیار'!A:M,11,0)</f>
        <v>0</v>
      </c>
      <c r="H40" s="86"/>
      <c r="I40" s="86">
        <f t="shared" si="0"/>
        <v>0</v>
      </c>
      <c r="J40" s="86"/>
      <c r="K40" s="87">
        <f>I40/درآمد!$K$12*100</f>
        <v>0</v>
      </c>
      <c r="L40" s="86"/>
      <c r="M40" s="86">
        <v>0</v>
      </c>
      <c r="N40" s="86"/>
      <c r="O40" s="86">
        <v>0</v>
      </c>
      <c r="P40" s="86"/>
      <c r="Q40" s="86">
        <f>VLOOKUP(A40,'درآمد اعمال اختیار'!A:M,13,0)</f>
        <v>62249557</v>
      </c>
      <c r="R40" s="86"/>
      <c r="S40" s="86">
        <f t="shared" si="1"/>
        <v>62249557</v>
      </c>
      <c r="U40" s="87">
        <f>S40/درآمد!$F$12*100</f>
        <v>4.4963634710026605</v>
      </c>
    </row>
    <row r="41" spans="1:21" ht="18.75">
      <c r="A41" s="78" t="s">
        <v>293</v>
      </c>
      <c r="B41" s="88"/>
      <c r="C41" s="86">
        <v>0</v>
      </c>
      <c r="D41" s="86"/>
      <c r="E41" s="86">
        <v>0</v>
      </c>
      <c r="F41" s="86"/>
      <c r="G41" s="86">
        <f>VLOOKUP(A41,'درآمد اعمال اختیار'!A:M,11,0)</f>
        <v>0</v>
      </c>
      <c r="H41" s="86"/>
      <c r="I41" s="86">
        <f t="shared" si="0"/>
        <v>0</v>
      </c>
      <c r="J41" s="86"/>
      <c r="K41" s="87">
        <f>I41/درآمد!$K$12*100</f>
        <v>0</v>
      </c>
      <c r="L41" s="86"/>
      <c r="M41" s="86">
        <v>0</v>
      </c>
      <c r="N41" s="86"/>
      <c r="O41" s="86">
        <v>0</v>
      </c>
      <c r="P41" s="86"/>
      <c r="Q41" s="86">
        <f>VLOOKUP(A41,'درآمد اعمال اختیار'!A:M,13,0)</f>
        <v>-3376034963</v>
      </c>
      <c r="R41" s="86"/>
      <c r="S41" s="86">
        <f t="shared" si="1"/>
        <v>-3376034963</v>
      </c>
      <c r="U41" s="87">
        <f>S41/درآمد!$F$12*100</f>
        <v>-243.85523393300642</v>
      </c>
    </row>
    <row r="42" spans="1:21" ht="18.75">
      <c r="A42" s="78" t="s">
        <v>292</v>
      </c>
      <c r="C42" s="86">
        <v>0</v>
      </c>
      <c r="D42" s="86"/>
      <c r="E42" s="86">
        <v>0</v>
      </c>
      <c r="F42" s="86"/>
      <c r="G42" s="86">
        <f>VLOOKUP(A42,'درآمد اعمال اختیار'!A:M,11,0)</f>
        <v>0</v>
      </c>
      <c r="H42" s="86"/>
      <c r="I42" s="86">
        <f t="shared" si="0"/>
        <v>0</v>
      </c>
      <c r="J42" s="86"/>
      <c r="K42" s="87">
        <f>I42/درآمد!$K$12*100</f>
        <v>0</v>
      </c>
      <c r="L42" s="86"/>
      <c r="M42" s="86">
        <v>0</v>
      </c>
      <c r="N42" s="86"/>
      <c r="O42" s="86">
        <v>0</v>
      </c>
      <c r="P42" s="86"/>
      <c r="Q42" s="86">
        <f>VLOOKUP(A42,'درآمد اعمال اختیار'!A:M,13,0)</f>
        <v>-2862444083</v>
      </c>
      <c r="R42" s="86"/>
      <c r="S42" s="86">
        <f t="shared" si="1"/>
        <v>-2862444083</v>
      </c>
      <c r="U42" s="87">
        <f>S42/درآمد!$F$12*100</f>
        <v>-206.75792138711776</v>
      </c>
    </row>
    <row r="43" spans="1:21" ht="18.75">
      <c r="A43" s="78" t="s">
        <v>291</v>
      </c>
      <c r="B43" s="88"/>
      <c r="C43" s="86">
        <v>0</v>
      </c>
      <c r="D43" s="86"/>
      <c r="E43" s="86">
        <v>0</v>
      </c>
      <c r="F43" s="86"/>
      <c r="G43" s="86">
        <f>VLOOKUP(A43,'درآمد اعمال اختیار'!A:M,11,0)</f>
        <v>0</v>
      </c>
      <c r="H43" s="86"/>
      <c r="I43" s="86">
        <f t="shared" si="0"/>
        <v>0</v>
      </c>
      <c r="J43" s="86"/>
      <c r="K43" s="87">
        <f>I43/درآمد!$K$12*100</f>
        <v>0</v>
      </c>
      <c r="L43" s="86"/>
      <c r="M43" s="86">
        <v>0</v>
      </c>
      <c r="N43" s="86"/>
      <c r="O43" s="86">
        <v>0</v>
      </c>
      <c r="P43" s="86"/>
      <c r="Q43" s="86">
        <f>VLOOKUP(A43,'درآمد اعمال اختیار'!A:M,13,0)</f>
        <v>-11020887990</v>
      </c>
      <c r="R43" s="86"/>
      <c r="S43" s="86">
        <f t="shared" si="1"/>
        <v>-11020887990</v>
      </c>
      <c r="U43" s="87">
        <f>S43/درآمد!$F$12*100</f>
        <v>-796.05254341405077</v>
      </c>
    </row>
    <row r="44" spans="1:21" ht="18.75">
      <c r="A44" s="78" t="s">
        <v>290</v>
      </c>
      <c r="C44" s="86">
        <v>0</v>
      </c>
      <c r="D44" s="86"/>
      <c r="E44" s="86">
        <v>0</v>
      </c>
      <c r="F44" s="86"/>
      <c r="G44" s="86">
        <f>VLOOKUP(A44,'درآمد اعمال اختیار'!A:M,11,0)</f>
        <v>0</v>
      </c>
      <c r="H44" s="86"/>
      <c r="I44" s="86">
        <f t="shared" si="0"/>
        <v>0</v>
      </c>
      <c r="J44" s="86"/>
      <c r="K44" s="87">
        <f>I44/درآمد!$K$12*100</f>
        <v>0</v>
      </c>
      <c r="L44" s="86"/>
      <c r="M44" s="86">
        <v>0</v>
      </c>
      <c r="N44" s="86"/>
      <c r="O44" s="86">
        <v>0</v>
      </c>
      <c r="P44" s="86"/>
      <c r="Q44" s="86">
        <f>VLOOKUP(A44,'درآمد اعمال اختیار'!A:M,13,0)</f>
        <v>-152377745</v>
      </c>
      <c r="R44" s="86"/>
      <c r="S44" s="86">
        <f t="shared" si="1"/>
        <v>-152377745</v>
      </c>
      <c r="U44" s="87">
        <f>S44/درآمد!$F$12*100</f>
        <v>-11.00643537771294</v>
      </c>
    </row>
    <row r="45" spans="1:21" ht="18.75">
      <c r="A45" s="78" t="s">
        <v>289</v>
      </c>
      <c r="C45" s="86">
        <v>0</v>
      </c>
      <c r="D45" s="86"/>
      <c r="E45" s="86">
        <v>0</v>
      </c>
      <c r="F45" s="86"/>
      <c r="G45" s="86">
        <f>VLOOKUP(A45,'درآمد اعمال اختیار'!A:M,11,0)</f>
        <v>0</v>
      </c>
      <c r="H45" s="86"/>
      <c r="I45" s="86">
        <f t="shared" si="0"/>
        <v>0</v>
      </c>
      <c r="J45" s="86"/>
      <c r="K45" s="87">
        <f>I45/درآمد!$K$12*100</f>
        <v>0</v>
      </c>
      <c r="L45" s="86"/>
      <c r="M45" s="86">
        <v>0</v>
      </c>
      <c r="N45" s="86"/>
      <c r="O45" s="86">
        <v>0</v>
      </c>
      <c r="P45" s="86"/>
      <c r="Q45" s="86">
        <f>VLOOKUP(A45,'درآمد اعمال اختیار'!A:M,13,0)</f>
        <v>-907558772</v>
      </c>
      <c r="R45" s="86"/>
      <c r="S45" s="86">
        <f t="shared" si="1"/>
        <v>-907558772</v>
      </c>
      <c r="U45" s="87">
        <f>S45/درآمد!$F$12*100</f>
        <v>-65.554106838203381</v>
      </c>
    </row>
    <row r="46" spans="1:21" ht="18.75">
      <c r="A46" s="78" t="s">
        <v>288</v>
      </c>
      <c r="C46" s="86">
        <v>0</v>
      </c>
      <c r="D46" s="86"/>
      <c r="E46" s="86">
        <v>0</v>
      </c>
      <c r="F46" s="86"/>
      <c r="G46" s="86">
        <f>VLOOKUP(A46,'درآمد اعمال اختیار'!A:M,11,0)</f>
        <v>0</v>
      </c>
      <c r="H46" s="86"/>
      <c r="I46" s="86">
        <f t="shared" si="0"/>
        <v>0</v>
      </c>
      <c r="J46" s="86"/>
      <c r="K46" s="87">
        <f>I46/درآمد!$K$12*100</f>
        <v>0</v>
      </c>
      <c r="L46" s="86"/>
      <c r="M46" s="86">
        <v>0</v>
      </c>
      <c r="N46" s="86"/>
      <c r="O46" s="86">
        <v>0</v>
      </c>
      <c r="P46" s="86"/>
      <c r="Q46" s="86">
        <f>VLOOKUP(A46,'درآمد اعمال اختیار'!A:M,13,0)</f>
        <v>2040585771</v>
      </c>
      <c r="R46" s="86"/>
      <c r="S46" s="86">
        <f t="shared" si="1"/>
        <v>2040585771</v>
      </c>
      <c r="U46" s="87">
        <f>S46/درآمد!$F$12*100</f>
        <v>147.39406611636124</v>
      </c>
    </row>
    <row r="47" spans="1:21" ht="18.75">
      <c r="A47" s="78" t="s">
        <v>287</v>
      </c>
      <c r="B47" s="88"/>
      <c r="C47" s="86">
        <v>0</v>
      </c>
      <c r="D47" s="86"/>
      <c r="E47" s="86">
        <v>0</v>
      </c>
      <c r="F47" s="86"/>
      <c r="G47" s="86">
        <f>VLOOKUP(A47,'درآمد اعمال اختیار'!A:M,11,0)</f>
        <v>0</v>
      </c>
      <c r="H47" s="86"/>
      <c r="I47" s="86">
        <f t="shared" si="0"/>
        <v>0</v>
      </c>
      <c r="J47" s="86"/>
      <c r="K47" s="87">
        <f>I47/درآمد!$K$12*100</f>
        <v>0</v>
      </c>
      <c r="L47" s="86"/>
      <c r="M47" s="86">
        <v>0</v>
      </c>
      <c r="N47" s="86"/>
      <c r="O47" s="86">
        <v>0</v>
      </c>
      <c r="P47" s="86"/>
      <c r="Q47" s="86">
        <f>VLOOKUP(A47,'درآمد اعمال اختیار'!A:M,13,0)</f>
        <v>1233665205</v>
      </c>
      <c r="R47" s="86"/>
      <c r="S47" s="86">
        <f t="shared" si="1"/>
        <v>1233665205</v>
      </c>
      <c r="U47" s="87">
        <f>S47/درآمد!$F$12*100</f>
        <v>89.109182949028991</v>
      </c>
    </row>
    <row r="48" spans="1:21" ht="18.75">
      <c r="A48" s="78" t="s">
        <v>286</v>
      </c>
      <c r="C48" s="86">
        <v>0</v>
      </c>
      <c r="D48" s="86"/>
      <c r="E48" s="86">
        <v>0</v>
      </c>
      <c r="F48" s="86"/>
      <c r="G48" s="86">
        <f>VLOOKUP(A48,'درآمد اعمال اختیار'!A:M,11,0)</f>
        <v>0</v>
      </c>
      <c r="H48" s="86"/>
      <c r="I48" s="86">
        <f t="shared" si="0"/>
        <v>0</v>
      </c>
      <c r="J48" s="86"/>
      <c r="K48" s="87">
        <f>I48/درآمد!$K$12*100</f>
        <v>0</v>
      </c>
      <c r="L48" s="86"/>
      <c r="M48" s="86">
        <v>0</v>
      </c>
      <c r="N48" s="86"/>
      <c r="O48" s="86">
        <v>0</v>
      </c>
      <c r="P48" s="86"/>
      <c r="Q48" s="86">
        <f>VLOOKUP(A48,'درآمد اعمال اختیار'!A:M,13,0)</f>
        <v>4498842</v>
      </c>
      <c r="R48" s="86"/>
      <c r="S48" s="86">
        <f t="shared" si="1"/>
        <v>4498842</v>
      </c>
      <c r="U48" s="87">
        <f>S48/درآمد!$F$12*100</f>
        <v>0.32495699255518479</v>
      </c>
    </row>
    <row r="49" spans="1:21" ht="18.75">
      <c r="A49" s="78" t="s">
        <v>285</v>
      </c>
      <c r="C49" s="86">
        <v>0</v>
      </c>
      <c r="D49" s="86"/>
      <c r="E49" s="86">
        <v>0</v>
      </c>
      <c r="F49" s="86"/>
      <c r="G49" s="86">
        <f>VLOOKUP(A49,'درآمد اعمال اختیار'!A:M,11,0)</f>
        <v>0</v>
      </c>
      <c r="H49" s="86"/>
      <c r="I49" s="86">
        <f t="shared" si="0"/>
        <v>0</v>
      </c>
      <c r="J49" s="86"/>
      <c r="K49" s="87">
        <f>I49/درآمد!$K$12*100</f>
        <v>0</v>
      </c>
      <c r="L49" s="86"/>
      <c r="M49" s="86">
        <v>0</v>
      </c>
      <c r="N49" s="86"/>
      <c r="O49" s="86">
        <v>0</v>
      </c>
      <c r="P49" s="86"/>
      <c r="Q49" s="86">
        <f>VLOOKUP(A49,'درآمد اعمال اختیار'!A:M,13,0)</f>
        <v>2013469473</v>
      </c>
      <c r="R49" s="86"/>
      <c r="S49" s="86">
        <f t="shared" si="1"/>
        <v>2013469473</v>
      </c>
      <c r="U49" s="87">
        <f>S49/درآمد!$F$12*100</f>
        <v>145.43542194808191</v>
      </c>
    </row>
    <row r="50" spans="1:21" ht="18.75">
      <c r="A50" s="78" t="s">
        <v>284</v>
      </c>
      <c r="B50" s="88"/>
      <c r="C50" s="86">
        <v>0</v>
      </c>
      <c r="D50" s="86"/>
      <c r="E50" s="86">
        <v>0</v>
      </c>
      <c r="F50" s="86"/>
      <c r="G50" s="86">
        <f>VLOOKUP(A50,'درآمد اعمال اختیار'!A:M,11,0)</f>
        <v>0</v>
      </c>
      <c r="H50" s="86"/>
      <c r="I50" s="86">
        <f t="shared" si="0"/>
        <v>0</v>
      </c>
      <c r="J50" s="86"/>
      <c r="K50" s="87">
        <f>I50/درآمد!$K$12*100</f>
        <v>0</v>
      </c>
      <c r="L50" s="86"/>
      <c r="M50" s="86">
        <v>0</v>
      </c>
      <c r="N50" s="86"/>
      <c r="O50" s="86">
        <v>0</v>
      </c>
      <c r="P50" s="86"/>
      <c r="Q50" s="86">
        <f>VLOOKUP(A50,'درآمد اعمال اختیار'!A:M,13,0)</f>
        <v>37250519</v>
      </c>
      <c r="R50" s="86"/>
      <c r="S50" s="86">
        <f t="shared" si="1"/>
        <v>37250519</v>
      </c>
      <c r="U50" s="87">
        <f>S50/درآمد!$F$12*100</f>
        <v>2.6906516444364503</v>
      </c>
    </row>
    <row r="51" spans="1:21" ht="18.75">
      <c r="A51" s="78" t="s">
        <v>283</v>
      </c>
      <c r="C51" s="86">
        <v>0</v>
      </c>
      <c r="D51" s="86"/>
      <c r="E51" s="86">
        <v>0</v>
      </c>
      <c r="F51" s="86"/>
      <c r="G51" s="86">
        <f>VLOOKUP(A51,'درآمد اعمال اختیار'!A:M,11,0)</f>
        <v>0</v>
      </c>
      <c r="H51" s="86"/>
      <c r="I51" s="86">
        <f t="shared" si="0"/>
        <v>0</v>
      </c>
      <c r="J51" s="86"/>
      <c r="K51" s="87">
        <f>I51/درآمد!$K$12*100</f>
        <v>0</v>
      </c>
      <c r="L51" s="86"/>
      <c r="M51" s="86">
        <v>0</v>
      </c>
      <c r="N51" s="86"/>
      <c r="O51" s="86">
        <v>0</v>
      </c>
      <c r="P51" s="86"/>
      <c r="Q51" s="86">
        <f>VLOOKUP(A51,'درآمد اعمال اختیار'!A:M,13,0)</f>
        <v>377748882</v>
      </c>
      <c r="R51" s="86"/>
      <c r="S51" s="86">
        <f t="shared" si="1"/>
        <v>377748882</v>
      </c>
      <c r="U51" s="87">
        <f>S51/درآمد!$F$12*100</f>
        <v>27.285274885360135</v>
      </c>
    </row>
    <row r="52" spans="1:21" ht="18.75">
      <c r="A52" s="78" t="s">
        <v>282</v>
      </c>
      <c r="C52" s="86">
        <v>0</v>
      </c>
      <c r="D52" s="86"/>
      <c r="E52" s="86">
        <v>0</v>
      </c>
      <c r="F52" s="86"/>
      <c r="G52" s="86">
        <f>VLOOKUP(A52,'درآمد اعمال اختیار'!A:M,11,0)</f>
        <v>0</v>
      </c>
      <c r="H52" s="86"/>
      <c r="I52" s="86">
        <f t="shared" si="0"/>
        <v>0</v>
      </c>
      <c r="J52" s="86"/>
      <c r="K52" s="87">
        <f>I52/درآمد!$K$12*100</f>
        <v>0</v>
      </c>
      <c r="L52" s="86"/>
      <c r="M52" s="86">
        <v>0</v>
      </c>
      <c r="N52" s="86"/>
      <c r="O52" s="86">
        <v>0</v>
      </c>
      <c r="P52" s="86"/>
      <c r="Q52" s="86">
        <f>VLOOKUP(A52,'درآمد اعمال اختیار'!A:M,13,0)</f>
        <v>380497906</v>
      </c>
      <c r="R52" s="86"/>
      <c r="S52" s="86">
        <f t="shared" si="1"/>
        <v>380497906</v>
      </c>
      <c r="U52" s="87">
        <f>S52/درآمد!$F$12*100</f>
        <v>27.483840332091098</v>
      </c>
    </row>
    <row r="53" spans="1:21" ht="18.75">
      <c r="A53" s="78" t="s">
        <v>281</v>
      </c>
      <c r="C53" s="86">
        <v>0</v>
      </c>
      <c r="D53" s="86"/>
      <c r="E53" s="86">
        <v>0</v>
      </c>
      <c r="F53" s="86"/>
      <c r="G53" s="86">
        <f>VLOOKUP(A53,'درآمد اعمال اختیار'!A:M,11,0)</f>
        <v>0</v>
      </c>
      <c r="H53" s="86"/>
      <c r="I53" s="86">
        <f t="shared" si="0"/>
        <v>0</v>
      </c>
      <c r="J53" s="86"/>
      <c r="K53" s="87">
        <f>I53/درآمد!$K$12*100</f>
        <v>0</v>
      </c>
      <c r="L53" s="86"/>
      <c r="M53" s="86">
        <v>0</v>
      </c>
      <c r="N53" s="86"/>
      <c r="O53" s="86">
        <v>0</v>
      </c>
      <c r="P53" s="86"/>
      <c r="Q53" s="86">
        <f>VLOOKUP(A53,'درآمد اعمال اختیار'!A:M,13,0)</f>
        <v>4909214122</v>
      </c>
      <c r="R53" s="86"/>
      <c r="S53" s="86">
        <f t="shared" si="1"/>
        <v>4909214122</v>
      </c>
      <c r="U53" s="87">
        <f>S53/درآمد!$F$12*100</f>
        <v>354.59868492704607</v>
      </c>
    </row>
    <row r="54" spans="1:21" ht="18.75">
      <c r="A54" s="78" t="s">
        <v>280</v>
      </c>
      <c r="B54" s="88"/>
      <c r="C54" s="86">
        <v>0</v>
      </c>
      <c r="D54" s="86"/>
      <c r="E54" s="86">
        <v>0</v>
      </c>
      <c r="F54" s="86"/>
      <c r="G54" s="86">
        <f>VLOOKUP(A54,'درآمد اعمال اختیار'!A:M,11,0)</f>
        <v>0</v>
      </c>
      <c r="H54" s="86"/>
      <c r="I54" s="86">
        <f t="shared" si="0"/>
        <v>0</v>
      </c>
      <c r="J54" s="86"/>
      <c r="K54" s="87">
        <f>I54/درآمد!$K$12*100</f>
        <v>0</v>
      </c>
      <c r="L54" s="86"/>
      <c r="M54" s="86">
        <v>0</v>
      </c>
      <c r="N54" s="86"/>
      <c r="O54" s="86">
        <v>0</v>
      </c>
      <c r="P54" s="86"/>
      <c r="Q54" s="86">
        <f>VLOOKUP(A54,'درآمد اعمال اختیار'!A:M,13,0)</f>
        <v>1149458553</v>
      </c>
      <c r="R54" s="86"/>
      <c r="S54" s="86">
        <f t="shared" si="1"/>
        <v>1149458553</v>
      </c>
      <c r="U54" s="87">
        <f>S54/درآمد!$F$12*100</f>
        <v>83.026831004448354</v>
      </c>
    </row>
    <row r="55" spans="1:21" ht="18.75">
      <c r="A55" s="78" t="s">
        <v>279</v>
      </c>
      <c r="C55" s="86">
        <v>0</v>
      </c>
      <c r="D55" s="86"/>
      <c r="E55" s="86">
        <v>0</v>
      </c>
      <c r="F55" s="86"/>
      <c r="G55" s="86">
        <f>VLOOKUP(A55,'درآمد اعمال اختیار'!A:M,11,0)</f>
        <v>0</v>
      </c>
      <c r="H55" s="86"/>
      <c r="I55" s="86">
        <f t="shared" si="0"/>
        <v>0</v>
      </c>
      <c r="J55" s="86"/>
      <c r="K55" s="87">
        <f>I55/درآمد!$K$12*100</f>
        <v>0</v>
      </c>
      <c r="L55" s="86"/>
      <c r="M55" s="86">
        <v>0</v>
      </c>
      <c r="N55" s="86"/>
      <c r="O55" s="86">
        <v>0</v>
      </c>
      <c r="P55" s="86"/>
      <c r="Q55" s="86">
        <f>VLOOKUP(A55,'درآمد اعمال اختیار'!A:M,13,0)</f>
        <v>1854122</v>
      </c>
      <c r="R55" s="86"/>
      <c r="S55" s="86">
        <f t="shared" si="1"/>
        <v>1854122</v>
      </c>
      <c r="U55" s="87">
        <f>S55/درآمد!$F$12*100</f>
        <v>0.13392555438719658</v>
      </c>
    </row>
    <row r="56" spans="1:21" ht="18.75">
      <c r="A56" s="78" t="s">
        <v>278</v>
      </c>
      <c r="C56" s="86">
        <v>0</v>
      </c>
      <c r="D56" s="86"/>
      <c r="E56" s="86">
        <v>0</v>
      </c>
      <c r="F56" s="86"/>
      <c r="G56" s="86">
        <f>VLOOKUP(A56,'درآمد اعمال اختیار'!A:M,11,0)</f>
        <v>0</v>
      </c>
      <c r="H56" s="86"/>
      <c r="I56" s="86">
        <f t="shared" si="0"/>
        <v>0</v>
      </c>
      <c r="J56" s="86"/>
      <c r="K56" s="87">
        <f>I56/درآمد!$K$12*100</f>
        <v>0</v>
      </c>
      <c r="L56" s="86"/>
      <c r="M56" s="86">
        <v>0</v>
      </c>
      <c r="N56" s="86"/>
      <c r="O56" s="86">
        <v>0</v>
      </c>
      <c r="P56" s="86"/>
      <c r="Q56" s="86">
        <f>VLOOKUP(A56,'درآمد اعمال اختیار'!A:M,13,0)</f>
        <v>9070235704</v>
      </c>
      <c r="R56" s="86"/>
      <c r="S56" s="86">
        <f t="shared" si="1"/>
        <v>9070235704</v>
      </c>
      <c r="U56" s="87">
        <f>S56/درآمد!$F$12*100</f>
        <v>655.15448556284014</v>
      </c>
    </row>
    <row r="57" spans="1:21" ht="18.75">
      <c r="A57" s="78" t="s">
        <v>277</v>
      </c>
      <c r="B57" s="88"/>
      <c r="C57" s="86">
        <v>0</v>
      </c>
      <c r="D57" s="86"/>
      <c r="E57" s="86">
        <v>0</v>
      </c>
      <c r="F57" s="86"/>
      <c r="G57" s="86">
        <f>VLOOKUP(A57,'درآمد اعمال اختیار'!A:M,11,0)</f>
        <v>0</v>
      </c>
      <c r="H57" s="86"/>
      <c r="I57" s="86">
        <f t="shared" si="0"/>
        <v>0</v>
      </c>
      <c r="J57" s="86"/>
      <c r="K57" s="87">
        <f>I57/درآمد!$K$12*100</f>
        <v>0</v>
      </c>
      <c r="L57" s="86"/>
      <c r="M57" s="86">
        <v>0</v>
      </c>
      <c r="N57" s="86"/>
      <c r="O57" s="86">
        <v>0</v>
      </c>
      <c r="P57" s="86"/>
      <c r="Q57" s="86">
        <f>VLOOKUP(A57,'درآمد اعمال اختیار'!A:M,13,0)</f>
        <v>5105614928</v>
      </c>
      <c r="R57" s="86"/>
      <c r="S57" s="86">
        <f t="shared" si="1"/>
        <v>5105614928</v>
      </c>
      <c r="U57" s="87">
        <f>S57/درآمد!$F$12*100</f>
        <v>368.78496114060823</v>
      </c>
    </row>
    <row r="58" spans="1:21" ht="18.75">
      <c r="A58" s="78" t="s">
        <v>276</v>
      </c>
      <c r="C58" s="86">
        <v>0</v>
      </c>
      <c r="D58" s="86"/>
      <c r="E58" s="86">
        <v>0</v>
      </c>
      <c r="F58" s="86"/>
      <c r="G58" s="86">
        <f>VLOOKUP(A58,'درآمد اعمال اختیار'!A:M,11,0)</f>
        <v>0</v>
      </c>
      <c r="H58" s="86"/>
      <c r="I58" s="86">
        <f t="shared" si="0"/>
        <v>0</v>
      </c>
      <c r="J58" s="86"/>
      <c r="K58" s="87">
        <f>I58/درآمد!$K$12*100</f>
        <v>0</v>
      </c>
      <c r="L58" s="86"/>
      <c r="M58" s="86">
        <v>0</v>
      </c>
      <c r="N58" s="86"/>
      <c r="O58" s="86">
        <v>0</v>
      </c>
      <c r="P58" s="86"/>
      <c r="Q58" s="86">
        <f>VLOOKUP(A58,'درآمد اعمال اختیار'!A:M,13,0)</f>
        <v>650832368</v>
      </c>
      <c r="R58" s="86"/>
      <c r="S58" s="86">
        <f t="shared" si="1"/>
        <v>650832368</v>
      </c>
      <c r="U58" s="87">
        <f>S58/درآمد!$F$12*100</f>
        <v>47.010437122008121</v>
      </c>
    </row>
    <row r="59" spans="1:21" ht="18.75">
      <c r="A59" s="78" t="s">
        <v>275</v>
      </c>
      <c r="C59" s="86">
        <v>0</v>
      </c>
      <c r="D59" s="86"/>
      <c r="E59" s="86">
        <v>0</v>
      </c>
      <c r="F59" s="86"/>
      <c r="G59" s="86">
        <f>VLOOKUP(A59,'درآمد اعمال اختیار'!A:M,11,0)</f>
        <v>0</v>
      </c>
      <c r="H59" s="86"/>
      <c r="I59" s="86">
        <f t="shared" si="0"/>
        <v>0</v>
      </c>
      <c r="J59" s="86"/>
      <c r="K59" s="87">
        <f>I59/درآمد!$K$12*100</f>
        <v>0</v>
      </c>
      <c r="L59" s="86"/>
      <c r="M59" s="86">
        <v>0</v>
      </c>
      <c r="N59" s="86"/>
      <c r="O59" s="86">
        <v>0</v>
      </c>
      <c r="P59" s="86"/>
      <c r="Q59" s="86">
        <f>VLOOKUP(A59,'درآمد اعمال اختیار'!A:M,13,0)</f>
        <v>15618090011</v>
      </c>
      <c r="R59" s="86"/>
      <c r="S59" s="86">
        <f t="shared" si="1"/>
        <v>15618090011</v>
      </c>
      <c r="U59" s="87">
        <f>S59/درآمد!$F$12*100</f>
        <v>1128.1142034840816</v>
      </c>
    </row>
    <row r="60" spans="1:21" ht="18.75">
      <c r="A60" s="78" t="s">
        <v>274</v>
      </c>
      <c r="B60" s="88"/>
      <c r="C60" s="86">
        <v>0</v>
      </c>
      <c r="D60" s="86"/>
      <c r="E60" s="86">
        <v>0</v>
      </c>
      <c r="F60" s="86"/>
      <c r="G60" s="86">
        <f>VLOOKUP(A60,'درآمد اعمال اختیار'!A:M,11,0)</f>
        <v>0</v>
      </c>
      <c r="H60" s="86"/>
      <c r="I60" s="86">
        <f t="shared" si="0"/>
        <v>0</v>
      </c>
      <c r="J60" s="86"/>
      <c r="K60" s="87">
        <f>I60/درآمد!$K$12*100</f>
        <v>0</v>
      </c>
      <c r="L60" s="86"/>
      <c r="M60" s="86">
        <v>0</v>
      </c>
      <c r="N60" s="86"/>
      <c r="O60" s="86">
        <v>0</v>
      </c>
      <c r="P60" s="86"/>
      <c r="Q60" s="86">
        <f>VLOOKUP(A60,'درآمد اعمال اختیار'!A:M,13,0)</f>
        <v>-3725960341</v>
      </c>
      <c r="R60" s="86"/>
      <c r="S60" s="86">
        <f t="shared" si="1"/>
        <v>-3725960341</v>
      </c>
      <c r="U60" s="87">
        <f>S60/درآمد!$F$12*100</f>
        <v>-269.13078227491667</v>
      </c>
    </row>
    <row r="61" spans="1:21" ht="18.75">
      <c r="A61" s="78" t="s">
        <v>273</v>
      </c>
      <c r="C61" s="86">
        <v>0</v>
      </c>
      <c r="D61" s="86"/>
      <c r="E61" s="86">
        <v>0</v>
      </c>
      <c r="F61" s="86"/>
      <c r="G61" s="86">
        <f>VLOOKUP(A61,'درآمد اعمال اختیار'!A:M,11,0)</f>
        <v>0</v>
      </c>
      <c r="H61" s="86"/>
      <c r="I61" s="86">
        <f t="shared" si="0"/>
        <v>0</v>
      </c>
      <c r="J61" s="86"/>
      <c r="K61" s="87">
        <f>I61/درآمد!$K$12*100</f>
        <v>0</v>
      </c>
      <c r="L61" s="86"/>
      <c r="M61" s="86">
        <v>0</v>
      </c>
      <c r="N61" s="86"/>
      <c r="O61" s="86">
        <v>0</v>
      </c>
      <c r="P61" s="86"/>
      <c r="Q61" s="86">
        <f>VLOOKUP(A61,'درآمد اعمال اختیار'!A:M,13,0)</f>
        <v>5772262622</v>
      </c>
      <c r="R61" s="86"/>
      <c r="S61" s="86">
        <f t="shared" si="1"/>
        <v>5772262622</v>
      </c>
      <c r="U61" s="87">
        <f>S61/درآمد!$F$12*100</f>
        <v>416.93775906862822</v>
      </c>
    </row>
    <row r="62" spans="1:21" ht="18.75">
      <c r="A62" s="78" t="s">
        <v>272</v>
      </c>
      <c r="C62" s="86">
        <v>0</v>
      </c>
      <c r="D62" s="86"/>
      <c r="E62" s="86">
        <v>0</v>
      </c>
      <c r="F62" s="86"/>
      <c r="G62" s="86">
        <f>VLOOKUP(A62,'درآمد اعمال اختیار'!A:M,11,0)</f>
        <v>0</v>
      </c>
      <c r="H62" s="86"/>
      <c r="I62" s="86">
        <f t="shared" si="0"/>
        <v>0</v>
      </c>
      <c r="J62" s="86"/>
      <c r="K62" s="87">
        <f>I62/درآمد!$K$12*100</f>
        <v>0</v>
      </c>
      <c r="L62" s="86"/>
      <c r="M62" s="86">
        <v>0</v>
      </c>
      <c r="N62" s="86"/>
      <c r="O62" s="86">
        <v>0</v>
      </c>
      <c r="P62" s="86"/>
      <c r="Q62" s="86">
        <f>VLOOKUP(A62,'درآمد اعمال اختیار'!A:M,13,0)</f>
        <v>1310772435</v>
      </c>
      <c r="R62" s="86"/>
      <c r="S62" s="86">
        <f t="shared" si="1"/>
        <v>1310772435</v>
      </c>
      <c r="U62" s="87">
        <f>S62/درآمد!$F$12*100</f>
        <v>94.67873475037274</v>
      </c>
    </row>
    <row r="63" spans="1:21" ht="18.75">
      <c r="A63" s="78" t="s">
        <v>271</v>
      </c>
      <c r="C63" s="86">
        <v>0</v>
      </c>
      <c r="D63" s="86"/>
      <c r="E63" s="86">
        <v>0</v>
      </c>
      <c r="F63" s="86"/>
      <c r="G63" s="86">
        <f>VLOOKUP(A63,'درآمد اعمال اختیار'!A:M,11,0)</f>
        <v>0</v>
      </c>
      <c r="H63" s="86"/>
      <c r="I63" s="86">
        <f t="shared" si="0"/>
        <v>0</v>
      </c>
      <c r="J63" s="86"/>
      <c r="K63" s="87">
        <f>I63/درآمد!$K$12*100</f>
        <v>0</v>
      </c>
      <c r="L63" s="86"/>
      <c r="M63" s="86">
        <v>0</v>
      </c>
      <c r="N63" s="86"/>
      <c r="O63" s="86">
        <v>0</v>
      </c>
      <c r="P63" s="86"/>
      <c r="Q63" s="86">
        <f>VLOOKUP(A63,'درآمد اعمال اختیار'!A:M,13,0)</f>
        <v>1155093458</v>
      </c>
      <c r="R63" s="86"/>
      <c r="S63" s="86">
        <f t="shared" si="1"/>
        <v>1155093458</v>
      </c>
      <c r="U63" s="87">
        <f>S63/درآمد!$F$12*100</f>
        <v>83.433847250436571</v>
      </c>
    </row>
    <row r="64" spans="1:21" ht="18.75">
      <c r="A64" s="78" t="s">
        <v>270</v>
      </c>
      <c r="B64" s="88"/>
      <c r="C64" s="86">
        <v>0</v>
      </c>
      <c r="D64" s="86"/>
      <c r="E64" s="86">
        <v>0</v>
      </c>
      <c r="F64" s="86"/>
      <c r="G64" s="86">
        <f>VLOOKUP(A64,'درآمد اعمال اختیار'!A:M,11,0)</f>
        <v>0</v>
      </c>
      <c r="H64" s="86"/>
      <c r="I64" s="86">
        <f t="shared" si="0"/>
        <v>0</v>
      </c>
      <c r="J64" s="86"/>
      <c r="K64" s="87">
        <f>I64/درآمد!$K$12*100</f>
        <v>0</v>
      </c>
      <c r="L64" s="86"/>
      <c r="M64" s="86">
        <v>0</v>
      </c>
      <c r="N64" s="86"/>
      <c r="O64" s="86">
        <v>0</v>
      </c>
      <c r="P64" s="86"/>
      <c r="Q64" s="86">
        <f>VLOOKUP(A64,'درآمد اعمال اختیار'!A:M,13,0)</f>
        <v>44985935</v>
      </c>
      <c r="R64" s="86"/>
      <c r="S64" s="86">
        <f t="shared" si="1"/>
        <v>44985935</v>
      </c>
      <c r="U64" s="87">
        <f>S64/درآمد!$F$12*100</f>
        <v>3.2493904308893327</v>
      </c>
    </row>
    <row r="65" spans="1:21" ht="18.75">
      <c r="A65" s="78" t="s">
        <v>269</v>
      </c>
      <c r="C65" s="86">
        <v>0</v>
      </c>
      <c r="D65" s="86"/>
      <c r="E65" s="86">
        <v>0</v>
      </c>
      <c r="F65" s="86"/>
      <c r="G65" s="86">
        <f>VLOOKUP(A65,'درآمد اعمال اختیار'!A:M,11,0)</f>
        <v>0</v>
      </c>
      <c r="H65" s="86"/>
      <c r="I65" s="86">
        <f t="shared" si="0"/>
        <v>0</v>
      </c>
      <c r="J65" s="86"/>
      <c r="K65" s="87">
        <f>I65/درآمد!$K$12*100</f>
        <v>0</v>
      </c>
      <c r="L65" s="86"/>
      <c r="M65" s="86">
        <v>0</v>
      </c>
      <c r="N65" s="86"/>
      <c r="O65" s="86">
        <v>0</v>
      </c>
      <c r="P65" s="86"/>
      <c r="Q65" s="86">
        <f>VLOOKUP(A65,'درآمد اعمال اختیار'!A:M,13,0)</f>
        <v>7973607616</v>
      </c>
      <c r="R65" s="86"/>
      <c r="S65" s="86">
        <f t="shared" si="1"/>
        <v>7973607616</v>
      </c>
      <c r="U65" s="87">
        <f>S65/درآمد!$F$12*100</f>
        <v>575.94366521662164</v>
      </c>
    </row>
    <row r="66" spans="1:21" ht="18.75">
      <c r="A66" s="78" t="s">
        <v>268</v>
      </c>
      <c r="C66" s="86">
        <v>0</v>
      </c>
      <c r="D66" s="86"/>
      <c r="E66" s="86">
        <v>0</v>
      </c>
      <c r="F66" s="86"/>
      <c r="G66" s="86">
        <f>VLOOKUP(A66,'درآمد اعمال اختیار'!A:M,11,0)</f>
        <v>0</v>
      </c>
      <c r="H66" s="86"/>
      <c r="I66" s="86">
        <f t="shared" si="0"/>
        <v>0</v>
      </c>
      <c r="J66" s="86"/>
      <c r="K66" s="87">
        <f>I66/درآمد!$K$12*100</f>
        <v>0</v>
      </c>
      <c r="L66" s="86"/>
      <c r="M66" s="86">
        <v>0</v>
      </c>
      <c r="N66" s="86"/>
      <c r="O66" s="86">
        <v>0</v>
      </c>
      <c r="P66" s="86"/>
      <c r="Q66" s="86">
        <f>VLOOKUP(A66,'درآمد اعمال اختیار'!A:M,13,0)</f>
        <v>77600036</v>
      </c>
      <c r="R66" s="86"/>
      <c r="S66" s="86">
        <f t="shared" si="1"/>
        <v>77600036</v>
      </c>
      <c r="U66" s="87">
        <f>S66/درآمد!$F$12*100</f>
        <v>5.6051477959737346</v>
      </c>
    </row>
    <row r="67" spans="1:21" ht="23.25" customHeight="1">
      <c r="A67" s="78" t="s">
        <v>267</v>
      </c>
      <c r="B67" s="88"/>
      <c r="C67" s="86">
        <v>0</v>
      </c>
      <c r="D67" s="86"/>
      <c r="E67" s="86">
        <v>0</v>
      </c>
      <c r="F67" s="86"/>
      <c r="G67" s="86">
        <f>VLOOKUP(A67,'درآمد اعمال اختیار'!A:M,11,0)</f>
        <v>0</v>
      </c>
      <c r="H67" s="86"/>
      <c r="I67" s="86">
        <f t="shared" si="0"/>
        <v>0</v>
      </c>
      <c r="J67" s="86"/>
      <c r="K67" s="87">
        <f>I67/درآمد!$K$12*100</f>
        <v>0</v>
      </c>
      <c r="L67" s="86"/>
      <c r="M67" s="86">
        <v>0</v>
      </c>
      <c r="N67" s="86"/>
      <c r="O67" s="86">
        <v>0</v>
      </c>
      <c r="P67" s="86"/>
      <c r="Q67" s="86">
        <f>VLOOKUP(A67,'درآمد اعمال اختیار'!A:M,13,0)</f>
        <v>-59205077</v>
      </c>
      <c r="R67" s="86"/>
      <c r="S67" s="86">
        <f t="shared" si="1"/>
        <v>-59205077</v>
      </c>
      <c r="U67" s="87">
        <f>S67/درآمد!$F$12*100</f>
        <v>-4.2764568673267789</v>
      </c>
    </row>
    <row r="68" spans="1:21" ht="18.75">
      <c r="A68" s="78" t="s">
        <v>266</v>
      </c>
      <c r="B68" s="88"/>
      <c r="C68" s="86">
        <v>0</v>
      </c>
      <c r="D68" s="86"/>
      <c r="E68" s="86">
        <v>0</v>
      </c>
      <c r="F68" s="86"/>
      <c r="G68" s="86">
        <f>VLOOKUP(A68,'درآمد اعمال اختیار'!A:M,11,0)</f>
        <v>0</v>
      </c>
      <c r="H68" s="86"/>
      <c r="I68" s="86">
        <f t="shared" si="0"/>
        <v>0</v>
      </c>
      <c r="J68" s="86"/>
      <c r="K68" s="87">
        <f>I68/درآمد!$K$12*100</f>
        <v>0</v>
      </c>
      <c r="L68" s="86"/>
      <c r="M68" s="86">
        <v>0</v>
      </c>
      <c r="N68" s="86"/>
      <c r="O68" s="86">
        <v>0</v>
      </c>
      <c r="P68" s="86"/>
      <c r="Q68" s="86">
        <f>VLOOKUP(A68,'درآمد اعمال اختیار'!A:M,13,0)</f>
        <v>91269441</v>
      </c>
      <c r="R68" s="86"/>
      <c r="S68" s="86">
        <f t="shared" si="1"/>
        <v>91269441</v>
      </c>
      <c r="U68" s="87">
        <f>S68/درآمد!$F$12*100</f>
        <v>6.5925060403439097</v>
      </c>
    </row>
    <row r="69" spans="1:21" ht="18.75">
      <c r="A69" s="78" t="s">
        <v>265</v>
      </c>
      <c r="C69" s="86">
        <v>0</v>
      </c>
      <c r="D69" s="86"/>
      <c r="E69" s="86">
        <v>0</v>
      </c>
      <c r="F69" s="86"/>
      <c r="G69" s="86">
        <f>VLOOKUP(A69,'درآمد اعمال اختیار'!A:M,11,0)</f>
        <v>0</v>
      </c>
      <c r="H69" s="86"/>
      <c r="I69" s="86">
        <f t="shared" si="0"/>
        <v>0</v>
      </c>
      <c r="J69" s="86"/>
      <c r="K69" s="87">
        <f>I69/درآمد!$K$12*100</f>
        <v>0</v>
      </c>
      <c r="L69" s="86"/>
      <c r="M69" s="86">
        <v>0</v>
      </c>
      <c r="N69" s="86"/>
      <c r="O69" s="86">
        <v>0</v>
      </c>
      <c r="P69" s="86"/>
      <c r="Q69" s="86">
        <f>VLOOKUP(A69,'درآمد اعمال اختیار'!A:M,13,0)</f>
        <v>2881308401</v>
      </c>
      <c r="R69" s="86"/>
      <c r="S69" s="86">
        <f t="shared" si="1"/>
        <v>2881308401</v>
      </c>
      <c r="U69" s="87">
        <f>S69/درآمد!$F$12*100</f>
        <v>208.12051470421684</v>
      </c>
    </row>
    <row r="70" spans="1:21" ht="18.75">
      <c r="A70" s="78" t="s">
        <v>264</v>
      </c>
      <c r="B70" s="88"/>
      <c r="C70" s="86">
        <v>0</v>
      </c>
      <c r="D70" s="86"/>
      <c r="E70" s="86">
        <v>0</v>
      </c>
      <c r="F70" s="86"/>
      <c r="G70" s="86">
        <f>VLOOKUP(A70,'درآمد اعمال اختیار'!A:M,11,0)</f>
        <v>0</v>
      </c>
      <c r="H70" s="86"/>
      <c r="I70" s="86">
        <f t="shared" si="0"/>
        <v>0</v>
      </c>
      <c r="J70" s="86"/>
      <c r="K70" s="87">
        <f>I70/درآمد!$K$12*100</f>
        <v>0</v>
      </c>
      <c r="L70" s="86"/>
      <c r="M70" s="86">
        <v>0</v>
      </c>
      <c r="N70" s="86"/>
      <c r="O70" s="86">
        <v>0</v>
      </c>
      <c r="P70" s="86"/>
      <c r="Q70" s="86">
        <f>VLOOKUP(A70,'درآمد اعمال اختیار'!A:M,13,0)</f>
        <v>5415096038</v>
      </c>
      <c r="R70" s="86"/>
      <c r="S70" s="86">
        <f t="shared" si="1"/>
        <v>5415096038</v>
      </c>
      <c r="U70" s="87">
        <f>S70/درآمد!$F$12*100</f>
        <v>391.13916934757356</v>
      </c>
    </row>
    <row r="71" spans="1:21" ht="18.75">
      <c r="A71" s="78" t="s">
        <v>263</v>
      </c>
      <c r="B71" s="88"/>
      <c r="C71" s="86">
        <v>0</v>
      </c>
      <c r="D71" s="86"/>
      <c r="E71" s="86">
        <v>0</v>
      </c>
      <c r="F71" s="86"/>
      <c r="G71" s="86">
        <f>VLOOKUP(A71,'درآمد اعمال اختیار'!A:M,11,0)</f>
        <v>0</v>
      </c>
      <c r="H71" s="86"/>
      <c r="I71" s="86">
        <f t="shared" si="0"/>
        <v>0</v>
      </c>
      <c r="J71" s="86"/>
      <c r="K71" s="87">
        <f>I71/درآمد!$K$12*100</f>
        <v>0</v>
      </c>
      <c r="L71" s="86"/>
      <c r="M71" s="86">
        <v>0</v>
      </c>
      <c r="N71" s="86"/>
      <c r="O71" s="86">
        <v>0</v>
      </c>
      <c r="P71" s="86"/>
      <c r="Q71" s="86">
        <f>VLOOKUP(A71,'درآمد اعمال اختیار'!A:M,13,0)</f>
        <v>12068999730</v>
      </c>
      <c r="R71" s="86"/>
      <c r="S71" s="86">
        <f t="shared" si="1"/>
        <v>12068999730</v>
      </c>
      <c r="U71" s="87">
        <f>S71/درآمد!$F$12*100</f>
        <v>871.75896717647277</v>
      </c>
    </row>
    <row r="72" spans="1:21" ht="18.75">
      <c r="A72" s="78" t="s">
        <v>262</v>
      </c>
      <c r="B72" s="88"/>
      <c r="C72" s="86">
        <v>0</v>
      </c>
      <c r="D72" s="86"/>
      <c r="E72" s="86">
        <v>0</v>
      </c>
      <c r="F72" s="86"/>
      <c r="G72" s="86">
        <f>VLOOKUP(A72,'درآمد اعمال اختیار'!A:M,11,0)</f>
        <v>0</v>
      </c>
      <c r="H72" s="86"/>
      <c r="I72" s="86">
        <f t="shared" si="0"/>
        <v>0</v>
      </c>
      <c r="J72" s="86"/>
      <c r="K72" s="87">
        <f>I72/درآمد!$K$12*100</f>
        <v>0</v>
      </c>
      <c r="L72" s="86"/>
      <c r="M72" s="86">
        <v>0</v>
      </c>
      <c r="N72" s="86"/>
      <c r="O72" s="86">
        <v>0</v>
      </c>
      <c r="P72" s="86"/>
      <c r="Q72" s="86">
        <f>VLOOKUP(A72,'درآمد اعمال اختیار'!A:M,13,0)</f>
        <v>10768247692</v>
      </c>
      <c r="R72" s="86"/>
      <c r="S72" s="86">
        <f t="shared" si="1"/>
        <v>10768247692</v>
      </c>
      <c r="U72" s="87">
        <f>S72/درآمد!$F$12*100</f>
        <v>777.80401825217007</v>
      </c>
    </row>
    <row r="73" spans="1:21" ht="18.75">
      <c r="A73" s="78" t="s">
        <v>261</v>
      </c>
      <c r="C73" s="86">
        <v>0</v>
      </c>
      <c r="D73" s="86"/>
      <c r="E73" s="86">
        <v>0</v>
      </c>
      <c r="F73" s="86"/>
      <c r="G73" s="86">
        <f>VLOOKUP(A73,'درآمد اعمال اختیار'!A:M,11,0)</f>
        <v>0</v>
      </c>
      <c r="H73" s="86"/>
      <c r="I73" s="86">
        <f t="shared" si="0"/>
        <v>0</v>
      </c>
      <c r="J73" s="86"/>
      <c r="K73" s="87">
        <f>I73/درآمد!$K$12*100</f>
        <v>0</v>
      </c>
      <c r="L73" s="86"/>
      <c r="M73" s="86">
        <v>0</v>
      </c>
      <c r="N73" s="86"/>
      <c r="O73" s="86">
        <v>0</v>
      </c>
      <c r="P73" s="86"/>
      <c r="Q73" s="86">
        <f>VLOOKUP(A73,'درآمد اعمال اختیار'!A:M,13,0)</f>
        <v>985917917</v>
      </c>
      <c r="R73" s="86"/>
      <c r="S73" s="86">
        <f t="shared" si="1"/>
        <v>985917917</v>
      </c>
      <c r="U73" s="87">
        <f>S73/درآمد!$F$12*100</f>
        <v>71.214086028047276</v>
      </c>
    </row>
    <row r="74" spans="1:21" ht="18.75">
      <c r="A74" s="78" t="s">
        <v>260</v>
      </c>
      <c r="C74" s="86">
        <v>0</v>
      </c>
      <c r="D74" s="86"/>
      <c r="E74" s="86">
        <v>0</v>
      </c>
      <c r="F74" s="86"/>
      <c r="G74" s="86">
        <f>VLOOKUP(A74,'درآمد اعمال اختیار'!A:M,11,0)</f>
        <v>0</v>
      </c>
      <c r="H74" s="86"/>
      <c r="I74" s="86">
        <f t="shared" ref="I74:I137" si="2">C74+E74+G74</f>
        <v>0</v>
      </c>
      <c r="J74" s="86"/>
      <c r="K74" s="87">
        <f>I74/درآمد!$K$12*100</f>
        <v>0</v>
      </c>
      <c r="L74" s="86"/>
      <c r="M74" s="86">
        <v>0</v>
      </c>
      <c r="N74" s="86"/>
      <c r="O74" s="86">
        <v>0</v>
      </c>
      <c r="P74" s="86"/>
      <c r="Q74" s="86">
        <f>VLOOKUP(A74,'درآمد اعمال اختیار'!A:M,13,0)</f>
        <v>1586600253</v>
      </c>
      <c r="R74" s="86"/>
      <c r="S74" s="86">
        <f t="shared" ref="S74:S137" si="3">M74+O74+Q74</f>
        <v>1586600253</v>
      </c>
      <c r="U74" s="87">
        <f>S74/درآمد!$F$12*100</f>
        <v>114.60212352471486</v>
      </c>
    </row>
    <row r="75" spans="1:21" ht="18.75">
      <c r="A75" s="78" t="s">
        <v>259</v>
      </c>
      <c r="C75" s="86">
        <v>0</v>
      </c>
      <c r="D75" s="86"/>
      <c r="E75" s="86">
        <v>0</v>
      </c>
      <c r="F75" s="86"/>
      <c r="G75" s="86">
        <f>VLOOKUP(A75,'درآمد اعمال اختیار'!A:M,11,0)</f>
        <v>0</v>
      </c>
      <c r="H75" s="86"/>
      <c r="I75" s="86">
        <f t="shared" si="2"/>
        <v>0</v>
      </c>
      <c r="J75" s="86"/>
      <c r="K75" s="87">
        <f>I75/درآمد!$K$12*100</f>
        <v>0</v>
      </c>
      <c r="L75" s="86"/>
      <c r="M75" s="86">
        <v>0</v>
      </c>
      <c r="N75" s="86"/>
      <c r="O75" s="86">
        <v>0</v>
      </c>
      <c r="P75" s="86"/>
      <c r="Q75" s="86">
        <f>VLOOKUP(A75,'درآمد اعمال اختیار'!A:M,13,0)</f>
        <v>8559114460</v>
      </c>
      <c r="R75" s="86"/>
      <c r="S75" s="86">
        <f t="shared" si="3"/>
        <v>8559114460</v>
      </c>
      <c r="U75" s="87">
        <f>S75/درآمد!$F$12*100</f>
        <v>618.2355579185031</v>
      </c>
    </row>
    <row r="76" spans="1:21" ht="18.75">
      <c r="A76" s="78" t="s">
        <v>258</v>
      </c>
      <c r="C76" s="86">
        <v>0</v>
      </c>
      <c r="D76" s="86"/>
      <c r="E76" s="86">
        <v>0</v>
      </c>
      <c r="F76" s="86"/>
      <c r="G76" s="86">
        <f>VLOOKUP(A76,'درآمد اعمال اختیار'!A:M,11,0)</f>
        <v>0</v>
      </c>
      <c r="H76" s="86"/>
      <c r="I76" s="86">
        <f t="shared" si="2"/>
        <v>0</v>
      </c>
      <c r="J76" s="86"/>
      <c r="K76" s="87">
        <f>I76/درآمد!$K$12*100</f>
        <v>0</v>
      </c>
      <c r="L76" s="86"/>
      <c r="M76" s="86">
        <v>0</v>
      </c>
      <c r="N76" s="86"/>
      <c r="O76" s="86">
        <v>0</v>
      </c>
      <c r="P76" s="86"/>
      <c r="Q76" s="86">
        <f>VLOOKUP(A76,'درآمد اعمال اختیار'!A:M,13,0)</f>
        <v>39976842</v>
      </c>
      <c r="R76" s="86"/>
      <c r="S76" s="86">
        <f t="shared" si="3"/>
        <v>39976842</v>
      </c>
      <c r="U76" s="87">
        <f>S76/درآمد!$F$12*100</f>
        <v>2.8875773695039295</v>
      </c>
    </row>
    <row r="77" spans="1:21" ht="18.75">
      <c r="A77" s="78" t="s">
        <v>257</v>
      </c>
      <c r="C77" s="86">
        <v>0</v>
      </c>
      <c r="D77" s="86"/>
      <c r="E77" s="86">
        <v>0</v>
      </c>
      <c r="F77" s="86"/>
      <c r="G77" s="86">
        <f>VLOOKUP(A77,'درآمد اعمال اختیار'!A:M,11,0)</f>
        <v>0</v>
      </c>
      <c r="H77" s="86"/>
      <c r="I77" s="86">
        <f t="shared" si="2"/>
        <v>0</v>
      </c>
      <c r="J77" s="86"/>
      <c r="K77" s="87">
        <f>I77/درآمد!$K$12*100</f>
        <v>0</v>
      </c>
      <c r="L77" s="86"/>
      <c r="M77" s="86">
        <v>0</v>
      </c>
      <c r="N77" s="86"/>
      <c r="O77" s="86">
        <v>0</v>
      </c>
      <c r="P77" s="86"/>
      <c r="Q77" s="86">
        <f>VLOOKUP(A77,'درآمد اعمال اختیار'!A:M,13,0)</f>
        <v>1237447923</v>
      </c>
      <c r="R77" s="86"/>
      <c r="S77" s="86">
        <f t="shared" si="3"/>
        <v>1237447923</v>
      </c>
      <c r="U77" s="87">
        <f>S77/درآمد!$F$12*100</f>
        <v>89.382413408103645</v>
      </c>
    </row>
    <row r="78" spans="1:21" ht="18.75">
      <c r="A78" s="78" t="s">
        <v>256</v>
      </c>
      <c r="C78" s="86">
        <v>0</v>
      </c>
      <c r="D78" s="86"/>
      <c r="E78" s="86">
        <v>0</v>
      </c>
      <c r="F78" s="86"/>
      <c r="G78" s="86">
        <f>VLOOKUP(A78,'درآمد اعمال اختیار'!A:M,11,0)</f>
        <v>0</v>
      </c>
      <c r="H78" s="86"/>
      <c r="I78" s="86">
        <f t="shared" si="2"/>
        <v>0</v>
      </c>
      <c r="J78" s="86"/>
      <c r="K78" s="87">
        <f>I78/درآمد!$K$12*100</f>
        <v>0</v>
      </c>
      <c r="L78" s="86"/>
      <c r="M78" s="86">
        <v>0</v>
      </c>
      <c r="N78" s="86"/>
      <c r="O78" s="86">
        <v>0</v>
      </c>
      <c r="P78" s="86"/>
      <c r="Q78" s="86">
        <f>VLOOKUP(A78,'درآمد اعمال اختیار'!A:M,13,0)</f>
        <v>399233964</v>
      </c>
      <c r="R78" s="86"/>
      <c r="S78" s="86">
        <f t="shared" si="3"/>
        <v>399233964</v>
      </c>
      <c r="U78" s="87">
        <f>S78/درآمد!$F$12*100</f>
        <v>28.837169268741803</v>
      </c>
    </row>
    <row r="79" spans="1:21" ht="18.75">
      <c r="A79" s="78" t="s">
        <v>255</v>
      </c>
      <c r="C79" s="86">
        <v>0</v>
      </c>
      <c r="D79" s="86"/>
      <c r="E79" s="86">
        <v>0</v>
      </c>
      <c r="F79" s="86"/>
      <c r="G79" s="86">
        <f>VLOOKUP(A79,'درآمد اعمال اختیار'!A:M,11,0)</f>
        <v>0</v>
      </c>
      <c r="H79" s="86"/>
      <c r="I79" s="86">
        <f t="shared" si="2"/>
        <v>0</v>
      </c>
      <c r="J79" s="86"/>
      <c r="K79" s="87">
        <f>I79/درآمد!$K$12*100</f>
        <v>0</v>
      </c>
      <c r="L79" s="86"/>
      <c r="M79" s="86">
        <v>0</v>
      </c>
      <c r="N79" s="86"/>
      <c r="O79" s="86">
        <v>0</v>
      </c>
      <c r="P79" s="86"/>
      <c r="Q79" s="86">
        <f>VLOOKUP(A79,'درآمد اعمال اختیار'!A:M,13,0)</f>
        <v>2151514613</v>
      </c>
      <c r="R79" s="86"/>
      <c r="S79" s="86">
        <f t="shared" si="3"/>
        <v>2151514613</v>
      </c>
      <c r="U79" s="87">
        <f>S79/درآمد!$F$12*100</f>
        <v>155.40659531475259</v>
      </c>
    </row>
    <row r="80" spans="1:21" ht="18.75">
      <c r="A80" s="78" t="s">
        <v>254</v>
      </c>
      <c r="C80" s="86">
        <v>0</v>
      </c>
      <c r="D80" s="86"/>
      <c r="E80" s="86">
        <v>0</v>
      </c>
      <c r="F80" s="86"/>
      <c r="G80" s="86">
        <f>VLOOKUP(A80,'درآمد اعمال اختیار'!A:M,11,0)</f>
        <v>0</v>
      </c>
      <c r="H80" s="86"/>
      <c r="I80" s="86">
        <f t="shared" si="2"/>
        <v>0</v>
      </c>
      <c r="J80" s="86"/>
      <c r="K80" s="87">
        <f>I80/درآمد!$K$12*100</f>
        <v>0</v>
      </c>
      <c r="L80" s="86"/>
      <c r="M80" s="86">
        <v>0</v>
      </c>
      <c r="N80" s="86"/>
      <c r="O80" s="86">
        <v>0</v>
      </c>
      <c r="P80" s="86"/>
      <c r="Q80" s="86">
        <f>VLOOKUP(A80,'درآمد اعمال اختیار'!A:M,13,0)</f>
        <v>6044644458</v>
      </c>
      <c r="R80" s="86"/>
      <c r="S80" s="86">
        <f t="shared" si="3"/>
        <v>6044644458</v>
      </c>
      <c r="U80" s="87">
        <f>S80/درآمد!$F$12*100</f>
        <v>436.61224024694462</v>
      </c>
    </row>
    <row r="81" spans="1:21" ht="18.75">
      <c r="A81" s="78" t="s">
        <v>19</v>
      </c>
      <c r="C81" s="86">
        <v>0</v>
      </c>
      <c r="D81" s="86"/>
      <c r="E81" s="86">
        <v>0</v>
      </c>
      <c r="F81" s="86"/>
      <c r="G81" s="86">
        <f>VLOOKUP(A81,'درآمد اعمال اختیار'!A:M,11,0)</f>
        <v>0</v>
      </c>
      <c r="H81" s="86"/>
      <c r="I81" s="86">
        <f t="shared" si="2"/>
        <v>0</v>
      </c>
      <c r="J81" s="86"/>
      <c r="K81" s="87">
        <f>I81/درآمد!$K$12*100</f>
        <v>0</v>
      </c>
      <c r="L81" s="86"/>
      <c r="M81" s="86">
        <v>0</v>
      </c>
      <c r="N81" s="86"/>
      <c r="O81" s="86">
        <v>0</v>
      </c>
      <c r="P81" s="86"/>
      <c r="Q81" s="86">
        <f>VLOOKUP(A81,'درآمد اعمال اختیار'!A:M,13,0)</f>
        <v>-500180250</v>
      </c>
      <c r="R81" s="86"/>
      <c r="S81" s="86">
        <f t="shared" si="3"/>
        <v>-500180250</v>
      </c>
      <c r="U81" s="87">
        <f>S81/درآمد!$F$12*100</f>
        <v>-36.128645943889659</v>
      </c>
    </row>
    <row r="82" spans="1:21" ht="18.75">
      <c r="A82" s="78" t="s">
        <v>56</v>
      </c>
      <c r="B82" s="88"/>
      <c r="C82" s="86">
        <v>0</v>
      </c>
      <c r="D82" s="86"/>
      <c r="E82" s="86">
        <v>0</v>
      </c>
      <c r="F82" s="86"/>
      <c r="G82" s="86">
        <f>VLOOKUP(A82,'درآمد اعمال اختیار'!A:M,11,0)</f>
        <v>0</v>
      </c>
      <c r="H82" s="86"/>
      <c r="I82" s="86">
        <f t="shared" si="2"/>
        <v>0</v>
      </c>
      <c r="J82" s="86"/>
      <c r="K82" s="87">
        <f>I82/درآمد!$K$12*100</f>
        <v>0</v>
      </c>
      <c r="L82" s="86"/>
      <c r="M82" s="86">
        <v>0</v>
      </c>
      <c r="N82" s="86"/>
      <c r="O82" s="86">
        <v>0</v>
      </c>
      <c r="P82" s="86"/>
      <c r="Q82" s="86">
        <f>VLOOKUP(A82,'درآمد اعمال اختیار'!A:M,13,0)</f>
        <v>1131782899</v>
      </c>
      <c r="R82" s="86"/>
      <c r="S82" s="86">
        <f t="shared" si="3"/>
        <v>1131782899</v>
      </c>
      <c r="U82" s="87">
        <f>S82/درآمد!$F$12*100</f>
        <v>81.750096376896195</v>
      </c>
    </row>
    <row r="83" spans="1:21" ht="18.75">
      <c r="A83" s="78" t="s">
        <v>108</v>
      </c>
      <c r="B83" s="88"/>
      <c r="C83" s="86">
        <v>0</v>
      </c>
      <c r="D83" s="86"/>
      <c r="E83" s="86">
        <v>0</v>
      </c>
      <c r="F83" s="86"/>
      <c r="G83" s="86">
        <f>VLOOKUP(A83,'درآمد اعمال اختیار'!A:M,11,0)</f>
        <v>0</v>
      </c>
      <c r="H83" s="86"/>
      <c r="I83" s="86">
        <f t="shared" si="2"/>
        <v>0</v>
      </c>
      <c r="J83" s="86"/>
      <c r="K83" s="87">
        <f>I83/درآمد!$K$12*100</f>
        <v>0</v>
      </c>
      <c r="L83" s="86"/>
      <c r="M83" s="86">
        <v>0</v>
      </c>
      <c r="N83" s="86"/>
      <c r="O83" s="86">
        <v>0</v>
      </c>
      <c r="P83" s="86"/>
      <c r="Q83" s="86">
        <f>VLOOKUP(A83,'درآمد اعمال اختیار'!A:M,13,0)</f>
        <v>-1233250364</v>
      </c>
      <c r="R83" s="86"/>
      <c r="S83" s="86">
        <f t="shared" si="3"/>
        <v>-1233250364</v>
      </c>
      <c r="U83" s="87">
        <f>S83/درآمد!$F$12*100</f>
        <v>-89.079218464001826</v>
      </c>
    </row>
    <row r="84" spans="1:21" ht="18.75">
      <c r="A84" s="78" t="s">
        <v>75</v>
      </c>
      <c r="B84" s="88"/>
      <c r="C84" s="86">
        <v>0</v>
      </c>
      <c r="D84" s="86"/>
      <c r="E84" s="86">
        <v>0</v>
      </c>
      <c r="F84" s="86"/>
      <c r="G84" s="86">
        <f>VLOOKUP(A84,'درآمد اعمال اختیار'!A:M,11,0)</f>
        <v>0</v>
      </c>
      <c r="H84" s="86"/>
      <c r="I84" s="86">
        <f t="shared" si="2"/>
        <v>0</v>
      </c>
      <c r="J84" s="86"/>
      <c r="K84" s="87">
        <f>I84/درآمد!$K$12*100</f>
        <v>0</v>
      </c>
      <c r="L84" s="86"/>
      <c r="M84" s="86">
        <v>0</v>
      </c>
      <c r="N84" s="86"/>
      <c r="O84" s="86">
        <v>0</v>
      </c>
      <c r="P84" s="86"/>
      <c r="Q84" s="86">
        <f>VLOOKUP(A84,'درآمد اعمال اختیار'!A:M,13,0)</f>
        <v>-796325874</v>
      </c>
      <c r="R84" s="86"/>
      <c r="S84" s="86">
        <f t="shared" si="3"/>
        <v>-796325874</v>
      </c>
      <c r="U84" s="87">
        <f>S84/درآمد!$F$12*100</f>
        <v>-57.519615294095459</v>
      </c>
    </row>
    <row r="85" spans="1:21" ht="18.75">
      <c r="A85" s="78" t="s">
        <v>117</v>
      </c>
      <c r="C85" s="86">
        <v>0</v>
      </c>
      <c r="D85" s="86"/>
      <c r="E85" s="86">
        <v>0</v>
      </c>
      <c r="F85" s="86"/>
      <c r="G85" s="86">
        <f>VLOOKUP(A85,'درآمد اعمال اختیار'!A:M,11,0)</f>
        <v>0</v>
      </c>
      <c r="H85" s="86"/>
      <c r="I85" s="86">
        <f t="shared" si="2"/>
        <v>0</v>
      </c>
      <c r="J85" s="86"/>
      <c r="K85" s="87">
        <f>I85/درآمد!$K$12*100</f>
        <v>0</v>
      </c>
      <c r="L85" s="86"/>
      <c r="M85" s="86">
        <v>0</v>
      </c>
      <c r="N85" s="86"/>
      <c r="O85" s="86">
        <v>0</v>
      </c>
      <c r="P85" s="86"/>
      <c r="Q85" s="86">
        <f>VLOOKUP(A85,'درآمد اعمال اختیار'!A:M,13,0)</f>
        <v>-4234964348</v>
      </c>
      <c r="R85" s="86"/>
      <c r="S85" s="86">
        <f t="shared" si="3"/>
        <v>-4234964348</v>
      </c>
      <c r="U85" s="87">
        <f>S85/درآمد!$F$12*100</f>
        <v>-305.89677923885944</v>
      </c>
    </row>
    <row r="86" spans="1:21" ht="18.75">
      <c r="A86" s="78" t="s">
        <v>90</v>
      </c>
      <c r="C86" s="86">
        <v>0</v>
      </c>
      <c r="D86" s="86"/>
      <c r="E86" s="86">
        <v>0</v>
      </c>
      <c r="F86" s="86"/>
      <c r="G86" s="86">
        <f>VLOOKUP(A86,'درآمد اعمال اختیار'!A:M,11,0)</f>
        <v>0</v>
      </c>
      <c r="H86" s="86"/>
      <c r="I86" s="86">
        <f t="shared" si="2"/>
        <v>0</v>
      </c>
      <c r="J86" s="86"/>
      <c r="K86" s="87">
        <f>I86/درآمد!$K$12*100</f>
        <v>0</v>
      </c>
      <c r="L86" s="86"/>
      <c r="M86" s="86">
        <v>0</v>
      </c>
      <c r="N86" s="86"/>
      <c r="O86" s="86">
        <v>0</v>
      </c>
      <c r="P86" s="86"/>
      <c r="Q86" s="86">
        <f>VLOOKUP(A86,'درآمد اعمال اختیار'!A:M,13,0)</f>
        <v>586684158</v>
      </c>
      <c r="R86" s="86"/>
      <c r="S86" s="86">
        <f t="shared" si="3"/>
        <v>586684158</v>
      </c>
      <c r="U86" s="87">
        <f>S86/درآمد!$F$12*100</f>
        <v>42.376931566712237</v>
      </c>
    </row>
    <row r="87" spans="1:21" ht="18.75">
      <c r="A87" s="78" t="s">
        <v>53</v>
      </c>
      <c r="C87" s="86">
        <v>0</v>
      </c>
      <c r="D87" s="86"/>
      <c r="E87" s="86">
        <v>0</v>
      </c>
      <c r="F87" s="86"/>
      <c r="G87" s="86">
        <f>VLOOKUP(A87,'درآمد اعمال اختیار'!A:M,11,0)</f>
        <v>0</v>
      </c>
      <c r="H87" s="86"/>
      <c r="I87" s="86">
        <f t="shared" si="2"/>
        <v>0</v>
      </c>
      <c r="J87" s="86"/>
      <c r="K87" s="87">
        <f>I87/درآمد!$K$12*100</f>
        <v>0</v>
      </c>
      <c r="L87" s="86"/>
      <c r="M87" s="86">
        <v>0</v>
      </c>
      <c r="N87" s="86"/>
      <c r="O87" s="86">
        <v>0</v>
      </c>
      <c r="P87" s="86"/>
      <c r="Q87" s="86">
        <f>VLOOKUP(A87,'درآمد اعمال اختیار'!A:M,13,0)</f>
        <v>992642505</v>
      </c>
      <c r="R87" s="86"/>
      <c r="S87" s="86">
        <f t="shared" si="3"/>
        <v>992642505</v>
      </c>
      <c r="U87" s="87">
        <f>S87/درآمد!$F$12*100</f>
        <v>71.699811441976607</v>
      </c>
    </row>
    <row r="88" spans="1:21" ht="18.75">
      <c r="A88" s="78" t="s">
        <v>253</v>
      </c>
      <c r="C88" s="86">
        <v>0</v>
      </c>
      <c r="D88" s="86"/>
      <c r="E88" s="86">
        <v>0</v>
      </c>
      <c r="F88" s="86"/>
      <c r="G88" s="86">
        <f>VLOOKUP(A88,'درآمد اعمال اختیار'!A:M,11,0)</f>
        <v>0</v>
      </c>
      <c r="H88" s="86"/>
      <c r="I88" s="86">
        <f t="shared" si="2"/>
        <v>0</v>
      </c>
      <c r="J88" s="86"/>
      <c r="K88" s="87">
        <f>I88/درآمد!$K$12*100</f>
        <v>0</v>
      </c>
      <c r="L88" s="86"/>
      <c r="M88" s="86">
        <v>0</v>
      </c>
      <c r="N88" s="86"/>
      <c r="O88" s="86">
        <v>0</v>
      </c>
      <c r="P88" s="86"/>
      <c r="Q88" s="86">
        <f>VLOOKUP(A88,'درآمد اعمال اختیار'!A:M,13,0)</f>
        <v>-323583301</v>
      </c>
      <c r="R88" s="86"/>
      <c r="S88" s="86">
        <f t="shared" si="3"/>
        <v>-323583301</v>
      </c>
      <c r="U88" s="87">
        <f>S88/درآمد!$F$12*100</f>
        <v>-23.372827126189165</v>
      </c>
    </row>
    <row r="89" spans="1:21" ht="18.75">
      <c r="A89" s="78" t="s">
        <v>252</v>
      </c>
      <c r="C89" s="86">
        <v>0</v>
      </c>
      <c r="D89" s="86"/>
      <c r="E89" s="86">
        <v>0</v>
      </c>
      <c r="F89" s="86"/>
      <c r="G89" s="86">
        <f>VLOOKUP(A89,'درآمد اعمال اختیار'!A:M,11,0)</f>
        <v>0</v>
      </c>
      <c r="H89" s="86"/>
      <c r="I89" s="86">
        <f t="shared" si="2"/>
        <v>0</v>
      </c>
      <c r="J89" s="86"/>
      <c r="K89" s="87">
        <f>I89/درآمد!$K$12*100</f>
        <v>0</v>
      </c>
      <c r="L89" s="86"/>
      <c r="M89" s="86">
        <v>0</v>
      </c>
      <c r="N89" s="86"/>
      <c r="O89" s="86">
        <v>0</v>
      </c>
      <c r="P89" s="86"/>
      <c r="Q89" s="86">
        <f>VLOOKUP(A89,'درآمد اعمال اختیار'!A:M,13,0)</f>
        <v>-6168921784</v>
      </c>
      <c r="R89" s="86"/>
      <c r="S89" s="86">
        <f t="shared" si="3"/>
        <v>-6168921784</v>
      </c>
      <c r="U89" s="87">
        <f>S89/درآمد!$F$12*100</f>
        <v>-445.58894716391569</v>
      </c>
    </row>
    <row r="90" spans="1:21" ht="18.75">
      <c r="A90" s="78" t="s">
        <v>175</v>
      </c>
      <c r="C90" s="86">
        <v>0</v>
      </c>
      <c r="D90" s="86"/>
      <c r="E90" s="86">
        <v>0</v>
      </c>
      <c r="F90" s="86"/>
      <c r="G90" s="86">
        <f>VLOOKUP(A90,'درآمد اعمال اختیار'!A:M,11,0)</f>
        <v>0</v>
      </c>
      <c r="H90" s="86"/>
      <c r="I90" s="86">
        <f t="shared" si="2"/>
        <v>0</v>
      </c>
      <c r="J90" s="86"/>
      <c r="K90" s="87">
        <f>I90/درآمد!$K$12*100</f>
        <v>0</v>
      </c>
      <c r="L90" s="86"/>
      <c r="M90" s="86">
        <v>0</v>
      </c>
      <c r="N90" s="86"/>
      <c r="O90" s="86">
        <v>0</v>
      </c>
      <c r="P90" s="86"/>
      <c r="Q90" s="86">
        <f>VLOOKUP(A90,'درآمد اعمال اختیار'!A:M,13,0)</f>
        <v>-4720708181</v>
      </c>
      <c r="R90" s="86"/>
      <c r="S90" s="86">
        <f t="shared" si="3"/>
        <v>-4720708181</v>
      </c>
      <c r="U90" s="87">
        <f>S90/درآمد!$F$12*100</f>
        <v>-340.98266470092011</v>
      </c>
    </row>
    <row r="91" spans="1:21" ht="18.75">
      <c r="A91" s="78" t="s">
        <v>251</v>
      </c>
      <c r="C91" s="86">
        <v>0</v>
      </c>
      <c r="D91" s="86"/>
      <c r="E91" s="86">
        <v>0</v>
      </c>
      <c r="F91" s="86"/>
      <c r="G91" s="86">
        <f>VLOOKUP(A91,'درآمد اعمال اختیار'!A:M,11,0)</f>
        <v>0</v>
      </c>
      <c r="H91" s="86"/>
      <c r="I91" s="86">
        <f t="shared" si="2"/>
        <v>0</v>
      </c>
      <c r="J91" s="86"/>
      <c r="K91" s="87">
        <f>I91/درآمد!$K$12*100</f>
        <v>0</v>
      </c>
      <c r="L91" s="86"/>
      <c r="M91" s="86">
        <v>0</v>
      </c>
      <c r="N91" s="86"/>
      <c r="O91" s="86">
        <v>0</v>
      </c>
      <c r="P91" s="86"/>
      <c r="Q91" s="86">
        <f>VLOOKUP(A91,'درآمد اعمال اختیار'!A:M,13,0)</f>
        <v>-25205925282</v>
      </c>
      <c r="R91" s="86"/>
      <c r="S91" s="86">
        <f t="shared" si="3"/>
        <v>-25205925282</v>
      </c>
      <c r="U91" s="87">
        <f>S91/درآمد!$F$12*100</f>
        <v>-1820.6555540757861</v>
      </c>
    </row>
    <row r="92" spans="1:21" ht="18.75">
      <c r="A92" s="78" t="s">
        <v>250</v>
      </c>
      <c r="B92" s="88"/>
      <c r="C92" s="86">
        <v>0</v>
      </c>
      <c r="D92" s="86"/>
      <c r="E92" s="86">
        <v>0</v>
      </c>
      <c r="F92" s="86"/>
      <c r="G92" s="86">
        <f>VLOOKUP(A92,'درآمد اعمال اختیار'!A:M,11,0)</f>
        <v>0</v>
      </c>
      <c r="H92" s="86"/>
      <c r="I92" s="86">
        <f t="shared" si="2"/>
        <v>0</v>
      </c>
      <c r="J92" s="86"/>
      <c r="K92" s="87">
        <f>I92/درآمد!$K$12*100</f>
        <v>0</v>
      </c>
      <c r="L92" s="86"/>
      <c r="M92" s="86">
        <v>0</v>
      </c>
      <c r="N92" s="86"/>
      <c r="O92" s="86">
        <v>0</v>
      </c>
      <c r="P92" s="86"/>
      <c r="Q92" s="86">
        <f>VLOOKUP(A92,'درآمد اعمال اختیار'!A:M,13,0)</f>
        <v>-12239738508</v>
      </c>
      <c r="R92" s="86"/>
      <c r="S92" s="86">
        <f t="shared" si="3"/>
        <v>-12239738508</v>
      </c>
      <c r="T92" s="79"/>
      <c r="U92" s="87">
        <f>S92/درآمد!$F$12*100</f>
        <v>-884.0916429653596</v>
      </c>
    </row>
    <row r="93" spans="1:21" ht="18.75">
      <c r="A93" s="78" t="s">
        <v>106</v>
      </c>
      <c r="C93" s="86">
        <v>0</v>
      </c>
      <c r="D93" s="86"/>
      <c r="E93" s="86">
        <f>VLOOKUP(A93,'درآمد ناشی از تغییر قیمت اوراق'!A:Q,9,0)</f>
        <v>170584404</v>
      </c>
      <c r="F93" s="86"/>
      <c r="G93" s="86">
        <f>VLOOKUP(A93,'درآمد اعمال اختیار'!A:M,11,0)</f>
        <v>102143889</v>
      </c>
      <c r="H93" s="86"/>
      <c r="I93" s="86">
        <f t="shared" si="2"/>
        <v>272728293</v>
      </c>
      <c r="J93" s="86"/>
      <c r="K93" s="87">
        <f>I93/درآمد!$K$12*100</f>
        <v>7.6495605516297555E-2</v>
      </c>
      <c r="L93" s="86"/>
      <c r="M93" s="86">
        <v>0</v>
      </c>
      <c r="N93" s="86"/>
      <c r="O93" s="86">
        <f>VLOOKUP(A93,'درآمد ناشی از تغییر قیمت اوراق'!A:Q,17,0)</f>
        <v>0</v>
      </c>
      <c r="P93" s="86"/>
      <c r="Q93" s="86">
        <f>VLOOKUP(A93,'درآمد اعمال اختیار'!A:M,13,0)</f>
        <v>102143889</v>
      </c>
      <c r="R93" s="86"/>
      <c r="S93" s="86">
        <f t="shared" si="3"/>
        <v>102143889</v>
      </c>
      <c r="U93" s="87">
        <f>S93/درآمد!$F$12*100</f>
        <v>7.3779810398610621</v>
      </c>
    </row>
    <row r="94" spans="1:21" ht="18.75">
      <c r="A94" s="78" t="s">
        <v>133</v>
      </c>
      <c r="B94" s="88"/>
      <c r="C94" s="86">
        <v>0</v>
      </c>
      <c r="D94" s="86"/>
      <c r="E94" s="86">
        <f>VLOOKUP(A94,'درآمد ناشی از تغییر قیمت اوراق'!A:Q,9,0)</f>
        <v>-3985624135</v>
      </c>
      <c r="F94" s="86"/>
      <c r="G94" s="86">
        <f>VLOOKUP(A94,'درآمد اعمال اختیار'!A:M,11,0)</f>
        <v>12754491563</v>
      </c>
      <c r="H94" s="86"/>
      <c r="I94" s="86">
        <f t="shared" si="2"/>
        <v>8768867428</v>
      </c>
      <c r="J94" s="86"/>
      <c r="K94" s="87">
        <f>I94/درآمد!$K$12*100</f>
        <v>2.4595168188032432</v>
      </c>
      <c r="L94" s="86"/>
      <c r="M94" s="86">
        <v>0</v>
      </c>
      <c r="N94" s="86"/>
      <c r="O94" s="86">
        <f>VLOOKUP(A94,'درآمد ناشی از تغییر قیمت اوراق'!A:Q,17,0)</f>
        <v>0</v>
      </c>
      <c r="P94" s="86"/>
      <c r="Q94" s="86">
        <f>VLOOKUP(A94,'درآمد اعمال اختیار'!A:M,13,0)</f>
        <v>12754491563</v>
      </c>
      <c r="R94" s="86"/>
      <c r="S94" s="86">
        <f t="shared" si="3"/>
        <v>12754491563</v>
      </c>
      <c r="U94" s="87">
        <f>S94/درآمد!$F$12*100</f>
        <v>921.27290086714697</v>
      </c>
    </row>
    <row r="95" spans="1:21" ht="18.75">
      <c r="A95" s="78" t="s">
        <v>46</v>
      </c>
      <c r="B95" s="88"/>
      <c r="C95" s="86">
        <v>0</v>
      </c>
      <c r="D95" s="86"/>
      <c r="E95" s="86">
        <v>0</v>
      </c>
      <c r="F95" s="86"/>
      <c r="G95" s="86">
        <f>VLOOKUP(A95,'درآمد اعمال اختیار'!A:M,11,0)</f>
        <v>0</v>
      </c>
      <c r="H95" s="86"/>
      <c r="I95" s="86">
        <f t="shared" si="2"/>
        <v>0</v>
      </c>
      <c r="J95" s="86"/>
      <c r="K95" s="87">
        <f>I95/درآمد!$K$12*100</f>
        <v>0</v>
      </c>
      <c r="L95" s="86"/>
      <c r="M95" s="86">
        <v>0</v>
      </c>
      <c r="N95" s="86"/>
      <c r="O95" s="86">
        <v>0</v>
      </c>
      <c r="P95" s="86"/>
      <c r="Q95" s="86">
        <f>VLOOKUP(A95,'درآمد اعمال اختیار'!A:M,13,0)</f>
        <v>4653199052</v>
      </c>
      <c r="R95" s="86"/>
      <c r="S95" s="86">
        <f t="shared" si="3"/>
        <v>4653199052</v>
      </c>
      <c r="U95" s="87">
        <f>S95/درآمد!$F$12*100</f>
        <v>336.10639575663174</v>
      </c>
    </row>
    <row r="96" spans="1:21" ht="18.75">
      <c r="A96" s="78" t="s">
        <v>249</v>
      </c>
      <c r="C96" s="86">
        <v>0</v>
      </c>
      <c r="D96" s="86"/>
      <c r="E96" s="86">
        <v>0</v>
      </c>
      <c r="F96" s="86"/>
      <c r="G96" s="86">
        <f>VLOOKUP(A96,'درآمد اعمال اختیار'!A:M,11,0)</f>
        <v>0</v>
      </c>
      <c r="H96" s="86"/>
      <c r="I96" s="86">
        <f t="shared" si="2"/>
        <v>0</v>
      </c>
      <c r="J96" s="86"/>
      <c r="K96" s="87">
        <f>I96/درآمد!$K$12*100</f>
        <v>0</v>
      </c>
      <c r="L96" s="86"/>
      <c r="M96" s="86">
        <v>0</v>
      </c>
      <c r="N96" s="86"/>
      <c r="O96" s="86">
        <v>0</v>
      </c>
      <c r="P96" s="86"/>
      <c r="Q96" s="86">
        <f>VLOOKUP(A96,'درآمد اعمال اختیار'!A:M,13,0)</f>
        <v>2536017977</v>
      </c>
      <c r="R96" s="86"/>
      <c r="S96" s="86">
        <f t="shared" si="3"/>
        <v>2536017977</v>
      </c>
      <c r="U96" s="87">
        <f>S96/درآمد!$F$12*100</f>
        <v>183.17975489510494</v>
      </c>
    </row>
    <row r="97" spans="1:21" ht="18.75">
      <c r="A97" s="78" t="s">
        <v>97</v>
      </c>
      <c r="C97" s="86">
        <v>0</v>
      </c>
      <c r="D97" s="86"/>
      <c r="E97" s="86">
        <v>0</v>
      </c>
      <c r="F97" s="86"/>
      <c r="G97" s="86">
        <f>VLOOKUP(A97,'درآمد اعمال اختیار'!A:M,11,0)</f>
        <v>0</v>
      </c>
      <c r="H97" s="86"/>
      <c r="I97" s="86">
        <f t="shared" si="2"/>
        <v>0</v>
      </c>
      <c r="J97" s="86"/>
      <c r="K97" s="87">
        <f>I97/درآمد!$K$12*100</f>
        <v>0</v>
      </c>
      <c r="L97" s="86"/>
      <c r="M97" s="86">
        <v>0</v>
      </c>
      <c r="N97" s="86"/>
      <c r="O97" s="86">
        <v>0</v>
      </c>
      <c r="P97" s="86"/>
      <c r="Q97" s="86">
        <f>VLOOKUP(A97,'درآمد اعمال اختیار'!A:M,13,0)</f>
        <v>598158953</v>
      </c>
      <c r="R97" s="86"/>
      <c r="S97" s="86">
        <f t="shared" si="3"/>
        <v>598158953</v>
      </c>
      <c r="U97" s="87">
        <f>S97/درآمد!$F$12*100</f>
        <v>43.205770381986767</v>
      </c>
    </row>
    <row r="98" spans="1:21" ht="18.75">
      <c r="A98" s="78" t="s">
        <v>113</v>
      </c>
      <c r="C98" s="86">
        <v>0</v>
      </c>
      <c r="D98" s="86"/>
      <c r="E98" s="86">
        <v>0</v>
      </c>
      <c r="F98" s="86"/>
      <c r="G98" s="86">
        <f>VLOOKUP(A98,'درآمد اعمال اختیار'!A:M,11,0)</f>
        <v>0</v>
      </c>
      <c r="H98" s="86"/>
      <c r="I98" s="86">
        <f t="shared" si="2"/>
        <v>0</v>
      </c>
      <c r="J98" s="86"/>
      <c r="K98" s="87">
        <f>I98/درآمد!$K$12*100</f>
        <v>0</v>
      </c>
      <c r="L98" s="86"/>
      <c r="M98" s="86">
        <v>0</v>
      </c>
      <c r="N98" s="86"/>
      <c r="O98" s="86">
        <v>0</v>
      </c>
      <c r="P98" s="86"/>
      <c r="Q98" s="86">
        <f>VLOOKUP(A98,'درآمد اعمال اختیار'!A:M,13,0)</f>
        <v>474647428</v>
      </c>
      <c r="R98" s="86"/>
      <c r="S98" s="86">
        <f t="shared" si="3"/>
        <v>474647428</v>
      </c>
      <c r="U98" s="87">
        <f>S98/درآمد!$F$12*100</f>
        <v>34.284378230427649</v>
      </c>
    </row>
    <row r="99" spans="1:21" ht="18.75">
      <c r="A99" s="78" t="s">
        <v>120</v>
      </c>
      <c r="C99" s="86">
        <v>0</v>
      </c>
      <c r="D99" s="86"/>
      <c r="E99" s="86">
        <v>0</v>
      </c>
      <c r="F99" s="86"/>
      <c r="G99" s="86">
        <f>VLOOKUP(A99,'درآمد اعمال اختیار'!A:M,11,0)</f>
        <v>0</v>
      </c>
      <c r="H99" s="86"/>
      <c r="I99" s="86">
        <f t="shared" si="2"/>
        <v>0</v>
      </c>
      <c r="J99" s="86"/>
      <c r="K99" s="87">
        <f>I99/درآمد!$K$12*100</f>
        <v>0</v>
      </c>
      <c r="L99" s="86"/>
      <c r="M99" s="86">
        <v>0</v>
      </c>
      <c r="N99" s="86"/>
      <c r="O99" s="86">
        <v>0</v>
      </c>
      <c r="P99" s="86"/>
      <c r="Q99" s="86">
        <f>VLOOKUP(A99,'درآمد اعمال اختیار'!A:M,13,0)</f>
        <v>7094796902</v>
      </c>
      <c r="R99" s="86"/>
      <c r="S99" s="86">
        <f t="shared" si="3"/>
        <v>7094796902</v>
      </c>
      <c r="U99" s="87">
        <f>S99/درآمد!$F$12*100</f>
        <v>512.46606661531166</v>
      </c>
    </row>
    <row r="100" spans="1:21" ht="18.75">
      <c r="A100" s="78" t="s">
        <v>119</v>
      </c>
      <c r="C100" s="86">
        <v>0</v>
      </c>
      <c r="D100" s="86"/>
      <c r="E100" s="86">
        <v>0</v>
      </c>
      <c r="F100" s="86"/>
      <c r="G100" s="86">
        <f>VLOOKUP(A100,'درآمد اعمال اختیار'!A:M,11,0)</f>
        <v>0</v>
      </c>
      <c r="H100" s="86"/>
      <c r="I100" s="86">
        <f t="shared" si="2"/>
        <v>0</v>
      </c>
      <c r="J100" s="86"/>
      <c r="K100" s="87">
        <f>I100/درآمد!$K$12*100</f>
        <v>0</v>
      </c>
      <c r="L100" s="86"/>
      <c r="M100" s="86">
        <v>0</v>
      </c>
      <c r="N100" s="86"/>
      <c r="O100" s="86">
        <v>0</v>
      </c>
      <c r="P100" s="86"/>
      <c r="Q100" s="86">
        <f>VLOOKUP(A100,'درآمد اعمال اختیار'!A:M,13,0)</f>
        <v>20035077053</v>
      </c>
      <c r="R100" s="86"/>
      <c r="S100" s="86">
        <f t="shared" si="3"/>
        <v>20035077053</v>
      </c>
      <c r="U100" s="87">
        <f>S100/درآمد!$F$12*100</f>
        <v>1447.1587098978525</v>
      </c>
    </row>
    <row r="101" spans="1:21" ht="18.75">
      <c r="A101" s="78" t="s">
        <v>99</v>
      </c>
      <c r="C101" s="86">
        <v>0</v>
      </c>
      <c r="D101" s="86"/>
      <c r="E101" s="86">
        <v>0</v>
      </c>
      <c r="F101" s="86"/>
      <c r="G101" s="86">
        <f>VLOOKUP(A101,'درآمد اعمال اختیار'!A:M,11,0)</f>
        <v>0</v>
      </c>
      <c r="H101" s="86"/>
      <c r="I101" s="86">
        <f t="shared" si="2"/>
        <v>0</v>
      </c>
      <c r="J101" s="86"/>
      <c r="K101" s="87">
        <f>I101/درآمد!$K$12*100</f>
        <v>0</v>
      </c>
      <c r="L101" s="86"/>
      <c r="M101" s="86">
        <v>0</v>
      </c>
      <c r="N101" s="86"/>
      <c r="O101" s="86">
        <v>0</v>
      </c>
      <c r="P101" s="86"/>
      <c r="Q101" s="86">
        <f>VLOOKUP(A101,'درآمد اعمال اختیار'!A:M,13,0)</f>
        <v>697294658</v>
      </c>
      <c r="R101" s="86"/>
      <c r="S101" s="86">
        <f t="shared" si="3"/>
        <v>697294658</v>
      </c>
      <c r="U101" s="87">
        <f>S101/درآمد!$F$12*100</f>
        <v>50.366466523713463</v>
      </c>
    </row>
    <row r="102" spans="1:21" ht="18.75">
      <c r="A102" s="78" t="s">
        <v>91</v>
      </c>
      <c r="C102" s="86">
        <v>0</v>
      </c>
      <c r="D102" s="86"/>
      <c r="E102" s="86">
        <v>0</v>
      </c>
      <c r="F102" s="86"/>
      <c r="G102" s="86">
        <f>VLOOKUP(A102,'درآمد اعمال اختیار'!A:M,11,0)</f>
        <v>0</v>
      </c>
      <c r="H102" s="86"/>
      <c r="I102" s="86">
        <f t="shared" si="2"/>
        <v>0</v>
      </c>
      <c r="J102" s="86"/>
      <c r="K102" s="87">
        <f>I102/درآمد!$K$12*100</f>
        <v>0</v>
      </c>
      <c r="L102" s="86"/>
      <c r="M102" s="86">
        <v>0</v>
      </c>
      <c r="N102" s="86"/>
      <c r="O102" s="86">
        <v>0</v>
      </c>
      <c r="P102" s="86"/>
      <c r="Q102" s="86">
        <f>VLOOKUP(A102,'درآمد اعمال اختیار'!A:M,13,0)</f>
        <v>420933847</v>
      </c>
      <c r="R102" s="86"/>
      <c r="S102" s="86">
        <f t="shared" si="3"/>
        <v>420933847</v>
      </c>
      <c r="U102" s="87">
        <f>S102/درآمد!$F$12*100</f>
        <v>30.404578997396282</v>
      </c>
    </row>
    <row r="103" spans="1:21" ht="18.75">
      <c r="A103" s="78" t="s">
        <v>130</v>
      </c>
      <c r="C103" s="86">
        <v>0</v>
      </c>
      <c r="D103" s="86"/>
      <c r="E103" s="86">
        <f>VLOOKUP(A103,'درآمد ناشی از تغییر قیمت اوراق'!A:Q,9,0)</f>
        <v>-46416846</v>
      </c>
      <c r="F103" s="86"/>
      <c r="G103" s="86">
        <f>VLOOKUP(A103,'درآمد اعمال اختیار'!A:M,11,0)</f>
        <v>48102448</v>
      </c>
      <c r="H103" s="86"/>
      <c r="I103" s="86">
        <f t="shared" si="2"/>
        <v>1685602</v>
      </c>
      <c r="J103" s="86"/>
      <c r="K103" s="87">
        <f>I103/درآمد!$K$12*100</f>
        <v>4.7278243203568982E-4</v>
      </c>
      <c r="L103" s="86"/>
      <c r="M103" s="86">
        <v>0</v>
      </c>
      <c r="N103" s="86"/>
      <c r="O103" s="86">
        <f>VLOOKUP(A103,'درآمد ناشی از تغییر قیمت اوراق'!A:Q,17,0)</f>
        <v>0</v>
      </c>
      <c r="P103" s="86"/>
      <c r="Q103" s="86">
        <f>VLOOKUP(A103,'درآمد اعمال اختیار'!A:M,13,0)</f>
        <v>48102448</v>
      </c>
      <c r="R103" s="86"/>
      <c r="S103" s="86">
        <f t="shared" si="3"/>
        <v>48102448</v>
      </c>
      <c r="U103" s="87">
        <f>S103/درآمد!$F$12*100</f>
        <v>3.4745000683780765</v>
      </c>
    </row>
    <row r="104" spans="1:21" ht="18.75">
      <c r="A104" s="78" t="s">
        <v>136</v>
      </c>
      <c r="C104" s="86">
        <v>0</v>
      </c>
      <c r="D104" s="86"/>
      <c r="E104" s="86">
        <f>VLOOKUP(A104,'درآمد ناشی از تغییر قیمت اوراق'!A:Q,9,0)</f>
        <v>-3550060015</v>
      </c>
      <c r="F104" s="86"/>
      <c r="G104" s="86">
        <f>VLOOKUP(A104,'درآمد اعمال اختیار'!A:M,11,0)</f>
        <v>10432631237</v>
      </c>
      <c r="H104" s="86"/>
      <c r="I104" s="86">
        <f t="shared" si="2"/>
        <v>6882571222</v>
      </c>
      <c r="J104" s="86"/>
      <c r="K104" s="87">
        <f>I104/درآمد!$K$12*100</f>
        <v>1.9304431063774306</v>
      </c>
      <c r="L104" s="86"/>
      <c r="M104" s="86">
        <v>0</v>
      </c>
      <c r="N104" s="86"/>
      <c r="O104" s="86">
        <f>VLOOKUP(A104,'درآمد ناشی از تغییر قیمت اوراق'!A:Q,17,0)</f>
        <v>0</v>
      </c>
      <c r="P104" s="86"/>
      <c r="Q104" s="86">
        <f>VLOOKUP(A104,'درآمد اعمال اختیار'!A:M,13,0)</f>
        <v>10432631237</v>
      </c>
      <c r="R104" s="86"/>
      <c r="S104" s="86">
        <f t="shared" si="3"/>
        <v>10432631237</v>
      </c>
      <c r="U104" s="87">
        <f>S104/درآمد!$F$12*100</f>
        <v>753.56202134077989</v>
      </c>
    </row>
    <row r="105" spans="1:21" ht="18.75">
      <c r="A105" s="78" t="s">
        <v>30</v>
      </c>
      <c r="C105" s="86">
        <v>0</v>
      </c>
      <c r="D105" s="86"/>
      <c r="E105" s="86">
        <f>VLOOKUP(A105,'درآمد ناشی از تغییر قیمت اوراق'!A:Q,9,0)</f>
        <v>-55065282</v>
      </c>
      <c r="F105" s="86"/>
      <c r="G105" s="86">
        <f>VLOOKUP(A105,'درآمد اعمال اختیار'!A:M,11,0)</f>
        <v>90399263</v>
      </c>
      <c r="H105" s="86"/>
      <c r="I105" s="86">
        <f t="shared" si="2"/>
        <v>35333981</v>
      </c>
      <c r="J105" s="86"/>
      <c r="K105" s="87">
        <f>I105/درآمد!$K$12*100</f>
        <v>9.9105752548245985E-3</v>
      </c>
      <c r="L105" s="86"/>
      <c r="M105" s="86">
        <v>0</v>
      </c>
      <c r="N105" s="86"/>
      <c r="O105" s="86">
        <f>VLOOKUP(A105,'درآمد ناشی از تغییر قیمت اوراق'!A:Q,17,0)</f>
        <v>0</v>
      </c>
      <c r="P105" s="86"/>
      <c r="Q105" s="86">
        <f>VLOOKUP(A105,'درآمد اعمال اختیار'!A:M,13,0)</f>
        <v>90399263</v>
      </c>
      <c r="R105" s="86"/>
      <c r="S105" s="86">
        <f t="shared" si="3"/>
        <v>90399263</v>
      </c>
      <c r="U105" s="87">
        <f>S105/درآمد!$F$12*100</f>
        <v>6.5296519934874775</v>
      </c>
    </row>
    <row r="106" spans="1:21" ht="18.75">
      <c r="A106" s="78" t="s">
        <v>109</v>
      </c>
      <c r="C106" s="86">
        <v>0</v>
      </c>
      <c r="D106" s="86"/>
      <c r="E106" s="86">
        <v>0</v>
      </c>
      <c r="F106" s="86"/>
      <c r="G106" s="86">
        <f>VLOOKUP(A106,'درآمد اعمال اختیار'!A:M,11,0)</f>
        <v>0</v>
      </c>
      <c r="H106" s="86"/>
      <c r="I106" s="86">
        <f t="shared" si="2"/>
        <v>0</v>
      </c>
      <c r="J106" s="86"/>
      <c r="K106" s="87">
        <f>I106/درآمد!$K$12*100</f>
        <v>0</v>
      </c>
      <c r="L106" s="86"/>
      <c r="M106" s="86">
        <v>0</v>
      </c>
      <c r="N106" s="86"/>
      <c r="O106" s="86">
        <v>0</v>
      </c>
      <c r="P106" s="86"/>
      <c r="Q106" s="86">
        <f>VLOOKUP(A106,'درآمد اعمال اختیار'!A:M,13,0)</f>
        <v>-1864391713</v>
      </c>
      <c r="R106" s="86"/>
      <c r="S106" s="86">
        <f t="shared" si="3"/>
        <v>-1864391713</v>
      </c>
      <c r="U106" s="87">
        <f>S106/درآمد!$F$12*100</f>
        <v>-134.66734862022031</v>
      </c>
    </row>
    <row r="107" spans="1:21" ht="18.75">
      <c r="A107" s="78" t="s">
        <v>248</v>
      </c>
      <c r="C107" s="86">
        <v>0</v>
      </c>
      <c r="D107" s="86"/>
      <c r="E107" s="86">
        <v>0</v>
      </c>
      <c r="F107" s="86"/>
      <c r="G107" s="86">
        <f>VLOOKUP(A107,'درآمد اعمال اختیار'!A:M,11,0)</f>
        <v>0</v>
      </c>
      <c r="H107" s="86"/>
      <c r="I107" s="86">
        <f t="shared" si="2"/>
        <v>0</v>
      </c>
      <c r="J107" s="86"/>
      <c r="K107" s="87">
        <f>I107/درآمد!$K$12*100</f>
        <v>0</v>
      </c>
      <c r="L107" s="86"/>
      <c r="M107" s="86">
        <v>0</v>
      </c>
      <c r="N107" s="86"/>
      <c r="O107" s="86">
        <v>0</v>
      </c>
      <c r="P107" s="86"/>
      <c r="Q107" s="86">
        <f>VLOOKUP(A107,'درآمد اعمال اختیار'!A:M,13,0)</f>
        <v>393046629</v>
      </c>
      <c r="R107" s="86"/>
      <c r="S107" s="86">
        <f t="shared" si="3"/>
        <v>393046629</v>
      </c>
      <c r="U107" s="87">
        <f>S107/درآمد!$F$12*100</f>
        <v>28.390250311923261</v>
      </c>
    </row>
    <row r="108" spans="1:21" ht="18.75">
      <c r="A108" s="78" t="s">
        <v>80</v>
      </c>
      <c r="C108" s="86">
        <v>0</v>
      </c>
      <c r="D108" s="86"/>
      <c r="E108" s="86">
        <v>0</v>
      </c>
      <c r="F108" s="86"/>
      <c r="G108" s="86">
        <f>VLOOKUP(A108,'درآمد اعمال اختیار'!A:M,11,0)</f>
        <v>0</v>
      </c>
      <c r="H108" s="86"/>
      <c r="I108" s="86">
        <f t="shared" si="2"/>
        <v>0</v>
      </c>
      <c r="J108" s="86"/>
      <c r="K108" s="87">
        <f>I108/درآمد!$K$12*100</f>
        <v>0</v>
      </c>
      <c r="L108" s="86"/>
      <c r="M108" s="86">
        <v>0</v>
      </c>
      <c r="N108" s="86"/>
      <c r="O108" s="86">
        <v>0</v>
      </c>
      <c r="P108" s="86"/>
      <c r="Q108" s="86">
        <f>VLOOKUP(A108,'درآمد اعمال اختیار'!A:M,13,0)</f>
        <v>786377480</v>
      </c>
      <c r="R108" s="86"/>
      <c r="S108" s="86">
        <f t="shared" si="3"/>
        <v>786377480</v>
      </c>
      <c r="U108" s="87">
        <f>S108/درآمد!$F$12*100</f>
        <v>56.801030334900616</v>
      </c>
    </row>
    <row r="109" spans="1:21" ht="18.75">
      <c r="A109" s="78" t="s">
        <v>94</v>
      </c>
      <c r="C109" s="86">
        <v>0</v>
      </c>
      <c r="D109" s="86"/>
      <c r="E109" s="86">
        <v>0</v>
      </c>
      <c r="F109" s="86"/>
      <c r="G109" s="86">
        <f>VLOOKUP(A109,'درآمد اعمال اختیار'!A:M,11,0)</f>
        <v>0</v>
      </c>
      <c r="H109" s="86"/>
      <c r="I109" s="86">
        <f t="shared" si="2"/>
        <v>0</v>
      </c>
      <c r="J109" s="86"/>
      <c r="K109" s="87">
        <f>I109/درآمد!$K$12*100</f>
        <v>0</v>
      </c>
      <c r="L109" s="86"/>
      <c r="M109" s="86">
        <v>0</v>
      </c>
      <c r="N109" s="86"/>
      <c r="O109" s="86">
        <v>0</v>
      </c>
      <c r="P109" s="86"/>
      <c r="Q109" s="86">
        <f>VLOOKUP(A109,'درآمد اعمال اختیار'!A:M,13,0)</f>
        <v>2523226122</v>
      </c>
      <c r="R109" s="86"/>
      <c r="S109" s="86">
        <f t="shared" si="3"/>
        <v>2523226122</v>
      </c>
      <c r="U109" s="87">
        <f>S109/درآمد!$F$12*100</f>
        <v>182.25578318638478</v>
      </c>
    </row>
    <row r="110" spans="1:21" ht="18.75">
      <c r="A110" s="78" t="s">
        <v>93</v>
      </c>
      <c r="C110" s="86">
        <v>0</v>
      </c>
      <c r="D110" s="86"/>
      <c r="E110" s="86">
        <v>0</v>
      </c>
      <c r="F110" s="86"/>
      <c r="G110" s="86">
        <f>VLOOKUP(A110,'درآمد اعمال اختیار'!A:M,11,0)</f>
        <v>0</v>
      </c>
      <c r="H110" s="86"/>
      <c r="I110" s="86">
        <f t="shared" si="2"/>
        <v>0</v>
      </c>
      <c r="J110" s="86"/>
      <c r="K110" s="87">
        <f>I110/درآمد!$K$12*100</f>
        <v>0</v>
      </c>
      <c r="L110" s="86"/>
      <c r="M110" s="86">
        <v>0</v>
      </c>
      <c r="N110" s="86"/>
      <c r="O110" s="86">
        <v>0</v>
      </c>
      <c r="P110" s="86"/>
      <c r="Q110" s="86">
        <f>VLOOKUP(A110,'درآمد اعمال اختیار'!A:M,13,0)</f>
        <v>-192580430</v>
      </c>
      <c r="R110" s="86"/>
      <c r="S110" s="86">
        <f t="shared" si="3"/>
        <v>-192580430</v>
      </c>
      <c r="U110" s="87">
        <f>S110/درآمد!$F$12*100</f>
        <v>-13.910325669980026</v>
      </c>
    </row>
    <row r="111" spans="1:21" ht="18.75">
      <c r="A111" s="78" t="s">
        <v>83</v>
      </c>
      <c r="B111" s="88"/>
      <c r="C111" s="86">
        <v>0</v>
      </c>
      <c r="D111" s="86"/>
      <c r="E111" s="86">
        <v>0</v>
      </c>
      <c r="F111" s="86"/>
      <c r="G111" s="86">
        <f>VLOOKUP(A111,'درآمد اعمال اختیار'!A:M,11,0)</f>
        <v>0</v>
      </c>
      <c r="H111" s="86"/>
      <c r="I111" s="86">
        <f t="shared" si="2"/>
        <v>0</v>
      </c>
      <c r="J111" s="86"/>
      <c r="K111" s="87">
        <f>I111/درآمد!$K$12*100</f>
        <v>0</v>
      </c>
      <c r="L111" s="86"/>
      <c r="M111" s="86">
        <v>0</v>
      </c>
      <c r="N111" s="86"/>
      <c r="O111" s="86">
        <v>0</v>
      </c>
      <c r="P111" s="86"/>
      <c r="Q111" s="86">
        <f>VLOOKUP(A111,'درآمد اعمال اختیار'!A:M,13,0)</f>
        <v>1791090659</v>
      </c>
      <c r="R111" s="86"/>
      <c r="S111" s="86">
        <f t="shared" si="3"/>
        <v>1791090659</v>
      </c>
      <c r="U111" s="87">
        <f>S111/درآمد!$F$12*100</f>
        <v>129.37272167867286</v>
      </c>
    </row>
    <row r="112" spans="1:21" ht="18.75">
      <c r="A112" s="78" t="s">
        <v>111</v>
      </c>
      <c r="C112" s="86">
        <v>0</v>
      </c>
      <c r="D112" s="86"/>
      <c r="E112" s="86">
        <v>0</v>
      </c>
      <c r="F112" s="86"/>
      <c r="G112" s="86">
        <f>VLOOKUP(A112,'درآمد اعمال اختیار'!A:M,11,0)</f>
        <v>0</v>
      </c>
      <c r="H112" s="86"/>
      <c r="I112" s="86">
        <f t="shared" si="2"/>
        <v>0</v>
      </c>
      <c r="J112" s="86"/>
      <c r="K112" s="87">
        <f>I112/درآمد!$K$12*100</f>
        <v>0</v>
      </c>
      <c r="L112" s="86"/>
      <c r="M112" s="86">
        <v>0</v>
      </c>
      <c r="N112" s="86"/>
      <c r="O112" s="86">
        <v>0</v>
      </c>
      <c r="P112" s="86"/>
      <c r="Q112" s="86">
        <f>VLOOKUP(A112,'درآمد اعمال اختیار'!A:M,13,0)</f>
        <v>3926237205</v>
      </c>
      <c r="R112" s="86"/>
      <c r="S112" s="86">
        <f t="shared" si="3"/>
        <v>3926237205</v>
      </c>
      <c r="U112" s="87">
        <f>S112/درآمد!$F$12*100</f>
        <v>283.59703101266376</v>
      </c>
    </row>
    <row r="113" spans="1:21" ht="18.75">
      <c r="A113" s="78" t="s">
        <v>118</v>
      </c>
      <c r="C113" s="86">
        <v>0</v>
      </c>
      <c r="D113" s="86"/>
      <c r="E113" s="86">
        <v>0</v>
      </c>
      <c r="F113" s="86"/>
      <c r="G113" s="86">
        <f>VLOOKUP(A113,'درآمد اعمال اختیار'!A:M,11,0)</f>
        <v>0</v>
      </c>
      <c r="H113" s="86"/>
      <c r="I113" s="86">
        <f t="shared" si="2"/>
        <v>0</v>
      </c>
      <c r="J113" s="86"/>
      <c r="K113" s="87">
        <f>I113/درآمد!$K$12*100</f>
        <v>0</v>
      </c>
      <c r="L113" s="86"/>
      <c r="M113" s="86">
        <v>0</v>
      </c>
      <c r="N113" s="86"/>
      <c r="O113" s="86">
        <v>0</v>
      </c>
      <c r="P113" s="86"/>
      <c r="Q113" s="86">
        <f>VLOOKUP(A113,'درآمد اعمال اختیار'!A:M,13,0)</f>
        <v>18087887247</v>
      </c>
      <c r="R113" s="86"/>
      <c r="S113" s="86">
        <f t="shared" si="3"/>
        <v>18087887247</v>
      </c>
      <c r="U113" s="87">
        <f>S113/درآمد!$F$12*100</f>
        <v>1306.5107513138714</v>
      </c>
    </row>
    <row r="114" spans="1:21" ht="18.75">
      <c r="A114" s="78" t="s">
        <v>14</v>
      </c>
      <c r="C114" s="86">
        <v>0</v>
      </c>
      <c r="D114" s="86"/>
      <c r="E114" s="86">
        <v>0</v>
      </c>
      <c r="F114" s="86"/>
      <c r="G114" s="86">
        <f>VLOOKUP(A114,'درآمد اعمال اختیار'!A:M,11,0)</f>
        <v>0</v>
      </c>
      <c r="H114" s="86"/>
      <c r="I114" s="86">
        <f t="shared" si="2"/>
        <v>0</v>
      </c>
      <c r="J114" s="86"/>
      <c r="K114" s="87">
        <f>I114/درآمد!$K$12*100</f>
        <v>0</v>
      </c>
      <c r="L114" s="86"/>
      <c r="M114" s="86">
        <v>0</v>
      </c>
      <c r="N114" s="86"/>
      <c r="O114" s="86">
        <v>0</v>
      </c>
      <c r="P114" s="86"/>
      <c r="Q114" s="86">
        <f>VLOOKUP(A114,'درآمد اعمال اختیار'!A:M,13,0)</f>
        <v>-6313932</v>
      </c>
      <c r="R114" s="86"/>
      <c r="S114" s="86">
        <f t="shared" si="3"/>
        <v>-6313932</v>
      </c>
      <c r="U114" s="87">
        <f>S114/درآمد!$F$12*100</f>
        <v>-0.4560632166939721</v>
      </c>
    </row>
    <row r="115" spans="1:21" ht="18.75">
      <c r="A115" s="78" t="s">
        <v>247</v>
      </c>
      <c r="C115" s="86">
        <v>0</v>
      </c>
      <c r="D115" s="86"/>
      <c r="E115" s="86">
        <v>0</v>
      </c>
      <c r="F115" s="86"/>
      <c r="G115" s="86">
        <f>VLOOKUP(A115,'درآمد اعمال اختیار'!A:M,11,0)</f>
        <v>0</v>
      </c>
      <c r="H115" s="86"/>
      <c r="I115" s="86">
        <f t="shared" si="2"/>
        <v>0</v>
      </c>
      <c r="J115" s="86"/>
      <c r="K115" s="87">
        <f>I115/درآمد!$K$12*100</f>
        <v>0</v>
      </c>
      <c r="L115" s="86"/>
      <c r="M115" s="86">
        <v>0</v>
      </c>
      <c r="N115" s="86"/>
      <c r="O115" s="86">
        <v>0</v>
      </c>
      <c r="P115" s="86"/>
      <c r="Q115" s="86">
        <f>VLOOKUP(A115,'درآمد اعمال اختیار'!A:M,13,0)</f>
        <v>-10852</v>
      </c>
      <c r="R115" s="86"/>
      <c r="S115" s="86">
        <f t="shared" si="3"/>
        <v>-10852</v>
      </c>
      <c r="U115" s="87">
        <f>S115/درآمد!$F$12*100</f>
        <v>-7.8385355236055534E-4</v>
      </c>
    </row>
    <row r="116" spans="1:21" ht="18.75">
      <c r="A116" s="78" t="s">
        <v>15</v>
      </c>
      <c r="C116" s="86">
        <v>0</v>
      </c>
      <c r="D116" s="86"/>
      <c r="E116" s="86">
        <v>0</v>
      </c>
      <c r="F116" s="86"/>
      <c r="G116" s="86">
        <f>VLOOKUP(A116,'درآمد اعمال اختیار'!A:M,11,0)</f>
        <v>0</v>
      </c>
      <c r="H116" s="86"/>
      <c r="I116" s="86">
        <f t="shared" si="2"/>
        <v>0</v>
      </c>
      <c r="J116" s="86"/>
      <c r="K116" s="87">
        <f>I116/درآمد!$K$12*100</f>
        <v>0</v>
      </c>
      <c r="L116" s="86"/>
      <c r="M116" s="86">
        <v>0</v>
      </c>
      <c r="N116" s="86"/>
      <c r="O116" s="86">
        <v>0</v>
      </c>
      <c r="P116" s="86"/>
      <c r="Q116" s="86">
        <f>VLOOKUP(A116,'درآمد اعمال اختیار'!A:M,13,0)</f>
        <v>-206443</v>
      </c>
      <c r="R116" s="86"/>
      <c r="S116" s="86">
        <f t="shared" si="3"/>
        <v>-206443</v>
      </c>
      <c r="U116" s="87">
        <f>S116/درآمد!$F$12*100</f>
        <v>-1.4911636464243466E-2</v>
      </c>
    </row>
    <row r="117" spans="1:21" ht="18.75">
      <c r="A117" s="78" t="s">
        <v>126</v>
      </c>
      <c r="C117" s="86">
        <v>0</v>
      </c>
      <c r="D117" s="86"/>
      <c r="E117" s="86">
        <f>VLOOKUP(A117,'درآمد ناشی از تغییر قیمت اوراق'!A:Q,9,0)</f>
        <v>-62978678</v>
      </c>
      <c r="F117" s="86"/>
      <c r="G117" s="86">
        <f>VLOOKUP(A117,'درآمد اعمال اختیار'!A:M,11,0)</f>
        <v>68489532</v>
      </c>
      <c r="H117" s="86"/>
      <c r="I117" s="86">
        <f t="shared" si="2"/>
        <v>5510854</v>
      </c>
      <c r="J117" s="86"/>
      <c r="K117" s="87">
        <f>I117/درآمد!$K$12*100</f>
        <v>1.5456999675567595E-3</v>
      </c>
      <c r="L117" s="86"/>
      <c r="M117" s="86">
        <v>0</v>
      </c>
      <c r="N117" s="86"/>
      <c r="O117" s="86">
        <f>VLOOKUP(A117,'درآمد ناشی از تغییر قیمت اوراق'!A:Q,17,0)</f>
        <v>0</v>
      </c>
      <c r="P117" s="86"/>
      <c r="Q117" s="86">
        <f>VLOOKUP(A117,'درآمد اعمال اختیار'!A:M,13,0)</f>
        <v>68489532</v>
      </c>
      <c r="R117" s="86"/>
      <c r="S117" s="86">
        <f t="shared" si="3"/>
        <v>68489532</v>
      </c>
      <c r="U117" s="87">
        <f>S117/درآمد!$F$12*100</f>
        <v>4.9470846809539184</v>
      </c>
    </row>
    <row r="118" spans="1:21" ht="18.75">
      <c r="A118" s="78" t="s">
        <v>86</v>
      </c>
      <c r="C118" s="86">
        <v>0</v>
      </c>
      <c r="D118" s="86"/>
      <c r="E118" s="86">
        <f>VLOOKUP(A118,'درآمد ناشی از تغییر قیمت اوراق'!A:Q,9,0)</f>
        <v>-12476497890</v>
      </c>
      <c r="F118" s="86"/>
      <c r="G118" s="86">
        <f>VLOOKUP(A118,'درآمد اعمال اختیار'!A:M,11,0)</f>
        <v>0</v>
      </c>
      <c r="H118" s="86"/>
      <c r="I118" s="86">
        <f t="shared" si="2"/>
        <v>-12476497890</v>
      </c>
      <c r="J118" s="86"/>
      <c r="K118" s="87">
        <f>I118/درآمد!$K$12*100</f>
        <v>-3.4994435315823975</v>
      </c>
      <c r="L118" s="86"/>
      <c r="M118" s="86">
        <v>0</v>
      </c>
      <c r="N118" s="86"/>
      <c r="O118" s="86">
        <f>VLOOKUP(A118,'درآمد ناشی از تغییر قیمت اوراق'!A:Q,17,0)</f>
        <v>-17493291621</v>
      </c>
      <c r="P118" s="86"/>
      <c r="Q118" s="86">
        <f>VLOOKUP(A118,'درآمد اعمال اختیار'!A:M,13,0)</f>
        <v>683753681</v>
      </c>
      <c r="R118" s="86"/>
      <c r="S118" s="86">
        <f t="shared" si="3"/>
        <v>-16809537940</v>
      </c>
      <c r="U118" s="87">
        <f>S118/درآمد!$F$12*100</f>
        <v>-1214.1739797095954</v>
      </c>
    </row>
    <row r="119" spans="1:21" ht="18.75">
      <c r="A119" s="78" t="s">
        <v>124</v>
      </c>
      <c r="C119" s="86">
        <v>0</v>
      </c>
      <c r="D119" s="86"/>
      <c r="E119" s="86">
        <f>VLOOKUP(A119,'درآمد ناشی از تغییر قیمت اوراق'!A:Q,9,0)</f>
        <v>-1786670</v>
      </c>
      <c r="F119" s="86"/>
      <c r="G119" s="86">
        <f>VLOOKUP(A119,'درآمد اعمال اختیار'!A:M,11,0)</f>
        <v>1786558</v>
      </c>
      <c r="H119" s="86"/>
      <c r="I119" s="86">
        <f t="shared" si="2"/>
        <v>-112</v>
      </c>
      <c r="J119" s="86"/>
      <c r="K119" s="87">
        <f>I119/درآمد!$K$12*100</f>
        <v>-3.1414077811961105E-8</v>
      </c>
      <c r="L119" s="86"/>
      <c r="M119" s="86">
        <v>0</v>
      </c>
      <c r="N119" s="86"/>
      <c r="O119" s="86">
        <f>VLOOKUP(A119,'درآمد ناشی از تغییر قیمت اوراق'!A:Q,17,0)</f>
        <v>0</v>
      </c>
      <c r="P119" s="86"/>
      <c r="Q119" s="86">
        <f>VLOOKUP(A119,'درآمد اعمال اختیار'!A:M,13,0)</f>
        <v>1995711458</v>
      </c>
      <c r="R119" s="86"/>
      <c r="S119" s="86">
        <f t="shared" si="3"/>
        <v>1995711458</v>
      </c>
      <c r="U119" s="87">
        <f>S119/درآمد!$F$12*100</f>
        <v>144.15273828234086</v>
      </c>
    </row>
    <row r="120" spans="1:21" ht="18.75">
      <c r="A120" s="78" t="s">
        <v>47</v>
      </c>
      <c r="C120" s="86">
        <v>0</v>
      </c>
      <c r="D120" s="86"/>
      <c r="E120" s="86">
        <f>VLOOKUP(A120,'درآمد ناشی از تغییر قیمت اوراق'!A:Q,9,0)</f>
        <v>1925265983</v>
      </c>
      <c r="F120" s="86"/>
      <c r="G120" s="86">
        <f>VLOOKUP(A120,'درآمد اعمال اختیار'!A:M,11,0)</f>
        <v>-2567164376</v>
      </c>
      <c r="H120" s="86"/>
      <c r="I120" s="86">
        <f t="shared" si="2"/>
        <v>-641898393</v>
      </c>
      <c r="J120" s="86"/>
      <c r="K120" s="87">
        <f>I120/درآمد!$K$12*100</f>
        <v>-0.18004148272388204</v>
      </c>
      <c r="L120" s="86"/>
      <c r="M120" s="86">
        <v>0</v>
      </c>
      <c r="N120" s="86"/>
      <c r="O120" s="86">
        <f>VLOOKUP(A120,'درآمد ناشی از تغییر قیمت اوراق'!A:Q,17,0)</f>
        <v>0</v>
      </c>
      <c r="P120" s="86"/>
      <c r="Q120" s="86">
        <f>VLOOKUP(A120,'درآمد اعمال اختیار'!A:M,13,0)</f>
        <v>5995263803</v>
      </c>
      <c r="R120" s="86"/>
      <c r="S120" s="86">
        <f t="shared" si="3"/>
        <v>5995263803</v>
      </c>
      <c r="U120" s="87">
        <f>S120/درآمد!$F$12*100</f>
        <v>433.04541368597506</v>
      </c>
    </row>
    <row r="121" spans="1:21" ht="18.75">
      <c r="A121" s="78" t="s">
        <v>22</v>
      </c>
      <c r="B121" s="88"/>
      <c r="C121" s="86">
        <v>0</v>
      </c>
      <c r="D121" s="86"/>
      <c r="E121" s="86">
        <f>VLOOKUP(A121,'درآمد ناشی از تغییر قیمت اوراق'!A:Q,9,0)</f>
        <v>5545072423</v>
      </c>
      <c r="F121" s="86"/>
      <c r="G121" s="86">
        <f>VLOOKUP(A121,'درآمد اعمال اختیار'!A:M,11,0)</f>
        <v>0</v>
      </c>
      <c r="H121" s="86"/>
      <c r="I121" s="86">
        <f t="shared" si="2"/>
        <v>5545072423</v>
      </c>
      <c r="J121" s="86"/>
      <c r="K121" s="87">
        <f>I121/درآمد!$K$12*100</f>
        <v>1.5552976479382294</v>
      </c>
      <c r="L121" s="86"/>
      <c r="M121" s="86">
        <v>0</v>
      </c>
      <c r="N121" s="86"/>
      <c r="O121" s="86">
        <f>VLOOKUP(A121,'درآمد ناشی از تغییر قیمت اوراق'!A:Q,17,0)</f>
        <v>10744027245</v>
      </c>
      <c r="P121" s="86"/>
      <c r="Q121" s="86">
        <f>VLOOKUP(A121,'درآمد اعمال اختیار'!A:M,13,0)</f>
        <v>2826846703</v>
      </c>
      <c r="R121" s="86"/>
      <c r="S121" s="86">
        <f t="shared" si="3"/>
        <v>13570873948</v>
      </c>
      <c r="U121" s="87">
        <f>S121/درآمد!$F$12*100</f>
        <v>980.24122307197865</v>
      </c>
    </row>
    <row r="122" spans="1:21" ht="18.75">
      <c r="A122" s="78" t="s">
        <v>21</v>
      </c>
      <c r="B122" s="88"/>
      <c r="C122" s="86">
        <v>0</v>
      </c>
      <c r="D122" s="86"/>
      <c r="E122" s="86">
        <f>VLOOKUP(A122,'درآمد ناشی از تغییر قیمت اوراق'!A:Q,9,0)</f>
        <v>366499167</v>
      </c>
      <c r="F122" s="86"/>
      <c r="G122" s="86">
        <f>VLOOKUP(A122,'درآمد اعمال اختیار'!A:M,11,0)</f>
        <v>0</v>
      </c>
      <c r="H122" s="86"/>
      <c r="I122" s="86">
        <f t="shared" si="2"/>
        <v>366499167</v>
      </c>
      <c r="J122" s="86"/>
      <c r="K122" s="87">
        <f>I122/درآمد!$K$12*100</f>
        <v>0.10279672634068684</v>
      </c>
      <c r="L122" s="86"/>
      <c r="M122" s="86">
        <v>0</v>
      </c>
      <c r="N122" s="86"/>
      <c r="O122" s="86">
        <f>VLOOKUP(A122,'درآمد ناشی از تغییر قیمت اوراق'!A:Q,17,0)</f>
        <v>768099404</v>
      </c>
      <c r="P122" s="86"/>
      <c r="Q122" s="86">
        <f>VLOOKUP(A122,'درآمد اعمال اختیار'!A:M,13,0)</f>
        <v>845123592</v>
      </c>
      <c r="R122" s="86"/>
      <c r="S122" s="86">
        <f t="shared" si="3"/>
        <v>1613222996</v>
      </c>
      <c r="U122" s="87">
        <f>S122/درآمد!$F$12*100</f>
        <v>116.52511759715607</v>
      </c>
    </row>
    <row r="123" spans="1:21" ht="18.75">
      <c r="A123" s="78" t="s">
        <v>246</v>
      </c>
      <c r="B123" s="88"/>
      <c r="C123" s="86">
        <v>0</v>
      </c>
      <c r="D123" s="86"/>
      <c r="E123" s="86">
        <v>0</v>
      </c>
      <c r="F123" s="86"/>
      <c r="G123" s="86">
        <f>VLOOKUP(A123,'درآمد اعمال اختیار'!A:M,11,0)</f>
        <v>0</v>
      </c>
      <c r="H123" s="86"/>
      <c r="I123" s="86">
        <f t="shared" si="2"/>
        <v>0</v>
      </c>
      <c r="J123" s="86"/>
      <c r="K123" s="87">
        <f>I123/درآمد!$K$12*100</f>
        <v>0</v>
      </c>
      <c r="L123" s="86"/>
      <c r="M123" s="86">
        <v>0</v>
      </c>
      <c r="N123" s="86"/>
      <c r="O123" s="86">
        <v>0</v>
      </c>
      <c r="P123" s="86"/>
      <c r="Q123" s="86">
        <f>VLOOKUP(A123,'درآمد اعمال اختیار'!A:M,13,0)</f>
        <v>14737660</v>
      </c>
      <c r="R123" s="86"/>
      <c r="S123" s="86">
        <f t="shared" si="3"/>
        <v>14737660</v>
      </c>
      <c r="U123" s="87">
        <f>S123/درآمد!$F$12*100</f>
        <v>1.0645196410322577</v>
      </c>
    </row>
    <row r="124" spans="1:21" ht="18.75">
      <c r="A124" s="78" t="s">
        <v>103</v>
      </c>
      <c r="B124" s="88"/>
      <c r="C124" s="86">
        <v>0</v>
      </c>
      <c r="D124" s="86"/>
      <c r="E124" s="86">
        <f>VLOOKUP(A124,'درآمد ناشی از تغییر قیمت اوراق'!A:Q,9,0)</f>
        <v>10711449</v>
      </c>
      <c r="F124" s="86"/>
      <c r="G124" s="86">
        <f>VLOOKUP(A124,'درآمد اعمال اختیار'!A:M,11,0)</f>
        <v>62045316</v>
      </c>
      <c r="H124" s="86"/>
      <c r="I124" s="86">
        <f t="shared" si="2"/>
        <v>72756765</v>
      </c>
      <c r="J124" s="86"/>
      <c r="K124" s="87">
        <f>I124/درآمد!$K$12*100</f>
        <v>2.0407023902290787E-2</v>
      </c>
      <c r="L124" s="86"/>
      <c r="M124" s="86">
        <v>0</v>
      </c>
      <c r="N124" s="86"/>
      <c r="O124" s="86">
        <f>VLOOKUP(A124,'درآمد ناشی از تغییر قیمت اوراق'!A:Q,17,0)</f>
        <v>0</v>
      </c>
      <c r="P124" s="86"/>
      <c r="Q124" s="86">
        <f>VLOOKUP(A124,'درآمد اعمال اختیار'!A:M,13,0)</f>
        <v>62045316</v>
      </c>
      <c r="R124" s="86"/>
      <c r="S124" s="86">
        <f t="shared" si="3"/>
        <v>62045316</v>
      </c>
      <c r="U124" s="87">
        <f>S124/درآمد!$F$12*100</f>
        <v>4.4816108877564682</v>
      </c>
    </row>
    <row r="125" spans="1:21" ht="18.75">
      <c r="A125" s="78" t="s">
        <v>20</v>
      </c>
      <c r="C125" s="86">
        <v>0</v>
      </c>
      <c r="D125" s="86"/>
      <c r="E125" s="86">
        <f>VLOOKUP(A125,'درآمد ناشی از تغییر قیمت اوراق'!A:Q,9,0)</f>
        <v>-278482836</v>
      </c>
      <c r="F125" s="86"/>
      <c r="G125" s="86">
        <f>VLOOKUP(A125,'درآمد اعمال اختیار'!A:M,11,0)</f>
        <v>-137613731</v>
      </c>
      <c r="H125" s="86"/>
      <c r="I125" s="86">
        <f t="shared" si="2"/>
        <v>-416096567</v>
      </c>
      <c r="J125" s="86"/>
      <c r="K125" s="87">
        <f>I125/درآمد!$K$12*100</f>
        <v>-0.11670794583060612</v>
      </c>
      <c r="L125" s="86"/>
      <c r="M125" s="86">
        <v>0</v>
      </c>
      <c r="N125" s="86"/>
      <c r="O125" s="86">
        <f>VLOOKUP(A125,'درآمد ناشی از تغییر قیمت اوراق'!A:Q,17,0)</f>
        <v>0</v>
      </c>
      <c r="P125" s="86"/>
      <c r="Q125" s="86">
        <f>VLOOKUP(A125,'درآمد اعمال اختیار'!A:M,13,0)</f>
        <v>-109126060</v>
      </c>
      <c r="R125" s="86"/>
      <c r="S125" s="86">
        <f t="shared" si="3"/>
        <v>-109126060</v>
      </c>
      <c r="U125" s="87">
        <f>S125/درآمد!$F$12*100</f>
        <v>-7.8823119965085784</v>
      </c>
    </row>
    <row r="126" spans="1:21" ht="18.75">
      <c r="A126" s="78" t="s">
        <v>48</v>
      </c>
      <c r="B126" s="88"/>
      <c r="C126" s="86">
        <v>0</v>
      </c>
      <c r="D126" s="86"/>
      <c r="E126" s="86">
        <v>0</v>
      </c>
      <c r="F126" s="86"/>
      <c r="G126" s="86">
        <f>VLOOKUP(A126,'درآمد اعمال اختیار'!A:M,11,0)</f>
        <v>0</v>
      </c>
      <c r="H126" s="86"/>
      <c r="I126" s="86">
        <f t="shared" si="2"/>
        <v>0</v>
      </c>
      <c r="J126" s="86"/>
      <c r="K126" s="87">
        <f>I126/درآمد!$K$12*100</f>
        <v>0</v>
      </c>
      <c r="L126" s="86"/>
      <c r="M126" s="86">
        <v>0</v>
      </c>
      <c r="N126" s="86"/>
      <c r="O126" s="86">
        <v>0</v>
      </c>
      <c r="P126" s="86"/>
      <c r="Q126" s="86">
        <f>VLOOKUP(A126,'درآمد اعمال اختیار'!A:M,13,0)</f>
        <v>9395498768</v>
      </c>
      <c r="R126" s="86"/>
      <c r="S126" s="86">
        <f t="shared" si="3"/>
        <v>9395498768</v>
      </c>
      <c r="U126" s="87">
        <f>S126/درآمد!$F$12*100</f>
        <v>678.64864407445816</v>
      </c>
    </row>
    <row r="127" spans="1:21" ht="18.75">
      <c r="A127" s="78" t="s">
        <v>55</v>
      </c>
      <c r="B127" s="88"/>
      <c r="C127" s="86">
        <v>0</v>
      </c>
      <c r="D127" s="86"/>
      <c r="E127" s="86">
        <v>0</v>
      </c>
      <c r="F127" s="86"/>
      <c r="G127" s="86">
        <f>VLOOKUP(A127,'درآمد اعمال اختیار'!A:M,11,0)</f>
        <v>0</v>
      </c>
      <c r="H127" s="86"/>
      <c r="I127" s="86">
        <f t="shared" si="2"/>
        <v>0</v>
      </c>
      <c r="J127" s="86"/>
      <c r="K127" s="87">
        <f>I127/درآمد!$K$12*100</f>
        <v>0</v>
      </c>
      <c r="L127" s="86"/>
      <c r="M127" s="86">
        <v>0</v>
      </c>
      <c r="N127" s="86"/>
      <c r="O127" s="86">
        <v>0</v>
      </c>
      <c r="P127" s="86"/>
      <c r="Q127" s="86">
        <f>VLOOKUP(A127,'درآمد اعمال اختیار'!A:M,13,0)</f>
        <v>-1620141137</v>
      </c>
      <c r="R127" s="86"/>
      <c r="S127" s="86">
        <f t="shared" si="3"/>
        <v>-1620141137</v>
      </c>
      <c r="U127" s="87">
        <f>S127/درآمد!$F$12*100</f>
        <v>-117.02482358670466</v>
      </c>
    </row>
    <row r="128" spans="1:21" ht="18.75">
      <c r="A128" s="78" t="s">
        <v>245</v>
      </c>
      <c r="C128" s="86">
        <v>0</v>
      </c>
      <c r="D128" s="86"/>
      <c r="E128" s="86">
        <v>0</v>
      </c>
      <c r="F128" s="86"/>
      <c r="G128" s="86">
        <f>VLOOKUP(A128,'درآمد اعمال اختیار'!A:M,11,0)</f>
        <v>0</v>
      </c>
      <c r="H128" s="86"/>
      <c r="I128" s="86">
        <f t="shared" si="2"/>
        <v>0</v>
      </c>
      <c r="J128" s="86"/>
      <c r="K128" s="87">
        <f>I128/درآمد!$K$12*100</f>
        <v>0</v>
      </c>
      <c r="L128" s="86"/>
      <c r="M128" s="86">
        <v>0</v>
      </c>
      <c r="N128" s="86"/>
      <c r="O128" s="86">
        <v>0</v>
      </c>
      <c r="P128" s="86"/>
      <c r="Q128" s="86">
        <f>VLOOKUP(A128,'درآمد اعمال اختیار'!A:M,13,0)</f>
        <v>24893180</v>
      </c>
      <c r="R128" s="86"/>
      <c r="S128" s="86">
        <f t="shared" si="3"/>
        <v>24893180</v>
      </c>
      <c r="U128" s="87">
        <f>S128/درآمد!$F$12*100</f>
        <v>1.798065570636816</v>
      </c>
    </row>
    <row r="129" spans="1:21" ht="18.75">
      <c r="A129" s="78" t="s">
        <v>95</v>
      </c>
      <c r="C129" s="86">
        <v>0</v>
      </c>
      <c r="D129" s="86"/>
      <c r="E129" s="86">
        <f>VLOOKUP(A129,'درآمد ناشی از تغییر قیمت اوراق'!A:Q,9,0)</f>
        <v>-426808081</v>
      </c>
      <c r="F129" s="86"/>
      <c r="G129" s="86">
        <f>VLOOKUP(A129,'درآمد اعمال اختیار'!A:M,11,0)</f>
        <v>543384393</v>
      </c>
      <c r="H129" s="86"/>
      <c r="I129" s="86">
        <f t="shared" si="2"/>
        <v>116576312</v>
      </c>
      <c r="J129" s="86"/>
      <c r="K129" s="87">
        <f>I129/درآمد!$K$12*100</f>
        <v>3.2697654787495131E-2</v>
      </c>
      <c r="L129" s="86"/>
      <c r="M129" s="86">
        <v>0</v>
      </c>
      <c r="N129" s="86"/>
      <c r="O129" s="86">
        <f>VLOOKUP(A129,'درآمد ناشی از تغییر قیمت اوراق'!A:Q,17,0)</f>
        <v>0</v>
      </c>
      <c r="P129" s="86"/>
      <c r="Q129" s="86">
        <f>VLOOKUP(A129,'درآمد اعمال اختیار'!A:M,13,0)</f>
        <v>543384393</v>
      </c>
      <c r="R129" s="86"/>
      <c r="S129" s="86">
        <f t="shared" si="3"/>
        <v>543384393</v>
      </c>
      <c r="U129" s="87">
        <f>S129/درآمد!$F$12*100</f>
        <v>39.249335306886657</v>
      </c>
    </row>
    <row r="130" spans="1:21" ht="18.75">
      <c r="A130" s="78" t="s">
        <v>244</v>
      </c>
      <c r="C130" s="86">
        <v>0</v>
      </c>
      <c r="D130" s="86"/>
      <c r="E130" s="86">
        <v>0</v>
      </c>
      <c r="F130" s="86"/>
      <c r="G130" s="86">
        <f>VLOOKUP(A130,'درآمد اعمال اختیار'!A:M,11,0)</f>
        <v>0</v>
      </c>
      <c r="H130" s="86"/>
      <c r="I130" s="86">
        <f t="shared" si="2"/>
        <v>0</v>
      </c>
      <c r="J130" s="86"/>
      <c r="K130" s="87">
        <f>I130/درآمد!$K$12*100</f>
        <v>0</v>
      </c>
      <c r="L130" s="86"/>
      <c r="M130" s="86">
        <v>0</v>
      </c>
      <c r="N130" s="86"/>
      <c r="O130" s="86">
        <v>0</v>
      </c>
      <c r="P130" s="86"/>
      <c r="Q130" s="86">
        <f>VLOOKUP(A130,'درآمد اعمال اختیار'!A:M,13,0)</f>
        <v>164881874</v>
      </c>
      <c r="R130" s="86"/>
      <c r="S130" s="86">
        <f t="shared" si="3"/>
        <v>164881874</v>
      </c>
      <c r="U130" s="87">
        <f>S130/درآمد!$F$12*100</f>
        <v>11.909624277070169</v>
      </c>
    </row>
    <row r="131" spans="1:21" ht="18.75">
      <c r="A131" s="78" t="s">
        <v>102</v>
      </c>
      <c r="C131" s="86">
        <v>0</v>
      </c>
      <c r="D131" s="86"/>
      <c r="E131" s="86">
        <f>VLOOKUP(A131,'درآمد ناشی از تغییر قیمت اوراق'!A:Q,9,0)</f>
        <v>179611175</v>
      </c>
      <c r="F131" s="86"/>
      <c r="G131" s="86">
        <f>VLOOKUP(A131,'درآمد اعمال اختیار'!A:M,11,0)</f>
        <v>-391786542</v>
      </c>
      <c r="H131" s="86"/>
      <c r="I131" s="86">
        <f t="shared" si="2"/>
        <v>-212175367</v>
      </c>
      <c r="J131" s="86"/>
      <c r="K131" s="87">
        <f>I131/درآمد!$K$12*100</f>
        <v>-5.9511549006423248E-2</v>
      </c>
      <c r="L131" s="86"/>
      <c r="M131" s="86">
        <v>0</v>
      </c>
      <c r="N131" s="86"/>
      <c r="O131" s="86">
        <f>VLOOKUP(A131,'درآمد ناشی از تغییر قیمت اوراق'!A:Q,17,0)</f>
        <v>0</v>
      </c>
      <c r="P131" s="86"/>
      <c r="Q131" s="86">
        <f>VLOOKUP(A131,'درآمد اعمال اختیار'!A:M,13,0)</f>
        <v>-451511161</v>
      </c>
      <c r="R131" s="86"/>
      <c r="S131" s="86">
        <f t="shared" si="3"/>
        <v>-451511161</v>
      </c>
      <c r="U131" s="87">
        <f>S131/درآمد!$F$12*100</f>
        <v>-32.613216686351691</v>
      </c>
    </row>
    <row r="132" spans="1:21" ht="18.75">
      <c r="A132" s="78" t="s">
        <v>26</v>
      </c>
      <c r="C132" s="86">
        <v>0</v>
      </c>
      <c r="D132" s="86"/>
      <c r="E132" s="86">
        <f>VLOOKUP(A132,'درآمد ناشی از تغییر قیمت اوراق'!A:Q,9,0)</f>
        <v>-640166989</v>
      </c>
      <c r="F132" s="86"/>
      <c r="G132" s="86">
        <f>VLOOKUP(A132,'درآمد اعمال اختیار'!A:M,11,0)</f>
        <v>1149203213</v>
      </c>
      <c r="H132" s="86"/>
      <c r="I132" s="86">
        <f t="shared" si="2"/>
        <v>509036224</v>
      </c>
      <c r="J132" s="86"/>
      <c r="K132" s="87">
        <f>I132/درآمد!$K$12*100</f>
        <v>0.14277592455216839</v>
      </c>
      <c r="L132" s="86"/>
      <c r="M132" s="86">
        <v>0</v>
      </c>
      <c r="N132" s="86"/>
      <c r="O132" s="86">
        <f>VLOOKUP(A132,'درآمد ناشی از تغییر قیمت اوراق'!A:Q,17,0)</f>
        <v>0</v>
      </c>
      <c r="P132" s="86"/>
      <c r="Q132" s="86">
        <f>VLOOKUP(A132,'درآمد اعمال اختیار'!A:M,13,0)</f>
        <v>1149203213</v>
      </c>
      <c r="R132" s="86"/>
      <c r="S132" s="86">
        <f t="shared" si="3"/>
        <v>1149203213</v>
      </c>
      <c r="U132" s="87">
        <f>S132/درآمد!$F$12*100</f>
        <v>83.008387476429576</v>
      </c>
    </row>
    <row r="133" spans="1:21" ht="18.75">
      <c r="A133" s="78" t="s">
        <v>27</v>
      </c>
      <c r="C133" s="86">
        <v>0</v>
      </c>
      <c r="D133" s="86"/>
      <c r="E133" s="86">
        <f>VLOOKUP(A133,'درآمد ناشی از تغییر قیمت اوراق'!A:Q,9,0)</f>
        <v>-129003398</v>
      </c>
      <c r="F133" s="86"/>
      <c r="G133" s="86">
        <f>VLOOKUP(A133,'درآمد اعمال اختیار'!A:M,11,0)</f>
        <v>449955630</v>
      </c>
      <c r="H133" s="86"/>
      <c r="I133" s="86">
        <f t="shared" si="2"/>
        <v>320952232</v>
      </c>
      <c r="J133" s="86"/>
      <c r="K133" s="87">
        <f>I133/درآمد!$K$12*100</f>
        <v>9.0021592767594569E-2</v>
      </c>
      <c r="L133" s="86"/>
      <c r="M133" s="86">
        <v>0</v>
      </c>
      <c r="N133" s="86"/>
      <c r="O133" s="86">
        <f>VLOOKUP(A133,'درآمد ناشی از تغییر قیمت اوراق'!A:Q,17,0)</f>
        <v>0</v>
      </c>
      <c r="P133" s="86"/>
      <c r="Q133" s="86">
        <f>VLOOKUP(A133,'درآمد اعمال اختیار'!A:M,13,0)</f>
        <v>434937698</v>
      </c>
      <c r="R133" s="86"/>
      <c r="S133" s="86">
        <f t="shared" si="3"/>
        <v>434937698</v>
      </c>
      <c r="U133" s="87">
        <f>S133/درآمد!$F$12*100</f>
        <v>31.416094695247175</v>
      </c>
    </row>
    <row r="134" spans="1:21" ht="18.75">
      <c r="A134" s="78" t="s">
        <v>81</v>
      </c>
      <c r="C134" s="86">
        <v>0</v>
      </c>
      <c r="D134" s="86"/>
      <c r="E134" s="86">
        <v>0</v>
      </c>
      <c r="F134" s="86"/>
      <c r="G134" s="86">
        <f>VLOOKUP(A134,'درآمد اعمال اختیار'!A:M,11,0)</f>
        <v>0</v>
      </c>
      <c r="H134" s="86"/>
      <c r="I134" s="86">
        <f t="shared" si="2"/>
        <v>0</v>
      </c>
      <c r="J134" s="86"/>
      <c r="K134" s="87">
        <f>I134/درآمد!$K$12*100</f>
        <v>0</v>
      </c>
      <c r="L134" s="86"/>
      <c r="M134" s="86">
        <v>0</v>
      </c>
      <c r="N134" s="86"/>
      <c r="O134" s="86">
        <v>0</v>
      </c>
      <c r="P134" s="86"/>
      <c r="Q134" s="86">
        <f>VLOOKUP(A134,'درآمد اعمال اختیار'!A:M,13,0)</f>
        <v>186886858</v>
      </c>
      <c r="R134" s="86"/>
      <c r="S134" s="86">
        <f t="shared" si="3"/>
        <v>186886858</v>
      </c>
      <c r="U134" s="87">
        <f>S134/درآمد!$F$12*100</f>
        <v>13.499071833100135</v>
      </c>
    </row>
    <row r="135" spans="1:21" ht="18.75">
      <c r="A135" s="78" t="s">
        <v>49</v>
      </c>
      <c r="C135" s="86">
        <v>0</v>
      </c>
      <c r="D135" s="86"/>
      <c r="E135" s="86">
        <v>0</v>
      </c>
      <c r="F135" s="86"/>
      <c r="G135" s="86">
        <f>VLOOKUP(A135,'درآمد اعمال اختیار'!A:M,11,0)</f>
        <v>0</v>
      </c>
      <c r="H135" s="86"/>
      <c r="I135" s="86">
        <f t="shared" si="2"/>
        <v>0</v>
      </c>
      <c r="J135" s="86"/>
      <c r="K135" s="87">
        <f>I135/درآمد!$K$12*100</f>
        <v>0</v>
      </c>
      <c r="L135" s="86"/>
      <c r="M135" s="86">
        <v>0</v>
      </c>
      <c r="N135" s="86"/>
      <c r="O135" s="86">
        <v>0</v>
      </c>
      <c r="P135" s="86"/>
      <c r="Q135" s="86">
        <f>VLOOKUP(A135,'درآمد اعمال اختیار'!A:M,13,0)</f>
        <v>6618697520</v>
      </c>
      <c r="R135" s="86"/>
      <c r="S135" s="86">
        <f t="shared" si="3"/>
        <v>6618697520</v>
      </c>
      <c r="U135" s="87">
        <f>S135/درآمد!$F$12*100</f>
        <v>478.07681192886076</v>
      </c>
    </row>
    <row r="136" spans="1:21" ht="18.75">
      <c r="A136" s="78" t="s">
        <v>25</v>
      </c>
      <c r="C136" s="86">
        <v>0</v>
      </c>
      <c r="D136" s="86"/>
      <c r="E136" s="86">
        <f>VLOOKUP(A136,'درآمد ناشی از تغییر قیمت اوراق'!A:Q,9,0)</f>
        <v>-6123899</v>
      </c>
      <c r="F136" s="86"/>
      <c r="G136" s="86">
        <f>VLOOKUP(A136,'درآمد اعمال اختیار'!A:M,11,0)</f>
        <v>39735647</v>
      </c>
      <c r="H136" s="86"/>
      <c r="I136" s="86">
        <f t="shared" si="2"/>
        <v>33611748</v>
      </c>
      <c r="J136" s="86"/>
      <c r="K136" s="87">
        <f>I136/درآمد!$K$12*100</f>
        <v>9.4275184559645345E-3</v>
      </c>
      <c r="L136" s="86"/>
      <c r="M136" s="86">
        <v>0</v>
      </c>
      <c r="N136" s="86"/>
      <c r="O136" s="86">
        <f>VLOOKUP(A136,'درآمد ناشی از تغییر قیمت اوراق'!A:Q,17,0)</f>
        <v>0</v>
      </c>
      <c r="P136" s="86"/>
      <c r="Q136" s="86">
        <f>VLOOKUP(A136,'درآمد اعمال اختیار'!A:M,13,0)</f>
        <v>3577211375</v>
      </c>
      <c r="R136" s="86"/>
      <c r="S136" s="86">
        <f t="shared" si="3"/>
        <v>3577211375</v>
      </c>
      <c r="U136" s="87">
        <f>S136/درآمد!$F$12*100</f>
        <v>258.38645814949655</v>
      </c>
    </row>
    <row r="137" spans="1:21" ht="18.75">
      <c r="A137" s="78" t="s">
        <v>243</v>
      </c>
      <c r="C137" s="86">
        <v>0</v>
      </c>
      <c r="D137" s="86"/>
      <c r="E137" s="86">
        <v>0</v>
      </c>
      <c r="F137" s="86"/>
      <c r="G137" s="86">
        <f>VLOOKUP(A137,'درآمد اعمال اختیار'!A:M,11,0)</f>
        <v>0</v>
      </c>
      <c r="H137" s="86"/>
      <c r="I137" s="86">
        <f t="shared" si="2"/>
        <v>0</v>
      </c>
      <c r="J137" s="86"/>
      <c r="K137" s="87">
        <f>I137/درآمد!$K$12*100</f>
        <v>0</v>
      </c>
      <c r="L137" s="86"/>
      <c r="M137" s="86">
        <v>0</v>
      </c>
      <c r="N137" s="86"/>
      <c r="O137" s="86">
        <v>0</v>
      </c>
      <c r="P137" s="86"/>
      <c r="Q137" s="86">
        <f>VLOOKUP(A137,'درآمد اعمال اختیار'!A:M,13,0)</f>
        <v>1122175478</v>
      </c>
      <c r="R137" s="86"/>
      <c r="S137" s="86">
        <f t="shared" si="3"/>
        <v>1122175478</v>
      </c>
      <c r="U137" s="87">
        <f>S137/درآمد!$F$12*100</f>
        <v>81.056140324567266</v>
      </c>
    </row>
    <row r="138" spans="1:21" ht="18.75">
      <c r="A138" s="78" t="s">
        <v>24</v>
      </c>
      <c r="B138" s="88"/>
      <c r="C138" s="86">
        <v>0</v>
      </c>
      <c r="D138" s="86"/>
      <c r="E138" s="86">
        <f>VLOOKUP(A138,'درآمد ناشی از تغییر قیمت اوراق'!A:Q,9,0)</f>
        <v>-524105488</v>
      </c>
      <c r="F138" s="86"/>
      <c r="G138" s="86">
        <f>VLOOKUP(A138,'درآمد اعمال اختیار'!A:M,11,0)</f>
        <v>2173352597</v>
      </c>
      <c r="H138" s="86"/>
      <c r="I138" s="86">
        <f t="shared" ref="I138:I173" si="4">C138+E138+G138</f>
        <v>1649247109</v>
      </c>
      <c r="J138" s="86"/>
      <c r="K138" s="87">
        <f>I138/درآمد!$K$12*100</f>
        <v>0.46258550904712409</v>
      </c>
      <c r="L138" s="86"/>
      <c r="M138" s="86">
        <v>0</v>
      </c>
      <c r="N138" s="86"/>
      <c r="O138" s="86">
        <f>VLOOKUP(A138,'درآمد ناشی از تغییر قیمت اوراق'!A:Q,17,0)</f>
        <v>0</v>
      </c>
      <c r="P138" s="86"/>
      <c r="Q138" s="86">
        <f>VLOOKUP(A138,'درآمد اعمال اختیار'!A:M,13,0)</f>
        <v>2173352597</v>
      </c>
      <c r="R138" s="86"/>
      <c r="S138" s="86">
        <f t="shared" ref="S138:S173" si="5">M138+O138+Q138</f>
        <v>2173352597</v>
      </c>
      <c r="U138" s="87">
        <f>S138/درآمد!$F$12*100</f>
        <v>156.98398025161151</v>
      </c>
    </row>
    <row r="139" spans="1:21" ht="18.75">
      <c r="A139" s="78" t="s">
        <v>23</v>
      </c>
      <c r="B139" s="88"/>
      <c r="C139" s="86">
        <v>0</v>
      </c>
      <c r="D139" s="86"/>
      <c r="E139" s="86">
        <f>VLOOKUP(A139,'درآمد ناشی از تغییر قیمت اوراق'!A:Q,9,0)</f>
        <v>-777702857</v>
      </c>
      <c r="F139" s="86"/>
      <c r="G139" s="86">
        <f>VLOOKUP(A139,'درآمد اعمال اختیار'!A:M,11,0)</f>
        <v>2784309232</v>
      </c>
      <c r="H139" s="86"/>
      <c r="I139" s="86">
        <f t="shared" si="4"/>
        <v>2006606375</v>
      </c>
      <c r="J139" s="86"/>
      <c r="K139" s="87">
        <f>I139/درآمد!$K$12*100</f>
        <v>0.56281865001988562</v>
      </c>
      <c r="L139" s="86"/>
      <c r="M139" s="86">
        <v>0</v>
      </c>
      <c r="N139" s="86"/>
      <c r="O139" s="86">
        <f>VLOOKUP(A139,'درآمد ناشی از تغییر قیمت اوراق'!A:Q,17,0)</f>
        <v>0</v>
      </c>
      <c r="P139" s="86"/>
      <c r="Q139" s="86">
        <f>VLOOKUP(A139,'درآمد اعمال اختیار'!A:M,13,0)</f>
        <v>2784309232</v>
      </c>
      <c r="R139" s="86"/>
      <c r="S139" s="86">
        <f t="shared" si="5"/>
        <v>2784309232</v>
      </c>
      <c r="U139" s="87">
        <f>S139/درآمد!$F$12*100</f>
        <v>201.11414323382687</v>
      </c>
    </row>
    <row r="140" spans="1:21" ht="18.75">
      <c r="A140" s="78" t="s">
        <v>242</v>
      </c>
      <c r="C140" s="86">
        <v>0</v>
      </c>
      <c r="D140" s="86"/>
      <c r="E140" s="86">
        <v>0</v>
      </c>
      <c r="F140" s="86"/>
      <c r="G140" s="86">
        <f>VLOOKUP(A140,'درآمد اعمال اختیار'!A:M,11,0)</f>
        <v>0</v>
      </c>
      <c r="H140" s="86"/>
      <c r="I140" s="86">
        <f t="shared" si="4"/>
        <v>0</v>
      </c>
      <c r="J140" s="86"/>
      <c r="K140" s="87">
        <f>I140/درآمد!$K$12*100</f>
        <v>0</v>
      </c>
      <c r="L140" s="86"/>
      <c r="M140" s="86">
        <v>0</v>
      </c>
      <c r="N140" s="86"/>
      <c r="O140" s="86">
        <v>0</v>
      </c>
      <c r="P140" s="86"/>
      <c r="Q140" s="86">
        <f>VLOOKUP(A140,'درآمد اعمال اختیار'!A:M,13,0)</f>
        <v>2144850885</v>
      </c>
      <c r="R140" s="86"/>
      <c r="S140" s="86">
        <f t="shared" si="5"/>
        <v>2144850885</v>
      </c>
      <c r="U140" s="87">
        <f>S140/درآمد!$F$12*100</f>
        <v>154.92526589485169</v>
      </c>
    </row>
    <row r="141" spans="1:21" ht="18.75">
      <c r="A141" s="78" t="s">
        <v>100</v>
      </c>
      <c r="C141" s="86">
        <v>0</v>
      </c>
      <c r="D141" s="86"/>
      <c r="E141" s="86">
        <f>VLOOKUP(A141,'درآمد ناشی از تغییر قیمت اوراق'!A:Q,9,0)</f>
        <v>-15086410</v>
      </c>
      <c r="F141" s="86"/>
      <c r="G141" s="86">
        <f>VLOOKUP(A141,'درآمد اعمال اختیار'!A:M,11,0)</f>
        <v>0</v>
      </c>
      <c r="H141" s="86"/>
      <c r="I141" s="86">
        <f t="shared" si="4"/>
        <v>-15086410</v>
      </c>
      <c r="J141" s="86"/>
      <c r="K141" s="87">
        <f>I141/درآمد!$K$12*100</f>
        <v>-4.231479086099537E-3</v>
      </c>
      <c r="L141" s="86"/>
      <c r="M141" s="86">
        <v>0</v>
      </c>
      <c r="N141" s="86"/>
      <c r="O141" s="86">
        <f>VLOOKUP(A141,'درآمد ناشی از تغییر قیمت اوراق'!A:Q,17,0)</f>
        <v>-14460390</v>
      </c>
      <c r="P141" s="86"/>
      <c r="Q141" s="86">
        <f>VLOOKUP(A141,'درآمد اعمال اختیار'!A:M,13,0)</f>
        <v>168258</v>
      </c>
      <c r="R141" s="86"/>
      <c r="S141" s="86">
        <f t="shared" si="5"/>
        <v>-14292132</v>
      </c>
      <c r="U141" s="87">
        <f>S141/درآمد!$F$12*100</f>
        <v>-1.0323385955589723</v>
      </c>
    </row>
    <row r="142" spans="1:21" ht="18.75">
      <c r="A142" s="78" t="s">
        <v>16</v>
      </c>
      <c r="C142" s="86">
        <v>0</v>
      </c>
      <c r="D142" s="86"/>
      <c r="E142" s="86">
        <v>0</v>
      </c>
      <c r="F142" s="86"/>
      <c r="G142" s="86">
        <f>VLOOKUP(A142,'درآمد اعمال اختیار'!A:M,11,0)</f>
        <v>0</v>
      </c>
      <c r="H142" s="86"/>
      <c r="I142" s="86">
        <f t="shared" si="4"/>
        <v>0</v>
      </c>
      <c r="J142" s="86"/>
      <c r="K142" s="87">
        <f>I142/درآمد!$K$12*100</f>
        <v>0</v>
      </c>
      <c r="L142" s="86"/>
      <c r="M142" s="86">
        <v>0</v>
      </c>
      <c r="N142" s="86"/>
      <c r="O142" s="86">
        <v>0</v>
      </c>
      <c r="P142" s="86"/>
      <c r="Q142" s="86">
        <f>VLOOKUP(A142,'درآمد اعمال اختیار'!A:M,13,0)</f>
        <v>11726807853</v>
      </c>
      <c r="R142" s="86"/>
      <c r="S142" s="86">
        <f t="shared" si="5"/>
        <v>11726807853</v>
      </c>
      <c r="U142" s="87">
        <f>S142/درآمد!$F$12*100</f>
        <v>847.04201929816668</v>
      </c>
    </row>
    <row r="143" spans="1:21" ht="18.75">
      <c r="A143" s="78" t="s">
        <v>17</v>
      </c>
      <c r="C143" s="86">
        <v>0</v>
      </c>
      <c r="D143" s="86"/>
      <c r="E143" s="86">
        <v>0</v>
      </c>
      <c r="F143" s="86"/>
      <c r="G143" s="86">
        <f>VLOOKUP(A143,'درآمد اعمال اختیار'!A:M,11,0)</f>
        <v>0</v>
      </c>
      <c r="H143" s="86"/>
      <c r="I143" s="86">
        <f t="shared" si="4"/>
        <v>0</v>
      </c>
      <c r="J143" s="86"/>
      <c r="K143" s="87">
        <f>I143/درآمد!$K$12*100</f>
        <v>0</v>
      </c>
      <c r="L143" s="86"/>
      <c r="M143" s="86">
        <v>0</v>
      </c>
      <c r="N143" s="86"/>
      <c r="O143" s="86">
        <v>0</v>
      </c>
      <c r="P143" s="86"/>
      <c r="Q143" s="86">
        <f>VLOOKUP(A143,'درآمد اعمال اختیار'!A:M,13,0)</f>
        <v>2918571101</v>
      </c>
      <c r="R143" s="86"/>
      <c r="S143" s="86">
        <f t="shared" si="5"/>
        <v>2918571101</v>
      </c>
      <c r="U143" s="87">
        <f>S143/درآمد!$F$12*100</f>
        <v>210.81204619754024</v>
      </c>
    </row>
    <row r="144" spans="1:21" ht="18.75">
      <c r="A144" s="78" t="s">
        <v>101</v>
      </c>
      <c r="C144" s="86">
        <v>0</v>
      </c>
      <c r="D144" s="86"/>
      <c r="E144" s="86">
        <f>VLOOKUP(A144,'درآمد ناشی از تغییر قیمت اوراق'!A:Q,9,0)</f>
        <v>-1473240241</v>
      </c>
      <c r="F144" s="86"/>
      <c r="G144" s="86">
        <f>VLOOKUP(A144,'درآمد اعمال اختیار'!A:M,11,0)</f>
        <v>0</v>
      </c>
      <c r="H144" s="86"/>
      <c r="I144" s="86">
        <f t="shared" si="4"/>
        <v>-1473240241</v>
      </c>
      <c r="J144" s="86"/>
      <c r="K144" s="87">
        <f>I144/درآمد!$K$12*100</f>
        <v>-0.41321860327219928</v>
      </c>
      <c r="L144" s="86"/>
      <c r="M144" s="86">
        <v>0</v>
      </c>
      <c r="N144" s="86"/>
      <c r="O144" s="86">
        <f>VLOOKUP(A144,'درآمد ناشی از تغییر قیمت اوراق'!A:Q,17,0)</f>
        <v>-4347571930</v>
      </c>
      <c r="P144" s="86"/>
      <c r="Q144" s="86">
        <f>VLOOKUP(A144,'درآمد اعمال اختیار'!A:M,13,0)</f>
        <v>-26441306</v>
      </c>
      <c r="R144" s="86"/>
      <c r="S144" s="86">
        <f t="shared" si="5"/>
        <v>-4374013236</v>
      </c>
      <c r="U144" s="87">
        <f>S144/درآمد!$F$12*100</f>
        <v>-315.9404545807858</v>
      </c>
    </row>
    <row r="145" spans="1:21" ht="18.75">
      <c r="A145" s="78" t="s">
        <v>51</v>
      </c>
      <c r="C145" s="86">
        <v>0</v>
      </c>
      <c r="D145" s="86"/>
      <c r="E145" s="86">
        <f>VLOOKUP(A145,'درآمد ناشی از تغییر قیمت اوراق'!A:Q,9,0)</f>
        <v>2142289280</v>
      </c>
      <c r="F145" s="86"/>
      <c r="G145" s="86">
        <f>VLOOKUP(A145,'درآمد اعمال اختیار'!A:M,11,0)</f>
        <v>0</v>
      </c>
      <c r="H145" s="86"/>
      <c r="I145" s="86">
        <f t="shared" si="4"/>
        <v>2142289280</v>
      </c>
      <c r="J145" s="86"/>
      <c r="K145" s="87">
        <f>I145/درآمد!$K$12*100</f>
        <v>0.60087537622901899</v>
      </c>
      <c r="L145" s="86"/>
      <c r="M145" s="86">
        <v>0</v>
      </c>
      <c r="N145" s="86"/>
      <c r="O145" s="86">
        <f>VLOOKUP(A145,'درآمد ناشی از تغییر قیمت اوراق'!A:Q,17,0)</f>
        <v>3045452060</v>
      </c>
      <c r="P145" s="86"/>
      <c r="Q145" s="86">
        <f>VLOOKUP(A145,'درآمد اعمال اختیار'!A:M,13,0)</f>
        <v>-1501485631</v>
      </c>
      <c r="R145" s="86"/>
      <c r="S145" s="86">
        <f t="shared" si="5"/>
        <v>1543966429</v>
      </c>
      <c r="U145" s="87">
        <f>S145/درآمد!$F$12*100</f>
        <v>111.52262901742453</v>
      </c>
    </row>
    <row r="146" spans="1:21" ht="18.75">
      <c r="A146" s="78" t="s">
        <v>52</v>
      </c>
      <c r="C146" s="86">
        <v>0</v>
      </c>
      <c r="D146" s="86"/>
      <c r="E146" s="86">
        <f>VLOOKUP(A146,'درآمد ناشی از تغییر قیمت اوراق'!A:Q,9,0)</f>
        <v>1669786075</v>
      </c>
      <c r="F146" s="86"/>
      <c r="G146" s="86">
        <f>VLOOKUP(A146,'درآمد اعمال اختیار'!A:M,11,0)</f>
        <v>0</v>
      </c>
      <c r="H146" s="86"/>
      <c r="I146" s="86">
        <f t="shared" si="4"/>
        <v>1669786075</v>
      </c>
      <c r="J146" s="86"/>
      <c r="K146" s="87">
        <f>I146/درآمد!$K$12*100</f>
        <v>0.46834633651231355</v>
      </c>
      <c r="L146" s="86"/>
      <c r="M146" s="86">
        <v>0</v>
      </c>
      <c r="N146" s="86"/>
      <c r="O146" s="86">
        <f>VLOOKUP(A146,'درآمد ناشی از تغییر قیمت اوراق'!A:Q,17,0)</f>
        <v>2366441771</v>
      </c>
      <c r="P146" s="86"/>
      <c r="Q146" s="86">
        <f>VLOOKUP(A146,'درآمد اعمال اختیار'!A:M,13,0)</f>
        <v>-89219326</v>
      </c>
      <c r="R146" s="86"/>
      <c r="S146" s="86">
        <f t="shared" si="5"/>
        <v>2277222445</v>
      </c>
      <c r="U146" s="87">
        <f>S146/درآمد!$F$12*100</f>
        <v>164.48662947184289</v>
      </c>
    </row>
    <row r="147" spans="1:21" ht="18.75">
      <c r="A147" s="78" t="s">
        <v>84</v>
      </c>
      <c r="C147" s="86">
        <v>0</v>
      </c>
      <c r="D147" s="86"/>
      <c r="E147" s="86">
        <f>VLOOKUP(A147,'درآمد ناشی از تغییر قیمت اوراق'!A:Q,9,0)</f>
        <v>-1730915772</v>
      </c>
      <c r="F147" s="86"/>
      <c r="G147" s="86">
        <f>VLOOKUP(A147,'درآمد اعمال اختیار'!A:M,11,0)</f>
        <v>0</v>
      </c>
      <c r="H147" s="86"/>
      <c r="I147" s="86">
        <f t="shared" si="4"/>
        <v>-1730915772</v>
      </c>
      <c r="J147" s="86"/>
      <c r="K147" s="87">
        <f>I147/درآمد!$K$12*100</f>
        <v>-0.48549216738891721</v>
      </c>
      <c r="L147" s="86"/>
      <c r="M147" s="86">
        <v>0</v>
      </c>
      <c r="N147" s="86"/>
      <c r="O147" s="86">
        <f>VLOOKUP(A147,'درآمد ناشی از تغییر قیمت اوراق'!A:Q,17,0)</f>
        <v>-3040202022</v>
      </c>
      <c r="P147" s="86"/>
      <c r="Q147" s="86">
        <f>VLOOKUP(A147,'درآمد اعمال اختیار'!A:M,13,0)</f>
        <v>926774</v>
      </c>
      <c r="R147" s="86"/>
      <c r="S147" s="86">
        <f t="shared" si="5"/>
        <v>-3039275248</v>
      </c>
      <c r="U147" s="87">
        <f>S147/درآمد!$F$12*100</f>
        <v>-219.53065791985878</v>
      </c>
    </row>
    <row r="148" spans="1:21" ht="18.75">
      <c r="A148" s="78" t="s">
        <v>18</v>
      </c>
      <c r="C148" s="86">
        <v>0</v>
      </c>
      <c r="D148" s="86"/>
      <c r="E148" s="86">
        <v>0</v>
      </c>
      <c r="F148" s="86"/>
      <c r="G148" s="86">
        <f>VLOOKUP(A148,'درآمد اعمال اختیار'!A:M,11,0)</f>
        <v>0</v>
      </c>
      <c r="H148" s="86"/>
      <c r="I148" s="86">
        <f t="shared" si="4"/>
        <v>0</v>
      </c>
      <c r="J148" s="86"/>
      <c r="K148" s="87">
        <f>I148/درآمد!$K$12*100</f>
        <v>0</v>
      </c>
      <c r="L148" s="86"/>
      <c r="M148" s="86">
        <v>0</v>
      </c>
      <c r="N148" s="86"/>
      <c r="O148" s="86">
        <v>0</v>
      </c>
      <c r="P148" s="86"/>
      <c r="Q148" s="86">
        <f>VLOOKUP(A148,'درآمد اعمال اختیار'!A:M,13,0)</f>
        <v>9375209609</v>
      </c>
      <c r="R148" s="86"/>
      <c r="S148" s="86">
        <f t="shared" si="5"/>
        <v>9375209609</v>
      </c>
      <c r="U148" s="87">
        <f>S148/درآمد!$F$12*100</f>
        <v>677.18313270728549</v>
      </c>
    </row>
    <row r="149" spans="1:21" ht="18.75">
      <c r="A149" s="78" t="s">
        <v>98</v>
      </c>
      <c r="C149" s="86">
        <v>0</v>
      </c>
      <c r="D149" s="86"/>
      <c r="E149" s="86">
        <f>VLOOKUP(A149,'درآمد ناشی از تغییر قیمت اوراق'!A:Q,9,0)</f>
        <v>-3077228</v>
      </c>
      <c r="F149" s="86"/>
      <c r="G149" s="86">
        <f>VLOOKUP(A149,'درآمد اعمال اختیار'!A:M,11,0)</f>
        <v>0</v>
      </c>
      <c r="H149" s="86"/>
      <c r="I149" s="86">
        <f t="shared" si="4"/>
        <v>-3077228</v>
      </c>
      <c r="J149" s="86"/>
      <c r="K149" s="87">
        <f>I149/درآمد!$K$12*100</f>
        <v>-8.6310964140308432E-4</v>
      </c>
      <c r="L149" s="86"/>
      <c r="M149" s="86">
        <v>0</v>
      </c>
      <c r="N149" s="86"/>
      <c r="O149" s="86">
        <f>VLOOKUP(A149,'درآمد ناشی از تغییر قیمت اوراق'!A:Q,17,0)</f>
        <v>-6361675</v>
      </c>
      <c r="P149" s="86"/>
      <c r="Q149" s="86">
        <f>VLOOKUP(A149,'درآمد اعمال اختیار'!A:M,13,0)</f>
        <v>158892</v>
      </c>
      <c r="R149" s="86"/>
      <c r="S149" s="86">
        <f t="shared" si="5"/>
        <v>-6202783</v>
      </c>
      <c r="U149" s="87">
        <f>S149/درآمد!$F$12*100</f>
        <v>-0.44803478520748818</v>
      </c>
    </row>
    <row r="150" spans="1:21" ht="18.75">
      <c r="A150" s="78" t="s">
        <v>50</v>
      </c>
      <c r="C150" s="86">
        <v>0</v>
      </c>
      <c r="D150" s="86"/>
      <c r="E150" s="86">
        <f>VLOOKUP(A150,'درآمد ناشی از تغییر قیمت اوراق'!A:Q,9,0)</f>
        <v>2292266702</v>
      </c>
      <c r="F150" s="86"/>
      <c r="G150" s="86">
        <v>0</v>
      </c>
      <c r="H150" s="86"/>
      <c r="I150" s="86">
        <f t="shared" si="4"/>
        <v>2292266702</v>
      </c>
      <c r="J150" s="86"/>
      <c r="K150" s="87">
        <f>I150/درآمد!$K$12*100</f>
        <v>0.64294146912853078</v>
      </c>
      <c r="L150" s="86"/>
      <c r="M150" s="86">
        <v>0</v>
      </c>
      <c r="N150" s="86"/>
      <c r="O150" s="86">
        <f>VLOOKUP(A150,'درآمد ناشی از تغییر قیمت اوراق'!A:Q,17,0)</f>
        <v>2854654000</v>
      </c>
      <c r="P150" s="86"/>
      <c r="Q150" s="86">
        <v>0</v>
      </c>
      <c r="R150" s="86"/>
      <c r="S150" s="86">
        <f t="shared" si="5"/>
        <v>2854654000</v>
      </c>
      <c r="U150" s="87">
        <f>S150/درآمد!$F$12*100</f>
        <v>206.19523393478332</v>
      </c>
    </row>
    <row r="151" spans="1:21" ht="18.75">
      <c r="A151" s="78" t="s">
        <v>28</v>
      </c>
      <c r="C151" s="86">
        <v>0</v>
      </c>
      <c r="D151" s="86"/>
      <c r="E151" s="86">
        <f>VLOOKUP(A151,'درآمد ناشی از تغییر قیمت اوراق'!A:Q,9,0)</f>
        <v>3008519319</v>
      </c>
      <c r="F151" s="86"/>
      <c r="G151" s="86">
        <f>VLOOKUP(A151,'درآمد اعمال اختیار'!A:M,11,0)</f>
        <v>0</v>
      </c>
      <c r="H151" s="86"/>
      <c r="I151" s="86">
        <f t="shared" si="4"/>
        <v>3008519319</v>
      </c>
      <c r="J151" s="86"/>
      <c r="K151" s="87">
        <f>I151/درآمد!$K$12*100</f>
        <v>0.8438380355879842</v>
      </c>
      <c r="L151" s="86"/>
      <c r="M151" s="86">
        <v>0</v>
      </c>
      <c r="N151" s="86"/>
      <c r="O151" s="86">
        <f>VLOOKUP(A151,'درآمد ناشی از تغییر قیمت اوراق'!A:Q,17,0)</f>
        <v>2418097416</v>
      </c>
      <c r="P151" s="86"/>
      <c r="Q151" s="86">
        <f>VLOOKUP(A151,'درآمد اعمال اختیار'!A:M,13,0)</f>
        <v>176256712</v>
      </c>
      <c r="R151" s="86"/>
      <c r="S151" s="86">
        <f t="shared" si="5"/>
        <v>2594354128</v>
      </c>
      <c r="U151" s="87">
        <f>S151/درآمد!$F$12*100</f>
        <v>187.39344814910345</v>
      </c>
    </row>
    <row r="152" spans="1:21" ht="18.75">
      <c r="A152" s="78" t="s">
        <v>29</v>
      </c>
      <c r="C152" s="86">
        <v>0</v>
      </c>
      <c r="D152" s="86"/>
      <c r="E152" s="86">
        <f>VLOOKUP(A152,'درآمد ناشی از تغییر قیمت اوراق'!A:Q,9,0)</f>
        <v>662467800</v>
      </c>
      <c r="F152" s="86"/>
      <c r="G152" s="86">
        <f>VLOOKUP(A152,'درآمد اعمال اختیار'!A:M,11,0)</f>
        <v>0</v>
      </c>
      <c r="H152" s="86"/>
      <c r="I152" s="86">
        <f t="shared" si="4"/>
        <v>662467800</v>
      </c>
      <c r="J152" s="86"/>
      <c r="K152" s="87">
        <f>I152/درآمد!$K$12*100</f>
        <v>0.1858108483671311</v>
      </c>
      <c r="L152" s="86"/>
      <c r="M152" s="86">
        <v>0</v>
      </c>
      <c r="N152" s="86"/>
      <c r="O152" s="86">
        <f>VLOOKUP(A152,'درآمد ناشی از تغییر قیمت اوراق'!A:Q,17,0)</f>
        <v>761837526</v>
      </c>
      <c r="P152" s="86"/>
      <c r="Q152" s="86">
        <f>VLOOKUP(A152,'درآمد اعمال اختیار'!A:M,13,0)</f>
        <v>-2135905</v>
      </c>
      <c r="R152" s="86"/>
      <c r="S152" s="86">
        <f t="shared" si="5"/>
        <v>759701621</v>
      </c>
      <c r="U152" s="87">
        <f>S152/درآمد!$F$12*100</f>
        <v>54.874199627250476</v>
      </c>
    </row>
    <row r="153" spans="1:21" ht="18.75">
      <c r="A153" s="78" t="s">
        <v>112</v>
      </c>
      <c r="B153" s="88"/>
      <c r="C153" s="86">
        <v>0</v>
      </c>
      <c r="D153" s="86"/>
      <c r="E153" s="86">
        <f>VLOOKUP(A153,'درآمد ناشی از تغییر قیمت اوراق'!A:Q,9,0)</f>
        <v>-2423679830</v>
      </c>
      <c r="F153" s="86"/>
      <c r="G153" s="86">
        <f>VLOOKUP(A153,'درآمد اعمال اختیار'!A:M,11,0)</f>
        <v>-3367938950</v>
      </c>
      <c r="H153" s="86"/>
      <c r="I153" s="86">
        <f t="shared" si="4"/>
        <v>-5791618780</v>
      </c>
      <c r="J153" s="86"/>
      <c r="K153" s="87">
        <f>I153/درآمد!$K$12*100</f>
        <v>-1.6244496697512072</v>
      </c>
      <c r="L153" s="86"/>
      <c r="M153" s="86">
        <v>0</v>
      </c>
      <c r="N153" s="86"/>
      <c r="O153" s="86">
        <f>VLOOKUP(A153,'درآمد ناشی از تغییر قیمت اوراق'!A:Q,17,0)</f>
        <v>-6732909017</v>
      </c>
      <c r="P153" s="86"/>
      <c r="Q153" s="86">
        <f>VLOOKUP(A153,'درآمد اعمال اختیار'!A:M,13,0)</f>
        <v>-4943971244</v>
      </c>
      <c r="R153" s="86"/>
      <c r="S153" s="86">
        <f t="shared" si="5"/>
        <v>-11676880261</v>
      </c>
      <c r="U153" s="87">
        <f>S153/درآمد!$F$12*100</f>
        <v>-843.43568679263706</v>
      </c>
    </row>
    <row r="154" spans="1:21" ht="18.75">
      <c r="A154" s="78" t="s">
        <v>88</v>
      </c>
      <c r="C154" s="86">
        <v>0</v>
      </c>
      <c r="D154" s="86"/>
      <c r="E154" s="86">
        <f>VLOOKUP(A154,'درآمد ناشی از تغییر قیمت اوراق'!A:Q,9,0)</f>
        <v>2791112728</v>
      </c>
      <c r="F154" s="86"/>
      <c r="G154" s="86">
        <f>VLOOKUP(A154,'درآمد اعمال اختیار'!A:M,11,0)</f>
        <v>-8010889175</v>
      </c>
      <c r="H154" s="86"/>
      <c r="I154" s="86">
        <f t="shared" si="4"/>
        <v>-5219776447</v>
      </c>
      <c r="J154" s="86"/>
      <c r="K154" s="87">
        <f>I154/درآمد!$K$12*100</f>
        <v>-1.4640577095276772</v>
      </c>
      <c r="L154" s="86"/>
      <c r="M154" s="86">
        <v>0</v>
      </c>
      <c r="N154" s="86"/>
      <c r="O154" s="86">
        <f>VLOOKUP(A154,'درآمد ناشی از تغییر قیمت اوراق'!A:Q,17,0)</f>
        <v>-1</v>
      </c>
      <c r="P154" s="86"/>
      <c r="Q154" s="86">
        <f>VLOOKUP(A154,'درآمد اعمال اختیار'!A:M,13,0)</f>
        <v>-8010889175</v>
      </c>
      <c r="R154" s="86"/>
      <c r="S154" s="86">
        <f t="shared" si="5"/>
        <v>-8010889176</v>
      </c>
      <c r="U154" s="87">
        <f>S154/درآمد!$F$12*100</f>
        <v>-578.63655899136756</v>
      </c>
    </row>
    <row r="155" spans="1:21" ht="18.75">
      <c r="A155" s="78" t="s">
        <v>127</v>
      </c>
      <c r="B155" s="88"/>
      <c r="C155" s="86">
        <v>0</v>
      </c>
      <c r="D155" s="86"/>
      <c r="E155" s="86">
        <f>VLOOKUP(A155,'درآمد ناشی از تغییر قیمت اوراق'!A:Q,9,0)</f>
        <v>-54201947</v>
      </c>
      <c r="F155" s="86"/>
      <c r="G155" s="86">
        <f>VLOOKUP(A155,'درآمد اعمال اختیار'!A:M,11,0)</f>
        <v>-2160166931</v>
      </c>
      <c r="H155" s="86"/>
      <c r="I155" s="86">
        <f t="shared" si="4"/>
        <v>-2214368878</v>
      </c>
      <c r="J155" s="86"/>
      <c r="K155" s="87">
        <f>I155/درآمد!$K$12*100</f>
        <v>-0.62109246640961602</v>
      </c>
      <c r="L155" s="86"/>
      <c r="M155" s="86">
        <v>0</v>
      </c>
      <c r="N155" s="86"/>
      <c r="O155" s="86">
        <f>VLOOKUP(A155,'درآمد ناشی از تغییر قیمت اوراق'!A:Q,17,0)</f>
        <v>0</v>
      </c>
      <c r="P155" s="86"/>
      <c r="Q155" s="86">
        <f>VLOOKUP(A155,'درآمد اعمال اختیار'!A:M,13,0)</f>
        <v>-2160166931</v>
      </c>
      <c r="R155" s="86"/>
      <c r="S155" s="86">
        <f t="shared" si="5"/>
        <v>-2160166931</v>
      </c>
      <c r="U155" s="87">
        <f>S155/درآمد!$F$12*100</f>
        <v>-156.03156308110471</v>
      </c>
    </row>
    <row r="156" spans="1:21" ht="18.75">
      <c r="A156" s="78" t="s">
        <v>125</v>
      </c>
      <c r="B156" s="88"/>
      <c r="C156" s="86">
        <v>0</v>
      </c>
      <c r="D156" s="86"/>
      <c r="E156" s="86">
        <f>VLOOKUP(A156,'درآمد ناشی از تغییر قیمت اوراق'!A:Q,9,0)</f>
        <v>303871636</v>
      </c>
      <c r="F156" s="86"/>
      <c r="G156" s="86">
        <f>VLOOKUP(A156,'درآمد اعمال اختیار'!A:M,11,0)</f>
        <v>-32541299969</v>
      </c>
      <c r="H156" s="86"/>
      <c r="I156" s="86">
        <f t="shared" si="4"/>
        <v>-32237428333</v>
      </c>
      <c r="J156" s="86"/>
      <c r="K156" s="87">
        <f>I156/درآمد!$K$12*100</f>
        <v>-9.0420453759855484</v>
      </c>
      <c r="L156" s="86"/>
      <c r="M156" s="86">
        <v>0</v>
      </c>
      <c r="N156" s="86"/>
      <c r="O156" s="86">
        <f>VLOOKUP(A156,'درآمد ناشی از تغییر قیمت اوراق'!A:Q,17,0)</f>
        <v>0</v>
      </c>
      <c r="P156" s="86"/>
      <c r="Q156" s="86">
        <f>VLOOKUP(A156,'درآمد اعمال اختیار'!A:M,13,0)</f>
        <v>-32541299969</v>
      </c>
      <c r="R156" s="86"/>
      <c r="S156" s="86">
        <f t="shared" si="5"/>
        <v>-32541299969</v>
      </c>
      <c r="U156" s="87">
        <f>S156/درآمد!$F$12*100</f>
        <v>-2350.4988554304346</v>
      </c>
    </row>
    <row r="157" spans="1:21" ht="18.75">
      <c r="A157" s="78" t="s">
        <v>129</v>
      </c>
      <c r="C157" s="86">
        <v>0</v>
      </c>
      <c r="D157" s="86"/>
      <c r="E157" s="86">
        <f>VLOOKUP(A157,'درآمد ناشی از تغییر قیمت اوراق'!A:Q,9,0)</f>
        <v>-3560261517</v>
      </c>
      <c r="F157" s="86"/>
      <c r="G157" s="86">
        <f>VLOOKUP(A157,'درآمد اعمال اختیار'!A:M,11,0)</f>
        <v>3780554234</v>
      </c>
      <c r="H157" s="86"/>
      <c r="I157" s="86">
        <f t="shared" si="4"/>
        <v>220292717</v>
      </c>
      <c r="J157" s="86"/>
      <c r="K157" s="87">
        <f>I157/درآمد!$K$12*100</f>
        <v>6.1788326368270766E-2</v>
      </c>
      <c r="L157" s="86"/>
      <c r="M157" s="86">
        <v>0</v>
      </c>
      <c r="N157" s="86"/>
      <c r="O157" s="86">
        <f>VLOOKUP(A157,'درآمد ناشی از تغییر قیمت اوراق'!A:Q,17,0)</f>
        <v>0</v>
      </c>
      <c r="P157" s="86"/>
      <c r="Q157" s="86">
        <f>VLOOKUP(A157,'درآمد اعمال اختیار'!A:M,13,0)</f>
        <v>3780554234</v>
      </c>
      <c r="R157" s="86"/>
      <c r="S157" s="86">
        <f t="shared" si="5"/>
        <v>3780554234</v>
      </c>
      <c r="U157" s="87">
        <f>S157/درآمد!$F$12*100</f>
        <v>273.07416754631754</v>
      </c>
    </row>
    <row r="158" spans="1:21" ht="18.75">
      <c r="A158" s="78" t="s">
        <v>123</v>
      </c>
      <c r="C158" s="86">
        <v>0</v>
      </c>
      <c r="D158" s="86"/>
      <c r="E158" s="86">
        <f>VLOOKUP(A158,'درآمد ناشی از تغییر قیمت اوراق'!A:Q,9,0)</f>
        <v>-730930111</v>
      </c>
      <c r="F158" s="86"/>
      <c r="G158" s="86">
        <f>VLOOKUP(A158,'درآمد اعمال اختیار'!A:M,11,0)</f>
        <v>587193685</v>
      </c>
      <c r="H158" s="86"/>
      <c r="I158" s="86">
        <f t="shared" si="4"/>
        <v>-143736426</v>
      </c>
      <c r="J158" s="86"/>
      <c r="K158" s="87">
        <f>I158/درآمد!$K$12*100</f>
        <v>-4.0315600631939182E-2</v>
      </c>
      <c r="L158" s="86"/>
      <c r="M158" s="86">
        <v>0</v>
      </c>
      <c r="N158" s="86"/>
      <c r="O158" s="86">
        <f>VLOOKUP(A158,'درآمد ناشی از تغییر قیمت اوراق'!A:Q,17,0)</f>
        <v>-51647167</v>
      </c>
      <c r="P158" s="86"/>
      <c r="Q158" s="86">
        <f>VLOOKUP(A158,'درآمد اعمال اختیار'!A:M,13,0)</f>
        <v>587193685</v>
      </c>
      <c r="R158" s="86"/>
      <c r="S158" s="86">
        <f t="shared" si="5"/>
        <v>535546518</v>
      </c>
      <c r="U158" s="87">
        <f>S158/درآمد!$F$12*100</f>
        <v>38.683195778531704</v>
      </c>
    </row>
    <row r="159" spans="1:21" ht="18.75">
      <c r="A159" s="78" t="s">
        <v>121</v>
      </c>
      <c r="C159" s="86">
        <v>0</v>
      </c>
      <c r="D159" s="86"/>
      <c r="E159" s="86">
        <f>VLOOKUP(A159,'درآمد ناشی از تغییر قیمت اوراق'!A:Q,9,0)</f>
        <v>-1271707951</v>
      </c>
      <c r="F159" s="86"/>
      <c r="G159" s="86">
        <v>0</v>
      </c>
      <c r="H159" s="86"/>
      <c r="I159" s="86">
        <f t="shared" si="4"/>
        <v>-1271707951</v>
      </c>
      <c r="J159" s="86"/>
      <c r="K159" s="87">
        <f>I159/درآمد!$K$12*100</f>
        <v>-0.35669225470360372</v>
      </c>
      <c r="L159" s="86"/>
      <c r="M159" s="86">
        <v>0</v>
      </c>
      <c r="N159" s="86"/>
      <c r="O159" s="86">
        <f>VLOOKUP(A159,'درآمد ناشی از تغییر قیمت اوراق'!A:Q,17,0)</f>
        <v>-827798865</v>
      </c>
      <c r="P159" s="86"/>
      <c r="Q159" s="86">
        <v>0</v>
      </c>
      <c r="R159" s="86"/>
      <c r="S159" s="86">
        <f t="shared" si="5"/>
        <v>-827798865</v>
      </c>
      <c r="U159" s="87">
        <f>S159/درآمد!$F$12*100</f>
        <v>-59.792948854615346</v>
      </c>
    </row>
    <row r="160" spans="1:21" ht="18.75">
      <c r="A160" s="78" t="s">
        <v>110</v>
      </c>
      <c r="C160" s="86">
        <v>0</v>
      </c>
      <c r="D160" s="86"/>
      <c r="E160" s="86">
        <f>VLOOKUP(A160,'درآمد ناشی از تغییر قیمت اوراق'!A:Q,9,0)</f>
        <v>-3596521568</v>
      </c>
      <c r="F160" s="86"/>
      <c r="G160" s="86">
        <v>0</v>
      </c>
      <c r="H160" s="86"/>
      <c r="I160" s="86">
        <f t="shared" si="4"/>
        <v>-3596521568</v>
      </c>
      <c r="J160" s="86"/>
      <c r="K160" s="87">
        <f>I160/درآمد!$K$12*100</f>
        <v>-1.0087625749066818</v>
      </c>
      <c r="L160" s="86"/>
      <c r="M160" s="86">
        <v>0</v>
      </c>
      <c r="N160" s="86"/>
      <c r="O160" s="86">
        <f>VLOOKUP(A160,'درآمد ناشی از تغییر قیمت اوراق'!A:Q,17,0)</f>
        <v>-3179229222</v>
      </c>
      <c r="P160" s="86"/>
      <c r="Q160" s="86">
        <v>0</v>
      </c>
      <c r="R160" s="86"/>
      <c r="S160" s="86">
        <f t="shared" si="5"/>
        <v>-3179229222</v>
      </c>
      <c r="U160" s="87">
        <f>S160/درآمد!$F$12*100</f>
        <v>-229.63970875720457</v>
      </c>
    </row>
    <row r="161" spans="1:21" ht="18.75">
      <c r="A161" s="78" t="s">
        <v>122</v>
      </c>
      <c r="C161" s="86">
        <v>0</v>
      </c>
      <c r="D161" s="86"/>
      <c r="E161" s="86">
        <f>VLOOKUP(A161,'درآمد ناشی از تغییر قیمت اوراق'!A:Q,9,0)</f>
        <v>-27409223</v>
      </c>
      <c r="F161" s="86"/>
      <c r="G161" s="86">
        <v>0</v>
      </c>
      <c r="H161" s="86"/>
      <c r="I161" s="86">
        <f t="shared" si="4"/>
        <v>-27409223</v>
      </c>
      <c r="J161" s="86"/>
      <c r="K161" s="87">
        <f>I161/درآمد!$K$12*100</f>
        <v>-7.6878166436374455E-3</v>
      </c>
      <c r="L161" s="86"/>
      <c r="M161" s="86">
        <v>0</v>
      </c>
      <c r="N161" s="86"/>
      <c r="O161" s="86">
        <f>VLOOKUP(A161,'درآمد ناشی از تغییر قیمت اوراق'!A:Q,17,0)</f>
        <v>38856351</v>
      </c>
      <c r="P161" s="86"/>
      <c r="Q161" s="86">
        <v>0</v>
      </c>
      <c r="R161" s="86"/>
      <c r="S161" s="86">
        <f t="shared" si="5"/>
        <v>38856351</v>
      </c>
      <c r="U161" s="87">
        <f>S161/درآمد!$F$12*100</f>
        <v>2.806642901135147</v>
      </c>
    </row>
    <row r="162" spans="1:21" ht="18.75">
      <c r="A162" s="78" t="s">
        <v>345</v>
      </c>
      <c r="C162" s="86">
        <v>0</v>
      </c>
      <c r="D162" s="86"/>
      <c r="E162" s="86">
        <f>VLOOKUP(A162,'درآمد ناشی از تغییر قیمت اوراق'!A:Q,9,0)</f>
        <v>-1292650135</v>
      </c>
      <c r="F162" s="86"/>
      <c r="G162" s="86">
        <v>0</v>
      </c>
      <c r="H162" s="86"/>
      <c r="I162" s="86">
        <f t="shared" si="4"/>
        <v>-1292650135</v>
      </c>
      <c r="J162" s="86"/>
      <c r="K162" s="87">
        <f>I162/درآمد!$K$12*100</f>
        <v>-0.36256617789760737</v>
      </c>
      <c r="L162" s="86"/>
      <c r="M162" s="86">
        <v>0</v>
      </c>
      <c r="N162" s="86"/>
      <c r="O162" s="86">
        <f>VLOOKUP(A162,'درآمد ناشی از تغییر قیمت اوراق'!A:Q,17,0)</f>
        <v>-1292650135</v>
      </c>
      <c r="P162" s="86"/>
      <c r="Q162" s="86">
        <v>0</v>
      </c>
      <c r="R162" s="86"/>
      <c r="S162" s="86">
        <f t="shared" si="5"/>
        <v>-1292650135</v>
      </c>
      <c r="U162" s="87">
        <f>S162/درآمد!$F$12*100</f>
        <v>-93.369738322806967</v>
      </c>
    </row>
    <row r="163" spans="1:21" ht="18.75">
      <c r="A163" s="78" t="s">
        <v>114</v>
      </c>
      <c r="C163" s="86">
        <v>0</v>
      </c>
      <c r="D163" s="86"/>
      <c r="E163" s="86">
        <f>VLOOKUP(A163,'درآمد ناشی از تغییر قیمت اوراق'!A:Q,9,0)</f>
        <v>-307416956</v>
      </c>
      <c r="F163" s="86"/>
      <c r="G163" s="86">
        <v>0</v>
      </c>
      <c r="H163" s="86"/>
      <c r="I163" s="86">
        <f t="shared" si="4"/>
        <v>-307416956</v>
      </c>
      <c r="J163" s="86"/>
      <c r="K163" s="87">
        <f>I163/درآمد!$K$12*100</f>
        <v>-8.6225180147323416E-2</v>
      </c>
      <c r="L163" s="86"/>
      <c r="M163" s="86">
        <v>0</v>
      </c>
      <c r="N163" s="86"/>
      <c r="O163" s="86">
        <f>VLOOKUP(A163,'درآمد ناشی از تغییر قیمت اوراق'!A:Q,17,0)</f>
        <v>-573573620</v>
      </c>
      <c r="P163" s="86"/>
      <c r="Q163" s="86">
        <v>0</v>
      </c>
      <c r="R163" s="86"/>
      <c r="S163" s="86">
        <f t="shared" si="5"/>
        <v>-573573620</v>
      </c>
      <c r="U163" s="87">
        <f>S163/درآمد!$F$12*100</f>
        <v>-41.429940985744857</v>
      </c>
    </row>
    <row r="164" spans="1:21" ht="18.75">
      <c r="A164" s="78" t="s">
        <v>116</v>
      </c>
      <c r="C164" s="86">
        <v>0</v>
      </c>
      <c r="D164" s="86"/>
      <c r="E164" s="86">
        <f>VLOOKUP(A164,'درآمد ناشی از تغییر قیمت اوراق'!A:Q,9,0)</f>
        <v>-224355922</v>
      </c>
      <c r="F164" s="86"/>
      <c r="G164" s="86">
        <v>0</v>
      </c>
      <c r="H164" s="86"/>
      <c r="I164" s="86">
        <f t="shared" si="4"/>
        <v>-224355922</v>
      </c>
      <c r="J164" s="86"/>
      <c r="K164" s="87">
        <f>I164/درآمد!$K$12*100</f>
        <v>-6.2927985636448899E-2</v>
      </c>
      <c r="L164" s="86"/>
      <c r="M164" s="86">
        <v>0</v>
      </c>
      <c r="N164" s="86"/>
      <c r="O164" s="86">
        <f>VLOOKUP(A164,'درآمد ناشی از تغییر قیمت اوراق'!A:Q,17,0)</f>
        <v>-90403395</v>
      </c>
      <c r="P164" s="86"/>
      <c r="Q164" s="86">
        <v>0</v>
      </c>
      <c r="R164" s="86"/>
      <c r="S164" s="86">
        <f t="shared" si="5"/>
        <v>-90403395</v>
      </c>
      <c r="U164" s="87">
        <f>S164/درآمد!$F$12*100</f>
        <v>-6.5299504530228951</v>
      </c>
    </row>
    <row r="165" spans="1:21" ht="18.75">
      <c r="A165" s="78" t="s">
        <v>344</v>
      </c>
      <c r="C165" s="86">
        <v>0</v>
      </c>
      <c r="D165" s="86"/>
      <c r="E165" s="86">
        <f>VLOOKUP(A165,'درآمد ناشی از تغییر قیمت اوراق'!A:Q,9,0)</f>
        <v>367714</v>
      </c>
      <c r="F165" s="86"/>
      <c r="G165" s="86">
        <v>0</v>
      </c>
      <c r="H165" s="86"/>
      <c r="I165" s="86">
        <f t="shared" si="4"/>
        <v>367714</v>
      </c>
      <c r="J165" s="86"/>
      <c r="K165" s="87">
        <f>I165/درآمد!$K$12*100</f>
        <v>1.0313746614774523E-4</v>
      </c>
      <c r="L165" s="86"/>
      <c r="M165" s="86">
        <v>0</v>
      </c>
      <c r="N165" s="86"/>
      <c r="O165" s="86">
        <f>VLOOKUP(A165,'درآمد ناشی از تغییر قیمت اوراق'!A:Q,17,0)</f>
        <v>367714</v>
      </c>
      <c r="P165" s="86"/>
      <c r="Q165" s="86">
        <v>0</v>
      </c>
      <c r="R165" s="86"/>
      <c r="S165" s="86">
        <f t="shared" si="5"/>
        <v>367714</v>
      </c>
      <c r="U165" s="87">
        <f>S165/درآمد!$F$12*100</f>
        <v>2.6560442789597235E-2</v>
      </c>
    </row>
    <row r="166" spans="1:21" ht="18.75">
      <c r="A166" s="78" t="s">
        <v>134</v>
      </c>
      <c r="C166" s="86">
        <v>0</v>
      </c>
      <c r="D166" s="86"/>
      <c r="E166" s="86">
        <f>VLOOKUP(A166,'درآمد ناشی از تغییر قیمت اوراق'!A:Q,9,0)</f>
        <v>-166533755</v>
      </c>
      <c r="F166" s="86"/>
      <c r="G166" s="86">
        <v>0</v>
      </c>
      <c r="H166" s="86"/>
      <c r="I166" s="86">
        <f t="shared" si="4"/>
        <v>-166533755</v>
      </c>
      <c r="J166" s="86"/>
      <c r="K166" s="87">
        <f>I166/درآمد!$K$12*100</f>
        <v>-4.6709860159714879E-2</v>
      </c>
      <c r="L166" s="86"/>
      <c r="M166" s="86">
        <v>0</v>
      </c>
      <c r="N166" s="86"/>
      <c r="O166" s="86">
        <f>VLOOKUP(A166,'درآمد ناشی از تغییر قیمت اوراق'!A:Q,17,0)</f>
        <v>-103705072</v>
      </c>
      <c r="P166" s="86"/>
      <c r="Q166" s="86">
        <v>0</v>
      </c>
      <c r="R166" s="86"/>
      <c r="S166" s="86">
        <f t="shared" si="5"/>
        <v>-103705072</v>
      </c>
      <c r="U166" s="87">
        <f>S166/درآمد!$F$12*100</f>
        <v>-7.4907472433659379</v>
      </c>
    </row>
    <row r="167" spans="1:21" ht="18.75">
      <c r="A167" s="78" t="s">
        <v>338</v>
      </c>
      <c r="C167" s="86">
        <v>0</v>
      </c>
      <c r="D167" s="86"/>
      <c r="E167" s="86">
        <f>VLOOKUP(A167,'درآمد ناشی از تغییر قیمت اوراق'!A:Q,9,0)</f>
        <v>378287652</v>
      </c>
      <c r="F167" s="86"/>
      <c r="G167" s="86">
        <v>0</v>
      </c>
      <c r="H167" s="86"/>
      <c r="I167" s="86">
        <f t="shared" si="4"/>
        <v>378287652</v>
      </c>
      <c r="J167" s="86"/>
      <c r="K167" s="87">
        <f>I167/درآمد!$K$12*100</f>
        <v>0.106103194064572</v>
      </c>
      <c r="L167" s="86"/>
      <c r="M167" s="86">
        <v>0</v>
      </c>
      <c r="N167" s="86"/>
      <c r="O167" s="86">
        <f>VLOOKUP(A167,'درآمد ناشی از تغییر قیمت اوراق'!A:Q,17,0)</f>
        <v>378287652</v>
      </c>
      <c r="P167" s="86"/>
      <c r="Q167" s="86">
        <v>0</v>
      </c>
      <c r="R167" s="86"/>
      <c r="S167" s="86">
        <f t="shared" si="5"/>
        <v>378287652</v>
      </c>
      <c r="U167" s="87">
        <f>S167/درآمد!$F$12*100</f>
        <v>27.324190917281005</v>
      </c>
    </row>
    <row r="168" spans="1:21" ht="18.75">
      <c r="A168" s="78" t="s">
        <v>340</v>
      </c>
      <c r="C168" s="86">
        <v>0</v>
      </c>
      <c r="D168" s="86"/>
      <c r="E168" s="86">
        <f>VLOOKUP(A168,'درآمد ناشی از تغییر قیمت اوراق'!A:Q,9,0)</f>
        <v>499784901</v>
      </c>
      <c r="F168" s="86"/>
      <c r="G168" s="86">
        <v>0</v>
      </c>
      <c r="H168" s="86"/>
      <c r="I168" s="86">
        <f t="shared" si="4"/>
        <v>499784901</v>
      </c>
      <c r="J168" s="86"/>
      <c r="K168" s="87">
        <f>I168/درآمد!$K$12*100</f>
        <v>0.1401810872255114</v>
      </c>
      <c r="L168" s="86"/>
      <c r="M168" s="86">
        <v>0</v>
      </c>
      <c r="N168" s="86"/>
      <c r="O168" s="86">
        <f>VLOOKUP(A168,'درآمد ناشی از تغییر قیمت اوراق'!A:Q,17,0)</f>
        <v>499784901</v>
      </c>
      <c r="P168" s="86"/>
      <c r="Q168" s="86">
        <v>0</v>
      </c>
      <c r="R168" s="86"/>
      <c r="S168" s="86">
        <f t="shared" si="5"/>
        <v>499784901</v>
      </c>
      <c r="U168" s="87">
        <f>S168/درآمد!$F$12*100</f>
        <v>36.100089390436644</v>
      </c>
    </row>
    <row r="169" spans="1:21" ht="18.75">
      <c r="A169" s="78" t="s">
        <v>343</v>
      </c>
      <c r="C169" s="86">
        <v>0</v>
      </c>
      <c r="D169" s="86"/>
      <c r="E169" s="86">
        <f>VLOOKUP(A169,'درآمد ناشی از تغییر قیمت اوراق'!A:Q,9,0)</f>
        <v>7892562</v>
      </c>
      <c r="F169" s="86"/>
      <c r="G169" s="86">
        <v>0</v>
      </c>
      <c r="H169" s="86"/>
      <c r="I169" s="86">
        <f t="shared" si="4"/>
        <v>7892562</v>
      </c>
      <c r="J169" s="86"/>
      <c r="K169" s="87">
        <f>I169/درآمد!$K$12*100</f>
        <v>2.2137281857475656E-3</v>
      </c>
      <c r="L169" s="86"/>
      <c r="M169" s="86">
        <v>0</v>
      </c>
      <c r="N169" s="86"/>
      <c r="O169" s="86">
        <f>VLOOKUP(A169,'درآمد ناشی از تغییر قیمت اوراق'!A:Q,17,0)</f>
        <v>7892562</v>
      </c>
      <c r="P169" s="86"/>
      <c r="Q169" s="86">
        <v>0</v>
      </c>
      <c r="R169" s="86"/>
      <c r="S169" s="86">
        <f t="shared" si="5"/>
        <v>7892562</v>
      </c>
      <c r="U169" s="87">
        <f>S169/درآمد!$F$12*100</f>
        <v>0.5700896388615857</v>
      </c>
    </row>
    <row r="170" spans="1:21" ht="18.75">
      <c r="A170" s="78" t="s">
        <v>128</v>
      </c>
      <c r="C170" s="86">
        <v>0</v>
      </c>
      <c r="D170" s="86"/>
      <c r="E170" s="86">
        <f>VLOOKUP(A170,'درآمد ناشی از تغییر قیمت اوراق'!A:Q,9,0)</f>
        <v>-126004479</v>
      </c>
      <c r="F170" s="86"/>
      <c r="G170" s="86">
        <v>0</v>
      </c>
      <c r="H170" s="86"/>
      <c r="I170" s="86">
        <f t="shared" si="4"/>
        <v>-126004479</v>
      </c>
      <c r="J170" s="86"/>
      <c r="K170" s="87">
        <f>I170/درآمد!$K$12*100</f>
        <v>-3.5342093821085878E-2</v>
      </c>
      <c r="L170" s="86"/>
      <c r="M170" s="86">
        <v>0</v>
      </c>
      <c r="N170" s="86"/>
      <c r="O170" s="86">
        <f>VLOOKUP(A170,'درآمد ناشی از تغییر قیمت اوراق'!A:Q,17,0)</f>
        <v>-24474937</v>
      </c>
      <c r="P170" s="86"/>
      <c r="Q170" s="86">
        <v>0</v>
      </c>
      <c r="R170" s="86"/>
      <c r="S170" s="86">
        <f t="shared" si="5"/>
        <v>-24474937</v>
      </c>
      <c r="U170" s="87">
        <f>S170/درآمد!$F$12*100</f>
        <v>-1.7678553548885725</v>
      </c>
    </row>
    <row r="171" spans="1:21" ht="18.75">
      <c r="A171" s="78" t="s">
        <v>341</v>
      </c>
      <c r="C171" s="86">
        <v>0</v>
      </c>
      <c r="D171" s="86"/>
      <c r="E171" s="86">
        <f>VLOOKUP(A171,'درآمد ناشی از تغییر قیمت اوراق'!A:Q,9,0)</f>
        <v>-692529596</v>
      </c>
      <c r="F171" s="86"/>
      <c r="G171" s="86">
        <v>0</v>
      </c>
      <c r="H171" s="86"/>
      <c r="I171" s="86">
        <f t="shared" si="4"/>
        <v>-692529596</v>
      </c>
      <c r="J171" s="86"/>
      <c r="K171" s="87">
        <f>I171/درآمد!$K$12*100</f>
        <v>-0.19424266621276773</v>
      </c>
      <c r="L171" s="86"/>
      <c r="M171" s="86">
        <v>0</v>
      </c>
      <c r="N171" s="86"/>
      <c r="O171" s="86">
        <f>VLOOKUP(A171,'درآمد ناشی از تغییر قیمت اوراق'!A:Q,17,0)</f>
        <v>-692529596</v>
      </c>
      <c r="P171" s="86"/>
      <c r="Q171" s="86">
        <v>0</v>
      </c>
      <c r="R171" s="86"/>
      <c r="S171" s="86">
        <f t="shared" si="5"/>
        <v>-692529596</v>
      </c>
      <c r="U171" s="87">
        <f>S171/درآمد!$F$12*100</f>
        <v>-50.022280127112062</v>
      </c>
    </row>
    <row r="172" spans="1:21" ht="18.75">
      <c r="A172" s="78" t="s">
        <v>132</v>
      </c>
      <c r="C172" s="86">
        <v>0</v>
      </c>
      <c r="D172" s="86"/>
      <c r="E172" s="86">
        <f>VLOOKUP(A172,'درآمد ناشی از تغییر قیمت اوراق'!A:Q,9,0)</f>
        <v>-5585285937</v>
      </c>
      <c r="F172" s="86"/>
      <c r="G172" s="86">
        <v>0</v>
      </c>
      <c r="H172" s="86"/>
      <c r="I172" s="86">
        <f t="shared" si="4"/>
        <v>-5585285937</v>
      </c>
      <c r="J172" s="86"/>
      <c r="K172" s="87">
        <f>I172/درآمد!$K$12*100</f>
        <v>-1.5665768484550899</v>
      </c>
      <c r="L172" s="86"/>
      <c r="M172" s="86">
        <v>0</v>
      </c>
      <c r="N172" s="86"/>
      <c r="O172" s="86">
        <f>VLOOKUP(A172,'درآمد ناشی از تغییر قیمت اوراق'!A:Q,17,0)</f>
        <v>-3985153942</v>
      </c>
      <c r="P172" s="86"/>
      <c r="Q172" s="86">
        <v>0</v>
      </c>
      <c r="R172" s="86"/>
      <c r="S172" s="86">
        <f t="shared" si="5"/>
        <v>-3985153942</v>
      </c>
      <c r="U172" s="87">
        <f>S172/درآمد!$F$12*100</f>
        <v>-287.8526607206386</v>
      </c>
    </row>
    <row r="173" spans="1:21" ht="18.75">
      <c r="A173" s="78" t="s">
        <v>339</v>
      </c>
      <c r="C173" s="86">
        <v>0</v>
      </c>
      <c r="D173" s="86"/>
      <c r="E173" s="86">
        <f>VLOOKUP(A173,'درآمد ناشی از تغییر قیمت اوراق'!A:Q,9,0)</f>
        <v>-28247461</v>
      </c>
      <c r="F173" s="86"/>
      <c r="G173" s="86">
        <v>0</v>
      </c>
      <c r="H173" s="86"/>
      <c r="I173" s="86">
        <f t="shared" si="4"/>
        <v>-28247461</v>
      </c>
      <c r="J173" s="86"/>
      <c r="K173" s="87">
        <f>I173/درآمد!$K$12*100</f>
        <v>-7.9229280164672903E-3</v>
      </c>
      <c r="L173" s="86"/>
      <c r="M173" s="86">
        <v>0</v>
      </c>
      <c r="N173" s="86"/>
      <c r="O173" s="86">
        <f>VLOOKUP(A173,'درآمد ناشی از تغییر قیمت اوراق'!A:Q,17,0)</f>
        <v>-28247461</v>
      </c>
      <c r="P173" s="86"/>
      <c r="Q173" s="86">
        <v>0</v>
      </c>
      <c r="R173" s="86"/>
      <c r="S173" s="86">
        <f t="shared" si="5"/>
        <v>-28247461</v>
      </c>
      <c r="U173" s="87">
        <f>S173/درآمد!$F$12*100</f>
        <v>-2.0403494885750315</v>
      </c>
    </row>
    <row r="174" spans="1:21" ht="19.5" thickBot="1">
      <c r="C174" s="85">
        <f>SUM(C9:C173)</f>
        <v>3700440244</v>
      </c>
      <c r="D174" s="86"/>
      <c r="E174" s="85">
        <f>SUM(E9:E173)</f>
        <v>291075620988</v>
      </c>
      <c r="F174" s="86"/>
      <c r="G174" s="85">
        <f>SUM(G9:G173)</f>
        <v>56977526968</v>
      </c>
      <c r="H174" s="86"/>
      <c r="I174" s="85">
        <f>SUM(I9:I173)</f>
        <v>351753588200</v>
      </c>
      <c r="J174" s="86"/>
      <c r="K174" s="84">
        <f>SUM(K9:K173)</f>
        <v>98.660844556708213</v>
      </c>
      <c r="L174" s="86"/>
      <c r="M174" s="85">
        <f>SUM(M9:M173)</f>
        <v>83631595784</v>
      </c>
      <c r="N174" s="86"/>
      <c r="O174" s="85">
        <f>SUM(O9:O173)</f>
        <v>432407607054</v>
      </c>
      <c r="P174" s="86"/>
      <c r="Q174" s="85">
        <f>SUM(Q9:Q173)</f>
        <v>-619199385384</v>
      </c>
      <c r="R174" s="86"/>
      <c r="S174" s="85">
        <f>SUM(S9:S173)</f>
        <v>-103160182546</v>
      </c>
      <c r="T174" s="82"/>
      <c r="U174" s="84">
        <f>SUM(U9:U173)</f>
        <v>-7451.3891956179104</v>
      </c>
    </row>
    <row r="175" spans="1:21" ht="13.5" thickTop="1">
      <c r="C175" s="83"/>
      <c r="E175" s="83"/>
      <c r="G175" s="83"/>
      <c r="I175" s="82"/>
      <c r="M175" s="83"/>
      <c r="O175" s="83"/>
      <c r="Q175" s="83"/>
      <c r="S175" s="82"/>
    </row>
    <row r="176" spans="1:21">
      <c r="C176" s="83"/>
      <c r="E176" s="83"/>
      <c r="G176" s="83"/>
      <c r="M176" s="83"/>
      <c r="O176" s="82"/>
      <c r="Q176" s="82"/>
    </row>
    <row r="177" spans="15:17">
      <c r="O177" s="82"/>
      <c r="Q177" s="82"/>
    </row>
    <row r="178" spans="15:17">
      <c r="O178" s="82"/>
      <c r="Q178" s="82"/>
    </row>
    <row r="179" spans="15:17">
      <c r="O179" s="82"/>
    </row>
  </sheetData>
  <autoFilter ref="A8:V8" xr:uid="{00000000-0001-0000-0800-000000000000}">
    <sortState xmlns:xlrd2="http://schemas.microsoft.com/office/spreadsheetml/2017/richdata2" ref="A9:V165">
      <sortCondition ref="A8"/>
    </sortState>
  </autoFilter>
  <mergeCells count="8">
    <mergeCell ref="A1:U1"/>
    <mergeCell ref="A2:U2"/>
    <mergeCell ref="A3:U3"/>
    <mergeCell ref="I7:K7"/>
    <mergeCell ref="S7:U7"/>
    <mergeCell ref="A5:U5"/>
    <mergeCell ref="C6:K6"/>
    <mergeCell ref="M6:U6"/>
  </mergeCells>
  <conditionalFormatting sqref="A9:A173">
    <cfRule type="duplicateValues" dxfId="2" priority="31"/>
    <cfRule type="duplicateValues" dxfId="1" priority="32"/>
  </conditionalFormatting>
  <pageMargins left="0.39" right="0.39" top="0.39" bottom="0.39" header="0" footer="0"/>
  <pageSetup scale="5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E0A4E-7F36-41C7-8226-4E050411462B}">
  <sheetPr>
    <tabColor rgb="FF92D050"/>
    <pageSetUpPr fitToPage="1"/>
  </sheetPr>
  <dimension ref="A1:Q18"/>
  <sheetViews>
    <sheetView rightToLeft="1" view="pageBreakPreview" zoomScale="136" zoomScaleNormal="100" zoomScaleSheetLayoutView="136" workbookViewId="0">
      <selection activeCell="Q17" sqref="C17:Q20"/>
    </sheetView>
  </sheetViews>
  <sheetFormatPr defaultRowHeight="12.75"/>
  <cols>
    <col min="1" max="1" width="29.7109375" style="71" bestFit="1" customWidth="1"/>
    <col min="2" max="2" width="1.28515625" style="71" customWidth="1"/>
    <col min="3" max="3" width="14.5703125" style="71" bestFit="1" customWidth="1"/>
    <col min="4" max="4" width="1.28515625" style="71" customWidth="1"/>
    <col min="5" max="5" width="15.5703125" style="71" bestFit="1" customWidth="1"/>
    <col min="6" max="6" width="1.28515625" style="71" customWidth="1"/>
    <col min="7" max="7" width="11.28515625" style="71" bestFit="1" customWidth="1"/>
    <col min="8" max="8" width="1.28515625" style="71" customWidth="1"/>
    <col min="9" max="9" width="15.5703125" style="71" bestFit="1" customWidth="1"/>
    <col min="10" max="10" width="1.28515625" style="71" customWidth="1"/>
    <col min="11" max="11" width="15.7109375" style="71" bestFit="1" customWidth="1"/>
    <col min="12" max="12" width="1.28515625" style="71" customWidth="1"/>
    <col min="13" max="13" width="15.5703125" style="71" bestFit="1" customWidth="1"/>
    <col min="14" max="14" width="1.28515625" style="71" customWidth="1"/>
    <col min="15" max="15" width="15.7109375" style="71" bestFit="1" customWidth="1"/>
    <col min="16" max="16" width="1.28515625" style="71" customWidth="1"/>
    <col min="17" max="17" width="15.7109375" style="71" bestFit="1" customWidth="1"/>
    <col min="18" max="16384" width="9.140625" style="71"/>
  </cols>
  <sheetData>
    <row r="1" spans="1:17" ht="29.1" customHeight="1">
      <c r="A1" s="117" t="str">
        <f>سهام!A1</f>
        <v>صندوق حفظ ارزش دماوند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</row>
    <row r="2" spans="1:17" ht="21.75" customHeight="1">
      <c r="A2" s="117" t="s">
        <v>154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</row>
    <row r="3" spans="1:17" ht="21.75" customHeight="1">
      <c r="A3" s="117" t="s">
        <v>333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</row>
    <row r="4" spans="1:17" ht="14.45" customHeight="1"/>
    <row r="5" spans="1:17" ht="14.45" customHeight="1">
      <c r="A5" s="126" t="s">
        <v>319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</row>
    <row r="6" spans="1:17" ht="14.45" customHeight="1">
      <c r="C6" s="119" t="s">
        <v>169</v>
      </c>
      <c r="D6" s="119"/>
      <c r="E6" s="119"/>
      <c r="F6" s="119"/>
      <c r="G6" s="119"/>
      <c r="H6" s="119"/>
      <c r="I6" s="119"/>
      <c r="K6" s="119" t="s">
        <v>170</v>
      </c>
      <c r="L6" s="119"/>
      <c r="M6" s="119"/>
      <c r="N6" s="119"/>
      <c r="O6" s="119"/>
      <c r="P6" s="119"/>
      <c r="Q6" s="119"/>
    </row>
    <row r="7" spans="1:17" ht="14.45" customHeight="1">
      <c r="C7" s="72"/>
      <c r="D7" s="72"/>
      <c r="E7" s="72"/>
      <c r="F7" s="72"/>
      <c r="G7" s="72"/>
      <c r="H7" s="72"/>
      <c r="I7" s="72"/>
      <c r="K7" s="72"/>
      <c r="L7" s="72"/>
      <c r="M7" s="72"/>
      <c r="N7" s="72"/>
      <c r="O7" s="72"/>
      <c r="P7" s="72"/>
      <c r="Q7" s="72"/>
    </row>
    <row r="8" spans="1:17" ht="14.45" customHeight="1">
      <c r="A8" s="90" t="s">
        <v>181</v>
      </c>
      <c r="C8" s="74" t="s">
        <v>182</v>
      </c>
      <c r="E8" s="74" t="s">
        <v>173</v>
      </c>
      <c r="G8" s="74" t="s">
        <v>174</v>
      </c>
      <c r="I8" s="74" t="s">
        <v>57</v>
      </c>
      <c r="K8" s="74" t="s">
        <v>182</v>
      </c>
      <c r="M8" s="74" t="s">
        <v>173</v>
      </c>
      <c r="O8" s="74" t="s">
        <v>174</v>
      </c>
      <c r="Q8" s="74" t="s">
        <v>57</v>
      </c>
    </row>
    <row r="9" spans="1:17" ht="21.75" customHeight="1">
      <c r="A9" s="96" t="s">
        <v>183</v>
      </c>
      <c r="C9" s="86">
        <f>VLOOKUP(A9,'سود اوراق بهادار'!A:Q,7,0)</f>
        <v>0</v>
      </c>
      <c r="D9" s="82"/>
      <c r="E9" s="86">
        <v>0</v>
      </c>
      <c r="F9" s="82"/>
      <c r="G9" s="86">
        <f>VLOOKUP(A9,'درآمد ناشی از فروش'!A:Q,9,0)</f>
        <v>0</v>
      </c>
      <c r="H9" s="92"/>
      <c r="I9" s="86">
        <f>C9+E9+G9</f>
        <v>0</v>
      </c>
      <c r="J9" s="92"/>
      <c r="K9" s="86">
        <f>VLOOKUP(A9,'سود اوراق بهادار'!A:Q,13,0)</f>
        <v>16559789766</v>
      </c>
      <c r="L9" s="86"/>
      <c r="M9" s="86">
        <v>0</v>
      </c>
      <c r="N9" s="86"/>
      <c r="O9" s="86">
        <f>VLOOKUP(A9,'درآمد ناشی از فروش'!A:Q,17,0)</f>
        <v>45312500</v>
      </c>
      <c r="P9" s="92"/>
      <c r="Q9" s="86">
        <f>K9+M9+O9</f>
        <v>16605102266</v>
      </c>
    </row>
    <row r="10" spans="1:17" ht="21.75" customHeight="1">
      <c r="A10" s="95" t="s">
        <v>184</v>
      </c>
      <c r="C10" s="86">
        <f>VLOOKUP(A10,'سود اوراق بهادار'!A:Q,7,0)</f>
        <v>0</v>
      </c>
      <c r="D10" s="82"/>
      <c r="E10" s="86">
        <v>0</v>
      </c>
      <c r="F10" s="82"/>
      <c r="G10" s="86">
        <f>VLOOKUP(A10,'درآمد ناشی از فروش'!A:Q,9,0)</f>
        <v>0</v>
      </c>
      <c r="H10" s="92"/>
      <c r="I10" s="86">
        <f t="shared" ref="I10:I15" si="0">C10+E10+G10</f>
        <v>0</v>
      </c>
      <c r="J10" s="92"/>
      <c r="K10" s="86">
        <f>VLOOKUP(A10,'سود اوراق بهادار'!A:Q,13,0)</f>
        <v>1810935052</v>
      </c>
      <c r="L10" s="86"/>
      <c r="M10" s="86">
        <v>0</v>
      </c>
      <c r="N10" s="86"/>
      <c r="O10" s="86">
        <f>VLOOKUP(A10,'درآمد ناشی از فروش'!A:Q,17,0)</f>
        <v>-11020000</v>
      </c>
      <c r="P10" s="92"/>
      <c r="Q10" s="86">
        <f t="shared" ref="Q10:Q15" si="1">K10+M10+O10</f>
        <v>1799915052</v>
      </c>
    </row>
    <row r="11" spans="1:17" ht="21.75" customHeight="1">
      <c r="A11" s="95" t="s">
        <v>185</v>
      </c>
      <c r="C11" s="86">
        <f>VLOOKUP(A11,'سود اوراق بهادار'!A:Q,7,0)</f>
        <v>0</v>
      </c>
      <c r="D11" s="82"/>
      <c r="E11" s="86">
        <v>0</v>
      </c>
      <c r="F11" s="82"/>
      <c r="G11" s="86">
        <f>VLOOKUP(A11,'درآمد ناشی از فروش'!A:Q,9,0)</f>
        <v>0</v>
      </c>
      <c r="H11" s="92"/>
      <c r="I11" s="86">
        <f t="shared" si="0"/>
        <v>0</v>
      </c>
      <c r="J11" s="92"/>
      <c r="K11" s="86">
        <f>VLOOKUP(A11,'سود اوراق بهادار'!A:Q,13,0)</f>
        <v>4305270</v>
      </c>
      <c r="L11" s="86"/>
      <c r="M11" s="86">
        <v>0</v>
      </c>
      <c r="N11" s="86"/>
      <c r="O11" s="86">
        <f>VLOOKUP(A11,'درآمد ناشی از فروش'!A:Q,17,0)</f>
        <v>1002732</v>
      </c>
      <c r="P11" s="92"/>
      <c r="Q11" s="86">
        <f t="shared" si="1"/>
        <v>5308002</v>
      </c>
    </row>
    <row r="12" spans="1:17" ht="21.75" customHeight="1">
      <c r="A12" s="95" t="s">
        <v>186</v>
      </c>
      <c r="C12" s="86">
        <f>VLOOKUP(A12,'سود اوراق بهادار'!A:Q,7,0)</f>
        <v>0</v>
      </c>
      <c r="D12" s="82"/>
      <c r="E12" s="86">
        <v>0</v>
      </c>
      <c r="F12" s="82"/>
      <c r="G12" s="86">
        <f>VLOOKUP(A12,'درآمد ناشی از فروش'!A:Q,9,0)</f>
        <v>0</v>
      </c>
      <c r="H12" s="92"/>
      <c r="I12" s="86">
        <f t="shared" si="0"/>
        <v>0</v>
      </c>
      <c r="J12" s="92"/>
      <c r="K12" s="86">
        <f>VLOOKUP(A12,'سود اوراق بهادار'!A:Q,13,0)</f>
        <v>18100210055</v>
      </c>
      <c r="L12" s="86"/>
      <c r="M12" s="86">
        <v>0</v>
      </c>
      <c r="N12" s="86"/>
      <c r="O12" s="86">
        <f>VLOOKUP(A12,'درآمد ناشی از فروش'!A:Q,17,0)</f>
        <v>-4062500</v>
      </c>
      <c r="P12" s="92"/>
      <c r="Q12" s="86">
        <f t="shared" si="1"/>
        <v>18096147555</v>
      </c>
    </row>
    <row r="13" spans="1:17" ht="21.75" customHeight="1">
      <c r="A13" s="95" t="s">
        <v>187</v>
      </c>
      <c r="C13" s="86">
        <f>VLOOKUP(A13,'سود اوراق بهادار'!A:Q,7,0)</f>
        <v>0</v>
      </c>
      <c r="D13" s="82"/>
      <c r="E13" s="86">
        <v>0</v>
      </c>
      <c r="F13" s="82"/>
      <c r="G13" s="86">
        <f>VLOOKUP(A13,'درآمد ناشی از فروش'!A:Q,9,0)</f>
        <v>0</v>
      </c>
      <c r="H13" s="92"/>
      <c r="I13" s="86">
        <f t="shared" si="0"/>
        <v>0</v>
      </c>
      <c r="J13" s="92"/>
      <c r="K13" s="86">
        <f>VLOOKUP(A13,'سود اوراق بهادار'!A:Q,13,0)</f>
        <v>722028063</v>
      </c>
      <c r="L13" s="86"/>
      <c r="M13" s="86">
        <v>0</v>
      </c>
      <c r="N13" s="86"/>
      <c r="O13" s="86">
        <f>VLOOKUP(A13,'درآمد ناشی از فروش'!A:Q,17,0)</f>
        <v>1812500</v>
      </c>
      <c r="P13" s="92"/>
      <c r="Q13" s="86">
        <f t="shared" si="1"/>
        <v>723840563</v>
      </c>
    </row>
    <row r="14" spans="1:17" ht="21.75" customHeight="1">
      <c r="A14" s="95" t="s">
        <v>188</v>
      </c>
      <c r="C14" s="86">
        <f>VLOOKUP(A14,'سود اوراق بهادار'!A:Q,7,0)</f>
        <v>0</v>
      </c>
      <c r="D14" s="82"/>
      <c r="E14" s="86">
        <v>0</v>
      </c>
      <c r="F14" s="82"/>
      <c r="G14" s="86">
        <f>VLOOKUP(A14,'درآمد ناشی از فروش'!A:Q,9,0)</f>
        <v>0</v>
      </c>
      <c r="H14" s="92"/>
      <c r="I14" s="86">
        <f t="shared" si="0"/>
        <v>0</v>
      </c>
      <c r="J14" s="92"/>
      <c r="K14" s="86">
        <f>VLOOKUP(A14,'سود اوراق بهادار'!A:Q,13,0)</f>
        <v>900630588</v>
      </c>
      <c r="L14" s="86"/>
      <c r="M14" s="86">
        <v>0</v>
      </c>
      <c r="N14" s="86"/>
      <c r="O14" s="86">
        <f>VLOOKUP(A14,'درآمد ناشی از فروش'!A:Q,17,0)</f>
        <v>3806250</v>
      </c>
      <c r="P14" s="92"/>
      <c r="Q14" s="86">
        <f t="shared" si="1"/>
        <v>904436838</v>
      </c>
    </row>
    <row r="15" spans="1:17" ht="21.75" customHeight="1">
      <c r="A15" s="95" t="s">
        <v>146</v>
      </c>
      <c r="C15" s="86">
        <f>VLOOKUP(A15,'سود اوراق بهادار'!A:Q,7,0)</f>
        <v>3812950729</v>
      </c>
      <c r="D15" s="82"/>
      <c r="E15" s="86">
        <f>VLOOKUP(A15,'درآمد ناشی از تغییر قیمت اوراق'!A:Q,9,0)</f>
        <v>0</v>
      </c>
      <c r="F15" s="82"/>
      <c r="G15" s="86">
        <v>0</v>
      </c>
      <c r="H15" s="92"/>
      <c r="I15" s="86">
        <f t="shared" si="0"/>
        <v>3812950729</v>
      </c>
      <c r="J15" s="92"/>
      <c r="K15" s="86">
        <f>VLOOKUP(A15,'سود اوراق بهادار'!A:Q,13,0)</f>
        <v>14551919173</v>
      </c>
      <c r="L15" s="86"/>
      <c r="M15" s="86">
        <f>VLOOKUP(A15,'درآمد ناشی از تغییر قیمت اوراق'!A:Q,17,0)</f>
        <v>28449523392</v>
      </c>
      <c r="N15" s="86"/>
      <c r="O15" s="86">
        <v>0</v>
      </c>
      <c r="P15" s="92"/>
      <c r="Q15" s="86">
        <f t="shared" si="1"/>
        <v>43001442565</v>
      </c>
    </row>
    <row r="16" spans="1:17" ht="21.75" customHeight="1" thickBot="1">
      <c r="A16" s="94"/>
      <c r="C16" s="85">
        <f>SUM(C9:C15)</f>
        <v>3812950729</v>
      </c>
      <c r="D16" s="82"/>
      <c r="E16" s="85">
        <f>SUM(E9:E15)</f>
        <v>0</v>
      </c>
      <c r="F16" s="82"/>
      <c r="G16" s="85">
        <f>SUM(G9:G15)</f>
        <v>0</v>
      </c>
      <c r="H16" s="82"/>
      <c r="I16" s="93">
        <f>SUM(I9:I15)</f>
        <v>3812950729</v>
      </c>
      <c r="J16" s="82"/>
      <c r="K16" s="93">
        <f>SUM(K9:K15)</f>
        <v>52649817967</v>
      </c>
      <c r="L16" s="82"/>
      <c r="M16" s="93">
        <f>SUM(M9:M15)</f>
        <v>28449523392</v>
      </c>
      <c r="N16" s="82"/>
      <c r="O16" s="93">
        <f>SUM(O9:O15)</f>
        <v>36851482</v>
      </c>
      <c r="P16" s="82"/>
      <c r="Q16" s="93">
        <f>SUM(Q9:Q15)</f>
        <v>81136192841</v>
      </c>
    </row>
    <row r="17" spans="3:17" ht="13.5" thickTop="1">
      <c r="C17" s="91"/>
      <c r="E17" s="91"/>
      <c r="I17" s="92"/>
      <c r="K17" s="91"/>
      <c r="M17" s="91"/>
      <c r="O17" s="91"/>
      <c r="Q17" s="92"/>
    </row>
    <row r="18" spans="3:17">
      <c r="C18" s="91"/>
      <c r="E18" s="91"/>
      <c r="K18" s="91"/>
      <c r="M18" s="91"/>
      <c r="O18" s="91"/>
    </row>
  </sheetData>
  <mergeCells count="6">
    <mergeCell ref="A1:Q1"/>
    <mergeCell ref="A2:Q2"/>
    <mergeCell ref="A3:Q3"/>
    <mergeCell ref="A5:Q5"/>
    <mergeCell ref="C6:I6"/>
    <mergeCell ref="K6:Q6"/>
  </mergeCells>
  <pageMargins left="0.39" right="0.39" top="0.39" bottom="0.39" header="0" footer="0"/>
  <pageSetup scale="83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EFE2B-111C-4619-BCC7-96440E29D07F}">
  <sheetPr>
    <tabColor rgb="FF92D050"/>
    <pageSetUpPr fitToPage="1"/>
  </sheetPr>
  <dimension ref="A1:I16"/>
  <sheetViews>
    <sheetView rightToLeft="1" view="pageBreakPreview" topLeftCell="A7" zoomScale="184" zoomScaleNormal="100" zoomScaleSheetLayoutView="184" workbookViewId="0">
      <selection activeCell="C16" sqref="C16"/>
    </sheetView>
  </sheetViews>
  <sheetFormatPr defaultRowHeight="12.75"/>
  <cols>
    <col min="1" max="1" width="40.28515625" style="71" customWidth="1"/>
    <col min="2" max="2" width="1.28515625" style="71" customWidth="1"/>
    <col min="3" max="3" width="19.42578125" style="71" customWidth="1"/>
    <col min="4" max="4" width="1.28515625" style="71" customWidth="1"/>
    <col min="5" max="5" width="20.7109375" style="71" customWidth="1"/>
    <col min="6" max="6" width="1.28515625" style="71" customWidth="1"/>
    <col min="7" max="7" width="19.42578125" style="71" customWidth="1"/>
    <col min="8" max="8" width="1.28515625" style="71" customWidth="1"/>
    <col min="9" max="9" width="19.42578125" style="71" customWidth="1"/>
    <col min="10" max="10" width="0.28515625" style="71" customWidth="1"/>
    <col min="11" max="16384" width="9.140625" style="71"/>
  </cols>
  <sheetData>
    <row r="1" spans="1:9" ht="29.1" customHeight="1">
      <c r="A1" s="117" t="str">
        <f>سهام!A1</f>
        <v>صندوق حفظ ارزش دماوند</v>
      </c>
      <c r="B1" s="117"/>
      <c r="C1" s="117"/>
      <c r="D1" s="117"/>
      <c r="E1" s="117"/>
      <c r="F1" s="117"/>
      <c r="G1" s="117"/>
      <c r="H1" s="117"/>
      <c r="I1" s="117"/>
    </row>
    <row r="2" spans="1:9" ht="21.75" customHeight="1">
      <c r="A2" s="117" t="s">
        <v>154</v>
      </c>
      <c r="B2" s="117"/>
      <c r="C2" s="117"/>
      <c r="D2" s="117"/>
      <c r="E2" s="117"/>
      <c r="F2" s="117"/>
      <c r="G2" s="117"/>
      <c r="H2" s="117"/>
      <c r="I2" s="117"/>
    </row>
    <row r="3" spans="1:9" ht="21.75" customHeight="1">
      <c r="A3" s="117" t="s">
        <v>333</v>
      </c>
      <c r="B3" s="117"/>
      <c r="C3" s="117"/>
      <c r="D3" s="117"/>
      <c r="E3" s="117"/>
      <c r="F3" s="117"/>
      <c r="G3" s="117"/>
      <c r="H3" s="117"/>
      <c r="I3" s="117"/>
    </row>
    <row r="4" spans="1:9" ht="14.45" customHeight="1"/>
    <row r="5" spans="1:9" ht="14.45" customHeight="1">
      <c r="A5" s="126" t="s">
        <v>321</v>
      </c>
      <c r="B5" s="126"/>
      <c r="C5" s="126"/>
      <c r="D5" s="126"/>
      <c r="E5" s="126"/>
      <c r="F5" s="126"/>
      <c r="G5" s="126"/>
      <c r="H5" s="126"/>
      <c r="I5" s="126"/>
    </row>
    <row r="6" spans="1:9" ht="14.45" customHeight="1">
      <c r="C6" s="119" t="s">
        <v>169</v>
      </c>
      <c r="D6" s="119"/>
      <c r="E6" s="119"/>
      <c r="G6" s="119" t="s">
        <v>170</v>
      </c>
      <c r="H6" s="119"/>
      <c r="I6" s="119"/>
    </row>
    <row r="7" spans="1:9" ht="36.4" customHeight="1">
      <c r="A7" s="90" t="s">
        <v>195</v>
      </c>
      <c r="C7" s="98" t="s">
        <v>196</v>
      </c>
      <c r="D7" s="72"/>
      <c r="E7" s="98" t="s">
        <v>197</v>
      </c>
      <c r="G7" s="98" t="s">
        <v>196</v>
      </c>
      <c r="H7" s="72"/>
      <c r="I7" s="98" t="s">
        <v>197</v>
      </c>
    </row>
    <row r="8" spans="1:9" ht="21.75" customHeight="1">
      <c r="A8" s="96" t="s">
        <v>235</v>
      </c>
      <c r="C8" s="79">
        <f>VLOOKUP(A8,'سود سپرده بانکی'!A:M,3,0)</f>
        <v>2291990</v>
      </c>
      <c r="D8" s="77"/>
      <c r="E8" s="80">
        <f t="shared" ref="E8:E13" si="0">C8/$C$14*100</f>
        <v>0.55330197077582877</v>
      </c>
      <c r="F8" s="77"/>
      <c r="G8" s="79">
        <f>VLOOKUP(A8,'سود سپرده بانکی'!A:M,9,0)</f>
        <v>27421685</v>
      </c>
      <c r="H8" s="77"/>
      <c r="I8" s="80">
        <f t="shared" ref="I8:I13" si="1">G8/$G$14*100</f>
        <v>0.12460208582802541</v>
      </c>
    </row>
    <row r="9" spans="1:9" ht="21.75" customHeight="1">
      <c r="A9" s="75" t="s">
        <v>236</v>
      </c>
      <c r="C9" s="79">
        <f>VLOOKUP(A9,'سود سپرده بانکی'!A:M,3,0)</f>
        <v>386652</v>
      </c>
      <c r="D9" s="77"/>
      <c r="E9" s="81">
        <f t="shared" si="0"/>
        <v>9.3340421906036128E-2</v>
      </c>
      <c r="F9" s="77"/>
      <c r="G9" s="79">
        <f>VLOOKUP(A9,'سود سپرده بانکی'!A:M,9,0)</f>
        <v>1532720</v>
      </c>
      <c r="H9" s="77"/>
      <c r="I9" s="81">
        <f t="shared" si="1"/>
        <v>6.9645650509927133E-3</v>
      </c>
    </row>
    <row r="10" spans="1:9" ht="21.75" customHeight="1">
      <c r="A10" s="75" t="s">
        <v>237</v>
      </c>
      <c r="C10" s="79">
        <f>VLOOKUP(A10,'سود سپرده بانکی'!A:M,3,0)</f>
        <v>29368117</v>
      </c>
      <c r="D10" s="77"/>
      <c r="E10" s="81">
        <f t="shared" si="0"/>
        <v>7.0896631373064984</v>
      </c>
      <c r="F10" s="77"/>
      <c r="G10" s="79">
        <f>VLOOKUP(A10,'سود سپرده بانکی'!A:M,9,0)</f>
        <v>30869345</v>
      </c>
      <c r="H10" s="77"/>
      <c r="I10" s="81">
        <f t="shared" si="1"/>
        <v>0.14026799502455548</v>
      </c>
    </row>
    <row r="11" spans="1:9" ht="21.75" customHeight="1">
      <c r="A11" s="75" t="s">
        <v>240</v>
      </c>
      <c r="C11" s="79">
        <f>VLOOKUP(A11,'سود سپرده بانکی'!A:M,3,0)</f>
        <v>382191780</v>
      </c>
      <c r="D11" s="77"/>
      <c r="E11" s="81">
        <f t="shared" si="0"/>
        <v>92.263694470011643</v>
      </c>
      <c r="F11" s="77"/>
      <c r="G11" s="79">
        <f>VLOOKUP(A11,'سود سپرده بانکی'!A:M,9,0)</f>
        <v>19564862907</v>
      </c>
      <c r="H11" s="77"/>
      <c r="I11" s="81">
        <f t="shared" si="1"/>
        <v>88.901273833156679</v>
      </c>
    </row>
    <row r="12" spans="1:9" ht="21.75" customHeight="1">
      <c r="A12" s="75" t="s">
        <v>238</v>
      </c>
      <c r="C12" s="79">
        <f>VLOOKUP(A12,'سود سپرده بانکی'!A:M,3,0)</f>
        <v>0</v>
      </c>
      <c r="D12" s="77"/>
      <c r="E12" s="81">
        <f t="shared" si="0"/>
        <v>0</v>
      </c>
      <c r="F12" s="77"/>
      <c r="G12" s="79">
        <f>VLOOKUP(A12,'سود سپرده بانکی'!A:M,9,0)</f>
        <v>800000</v>
      </c>
      <c r="H12" s="77"/>
      <c r="I12" s="81">
        <f t="shared" si="1"/>
        <v>3.6351401696292675E-3</v>
      </c>
    </row>
    <row r="13" spans="1:9" ht="21.75" customHeight="1">
      <c r="A13" s="75" t="s">
        <v>239</v>
      </c>
      <c r="C13" s="79">
        <v>0</v>
      </c>
      <c r="D13" s="77"/>
      <c r="E13" s="81">
        <f t="shared" si="0"/>
        <v>0</v>
      </c>
      <c r="F13" s="77"/>
      <c r="G13" s="79">
        <f>VLOOKUP(A13,'سود سپرده بانکی'!A:M,9,0)</f>
        <v>2381917808</v>
      </c>
      <c r="H13" s="77"/>
      <c r="I13" s="81">
        <f t="shared" si="1"/>
        <v>10.823256380770117</v>
      </c>
    </row>
    <row r="14" spans="1:9" ht="21.75" customHeight="1" thickBot="1">
      <c r="A14" s="94"/>
      <c r="C14" s="97">
        <f>SUM(C8:C13)</f>
        <v>414238539</v>
      </c>
      <c r="D14" s="77"/>
      <c r="E14" s="97">
        <f>SUM(E8:E13)</f>
        <v>100</v>
      </c>
      <c r="F14" s="77"/>
      <c r="G14" s="97">
        <f>SUM(G8:G13)</f>
        <v>22007404465</v>
      </c>
      <c r="H14" s="77"/>
      <c r="I14" s="97">
        <f>SUM(I8:I13)</f>
        <v>100</v>
      </c>
    </row>
    <row r="15" spans="1:9" ht="13.5" thickTop="1">
      <c r="C15" s="91"/>
      <c r="G15" s="91"/>
    </row>
    <row r="16" spans="1:9">
      <c r="C16" s="91"/>
      <c r="G16" s="91"/>
    </row>
  </sheetData>
  <mergeCells count="6">
    <mergeCell ref="A1:I1"/>
    <mergeCell ref="A2:I2"/>
    <mergeCell ref="A3:I3"/>
    <mergeCell ref="A5:I5"/>
    <mergeCell ref="C6:E6"/>
    <mergeCell ref="G6:I6"/>
  </mergeCells>
  <pageMargins left="0.39" right="0.39" top="0.39" bottom="0.39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16</vt:i4>
      </vt:variant>
    </vt:vector>
  </HeadingPairs>
  <TitlesOfParts>
    <vt:vector size="33" baseType="lpstr">
      <vt:lpstr>0</vt:lpstr>
      <vt:lpstr>سهام</vt:lpstr>
      <vt:lpstr>اوراق مشتقه</vt:lpstr>
      <vt:lpstr>اوراق</vt:lpstr>
      <vt:lpstr>سپرده</vt:lpstr>
      <vt:lpstr>درآمد</vt:lpstr>
      <vt:lpstr>درآمد سرمایه گذاری در سهام</vt:lpstr>
      <vt:lpstr>درآمد سرمایه گذاری در اوراق به</vt:lpstr>
      <vt:lpstr>درآمد سپرده بانکی</vt:lpstr>
      <vt:lpstr>سایر درآمدها</vt:lpstr>
      <vt:lpstr>درآمد سود سهام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سود ترجیحی</vt:lpstr>
      <vt:lpstr>اوراق!Print_Area</vt:lpstr>
      <vt:lpstr>'اوراق مشتقه'!Print_Area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ترجیحی'!Print_Area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Mohammad Nikomaram</dc:creator>
  <dc:description/>
  <cp:lastModifiedBy>Mohammad Nikomaram</cp:lastModifiedBy>
  <dcterms:created xsi:type="dcterms:W3CDTF">2025-11-25T05:01:31Z</dcterms:created>
  <dcterms:modified xsi:type="dcterms:W3CDTF">2025-12-30T05:27:16Z</dcterms:modified>
</cp:coreProperties>
</file>