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F\حسابداری صندوق\10-حفظ ارزش دماوند\عملیات حسابداری\پرتفوی ماهانه\1405\01\"/>
    </mc:Choice>
  </mc:AlternateContent>
  <xr:revisionPtr revIDLastSave="0" documentId="13_ncr:1_{E77DFB35-C306-4D2E-A28C-F62963EC8750}" xr6:coauthVersionLast="47" xr6:coauthVersionMax="47" xr10:uidLastSave="{00000000-0000-0000-0000-000000000000}"/>
  <bookViews>
    <workbookView xWindow="-120" yWindow="-120" windowWidth="29040" windowHeight="15840" tabRatio="958" activeTab="1" xr2:uid="{00000000-000D-0000-FFFF-FFFF00000000}"/>
  </bookViews>
  <sheets>
    <sheet name="0" sheetId="22" r:id="rId1"/>
    <sheet name="سهام" sheetId="2" r:id="rId2"/>
    <sheet name="اوراق مشتقه" sheetId="30" r:id="rId3"/>
    <sheet name="اوراق" sheetId="5" r:id="rId4"/>
    <sheet name="تعدیل قیمت" sheetId="29" r:id="rId5"/>
    <sheet name="سپرده" sheetId="7" r:id="rId6"/>
    <sheet name="درآمد" sheetId="8" r:id="rId7"/>
    <sheet name="درآمد سرمایه گذاری در سهام" sheetId="25" r:id="rId8"/>
    <sheet name="درآمد سرمایه گذاری در اوراق به" sheetId="26" r:id="rId9"/>
    <sheet name="درآمد سپرده بانکی" sheetId="27" r:id="rId10"/>
    <sheet name="سایر درآمدها" sheetId="14" r:id="rId11"/>
    <sheet name="درآمد سود سهام" sheetId="15" r:id="rId12"/>
    <sheet name="سود اوراق بهادار" sheetId="17" r:id="rId13"/>
    <sheet name="سود سپرده بانکی" sheetId="18" r:id="rId14"/>
    <sheet name="درآمد ناشی از فروش" sheetId="19" r:id="rId15"/>
    <sheet name="درآمد اعمال اختیار" sheetId="20" r:id="rId16"/>
    <sheet name="درآمد ناشی از تغییر قیمت اوراق" sheetId="31" r:id="rId17"/>
    <sheet name="سود ترجیحی" sheetId="23" r:id="rId18"/>
  </sheets>
  <externalReferences>
    <externalReference r:id="rId19"/>
    <externalReference r:id="rId20"/>
  </externalReferences>
  <definedNames>
    <definedName name="_xlnm._FilterDatabase" localSheetId="7" hidden="1">'درآمد سرمایه گذاری در سهام'!$A$8:$V$8</definedName>
    <definedName name="_xlnm.Print_Area" localSheetId="3">اوراق!$A$1:$AI$11</definedName>
    <definedName name="_xlnm.Print_Area" localSheetId="2">'اوراق مشتقه'!$A$1:$AS$13</definedName>
    <definedName name="_xlnm.Print_Area" localSheetId="4">'تعدیل قیمت'!$A$1:$N$11</definedName>
    <definedName name="_xlnm.Print_Area" localSheetId="6">درآمد!$A$1:$J$12</definedName>
    <definedName name="_xlnm.Print_Area" localSheetId="15">'درآمد اعمال اختیار'!$A$1:$M$159</definedName>
    <definedName name="_xlnm.Print_Area" localSheetId="9">'درآمد سپرده بانکی'!$A$1:$J$14</definedName>
    <definedName name="_xlnm.Print_Area" localSheetId="8">'درآمد سرمایه گذاری در اوراق به'!$A$1:$Q$16</definedName>
    <definedName name="_xlnm.Print_Area" localSheetId="7">'درآمد سرمایه گذاری در سهام'!$A$1:$V$192</definedName>
    <definedName name="_xlnm.Print_Area" localSheetId="11">'درآمد سود سهام'!$A$1:$S$21</definedName>
    <definedName name="_xlnm.Print_Area" localSheetId="16">'درآمد ناشی از تغییر قیمت اوراق'!$A$1:$Q$35</definedName>
    <definedName name="_xlnm.Print_Area" localSheetId="14">'درآمد ناشی از فروش'!$A$1:$Q$39</definedName>
    <definedName name="_xlnm.Print_Area" localSheetId="10">'سایر درآمدها'!$A$1:$F$11</definedName>
    <definedName name="_xlnm.Print_Area" localSheetId="5">سپرده!$A$1:$L$13</definedName>
    <definedName name="_xlnm.Print_Area" localSheetId="12">'سود اوراق بهادار'!$A$1:$R$15</definedName>
    <definedName name="_xlnm.Print_Area" localSheetId="17">'سود ترجیحی'!$A$1:$H$17</definedName>
    <definedName name="_xlnm.Print_Area" localSheetId="13">'سود سپرده بانکی'!$A$1:$N$14</definedName>
    <definedName name="_xlnm.Print_Area" localSheetId="1">سهام!$A$1:$Y$34</definedName>
  </definedNames>
  <calcPr calcId="191029"/>
</workbook>
</file>

<file path=xl/calcChain.xml><?xml version="1.0" encoding="utf-8"?>
<calcChain xmlns="http://schemas.openxmlformats.org/spreadsheetml/2006/main">
  <c r="G34" i="2" l="1"/>
  <c r="W34" i="2"/>
  <c r="Q9" i="31" l="1"/>
  <c r="Q10" i="31"/>
  <c r="Q11" i="31"/>
  <c r="Q12" i="31"/>
  <c r="Q13" i="31"/>
  <c r="Q14" i="31"/>
  <c r="Q15" i="31"/>
  <c r="Q16" i="31"/>
  <c r="Q17" i="31"/>
  <c r="Q18" i="31"/>
  <c r="Q19" i="31"/>
  <c r="Q20" i="31"/>
  <c r="Q21" i="31"/>
  <c r="Q22" i="31"/>
  <c r="Q23" i="31"/>
  <c r="Q24" i="31"/>
  <c r="Q25" i="31"/>
  <c r="Q26" i="31"/>
  <c r="Q27" i="31"/>
  <c r="Q28" i="31"/>
  <c r="Q29" i="31"/>
  <c r="Q30" i="31"/>
  <c r="Q31" i="31"/>
  <c r="Q32" i="31"/>
  <c r="Q33" i="31"/>
  <c r="Q34" i="31"/>
  <c r="Q8" i="31"/>
  <c r="I9" i="31"/>
  <c r="I10" i="31"/>
  <c r="I11" i="31"/>
  <c r="I12" i="31"/>
  <c r="I13" i="31"/>
  <c r="I14" i="31"/>
  <c r="I15" i="31"/>
  <c r="I16" i="31"/>
  <c r="I17" i="31"/>
  <c r="I18" i="31"/>
  <c r="I19" i="31"/>
  <c r="I20" i="31"/>
  <c r="I21" i="31"/>
  <c r="I22" i="31"/>
  <c r="I23" i="31"/>
  <c r="I24" i="31"/>
  <c r="I25" i="31"/>
  <c r="I26" i="31"/>
  <c r="I27" i="31"/>
  <c r="I28" i="31"/>
  <c r="I29" i="31"/>
  <c r="I30" i="31"/>
  <c r="I31" i="31"/>
  <c r="I32" i="31"/>
  <c r="I33" i="31"/>
  <c r="I34" i="31"/>
  <c r="I8" i="31"/>
  <c r="I35" i="31" s="1"/>
  <c r="O39" i="19"/>
  <c r="M39" i="19"/>
  <c r="K39" i="19"/>
  <c r="C39" i="19"/>
  <c r="E39" i="19"/>
  <c r="G39" i="19"/>
  <c r="I9" i="19"/>
  <c r="I10" i="19"/>
  <c r="I11" i="19"/>
  <c r="I12" i="19"/>
  <c r="I13" i="19"/>
  <c r="I14" i="19"/>
  <c r="I15" i="19"/>
  <c r="I16" i="19"/>
  <c r="I17" i="19"/>
  <c r="I18" i="19"/>
  <c r="I19" i="19"/>
  <c r="I20" i="19"/>
  <c r="I21" i="19"/>
  <c r="I22" i="19"/>
  <c r="I23" i="19"/>
  <c r="I24" i="19"/>
  <c r="I25" i="19"/>
  <c r="I26" i="19"/>
  <c r="I27" i="19"/>
  <c r="I28" i="19"/>
  <c r="I29" i="19"/>
  <c r="I30" i="19"/>
  <c r="I31" i="19"/>
  <c r="I32" i="19"/>
  <c r="I33" i="19"/>
  <c r="I34" i="19"/>
  <c r="I35" i="19"/>
  <c r="I36" i="19"/>
  <c r="I37" i="19"/>
  <c r="I38" i="19"/>
  <c r="I8" i="19"/>
  <c r="I39" i="19" s="1"/>
  <c r="Q9" i="19"/>
  <c r="Q10" i="19"/>
  <c r="Q39" i="19" s="1"/>
  <c r="Q11" i="19"/>
  <c r="Q12" i="19"/>
  <c r="Q13" i="19"/>
  <c r="Q14" i="19"/>
  <c r="Q15" i="19"/>
  <c r="Q16" i="19"/>
  <c r="Q17" i="19"/>
  <c r="Q18" i="19"/>
  <c r="Q19" i="19"/>
  <c r="Q20" i="19"/>
  <c r="Q21" i="19"/>
  <c r="Q22" i="19"/>
  <c r="Q23" i="19"/>
  <c r="Q24" i="19"/>
  <c r="Q25" i="19"/>
  <c r="Q26" i="19"/>
  <c r="Q27" i="19"/>
  <c r="Q28" i="19"/>
  <c r="Q29" i="19"/>
  <c r="Q30" i="19"/>
  <c r="Q31" i="19"/>
  <c r="Q32" i="19"/>
  <c r="Q33" i="19"/>
  <c r="Q34" i="19"/>
  <c r="Q35" i="19"/>
  <c r="Q36" i="19"/>
  <c r="Q37" i="19"/>
  <c r="Q38" i="19"/>
  <c r="Q8" i="19"/>
  <c r="M13" i="17"/>
  <c r="M9" i="17"/>
  <c r="M10" i="17"/>
  <c r="M11" i="17"/>
  <c r="M12" i="17"/>
  <c r="M8" i="17"/>
  <c r="Q8" i="17" s="1"/>
  <c r="Q35" i="31" l="1"/>
  <c r="K12" i="7"/>
  <c r="K8" i="7"/>
  <c r="I9" i="7"/>
  <c r="K9" i="7" s="1"/>
  <c r="I10" i="7"/>
  <c r="K10" i="7" s="1"/>
  <c r="I11" i="7"/>
  <c r="K11" i="7" s="1"/>
  <c r="I12" i="7"/>
  <c r="I8" i="7"/>
  <c r="K11" i="29"/>
  <c r="AI10" i="5"/>
  <c r="AI9" i="5"/>
  <c r="AI11" i="5" s="1"/>
  <c r="Y10" i="2" l="1"/>
  <c r="Y11" i="2"/>
  <c r="Y12" i="2"/>
  <c r="Y13" i="2"/>
  <c r="Y14" i="2"/>
  <c r="Y15" i="2"/>
  <c r="Y16" i="2"/>
  <c r="Y17" i="2"/>
  <c r="Y18" i="2"/>
  <c r="Y19" i="2"/>
  <c r="Y20" i="2"/>
  <c r="Y21" i="2"/>
  <c r="Y22" i="2"/>
  <c r="Y23" i="2"/>
  <c r="Y24" i="2"/>
  <c r="Y25" i="2"/>
  <c r="Y26" i="2"/>
  <c r="Y27" i="2"/>
  <c r="Y28" i="2"/>
  <c r="Y29" i="2"/>
  <c r="Y30" i="2"/>
  <c r="Y31" i="2"/>
  <c r="Y32" i="2"/>
  <c r="Y33" i="2"/>
  <c r="Y9" i="2"/>
  <c r="Y34" i="2" l="1"/>
  <c r="A3" i="5"/>
  <c r="A3" i="30"/>
  <c r="A3" i="2"/>
  <c r="G14" i="26"/>
  <c r="E15" i="26"/>
  <c r="E13" i="26"/>
  <c r="E12" i="26"/>
  <c r="E11" i="26"/>
  <c r="E10" i="26"/>
  <c r="M10" i="26"/>
  <c r="M11" i="26"/>
  <c r="M12" i="26"/>
  <c r="M13" i="26"/>
  <c r="M15" i="26"/>
  <c r="G191" i="25"/>
  <c r="G190" i="25"/>
  <c r="E191" i="25"/>
  <c r="O191" i="25"/>
  <c r="G9" i="26"/>
  <c r="O10" i="25"/>
  <c r="O11" i="25"/>
  <c r="O12" i="25"/>
  <c r="O16" i="25"/>
  <c r="O17" i="25"/>
  <c r="O19" i="25"/>
  <c r="O24" i="25"/>
  <c r="O25" i="25"/>
  <c r="O31" i="25"/>
  <c r="O32" i="25"/>
  <c r="O33" i="25"/>
  <c r="O34" i="25"/>
  <c r="O35" i="25"/>
  <c r="O36" i="25"/>
  <c r="O37" i="25"/>
  <c r="O38" i="25"/>
  <c r="O39" i="25"/>
  <c r="O40" i="25"/>
  <c r="O41" i="25"/>
  <c r="O42" i="25"/>
  <c r="O43" i="25"/>
  <c r="O44" i="25"/>
  <c r="O45" i="25"/>
  <c r="O46" i="25"/>
  <c r="O47" i="25"/>
  <c r="O48" i="25"/>
  <c r="O49" i="25"/>
  <c r="O50" i="25"/>
  <c r="O51" i="25"/>
  <c r="O52" i="25"/>
  <c r="O53" i="25"/>
  <c r="O54" i="25"/>
  <c r="O55" i="25"/>
  <c r="O56" i="25"/>
  <c r="O57" i="25"/>
  <c r="O58" i="25"/>
  <c r="O59" i="25"/>
  <c r="O60" i="25"/>
  <c r="O61" i="25"/>
  <c r="O62" i="25"/>
  <c r="O63" i="25"/>
  <c r="O64" i="25"/>
  <c r="O65" i="25"/>
  <c r="O66" i="25"/>
  <c r="O67" i="25"/>
  <c r="O68" i="25"/>
  <c r="O69" i="25"/>
  <c r="O70" i="25"/>
  <c r="O71" i="25"/>
  <c r="O72" i="25"/>
  <c r="O73" i="25"/>
  <c r="O74" i="25"/>
  <c r="O75" i="25"/>
  <c r="O76" i="25"/>
  <c r="O77" i="25"/>
  <c r="O78" i="25"/>
  <c r="O79" i="25"/>
  <c r="O80" i="25"/>
  <c r="O81" i="25"/>
  <c r="O82" i="25"/>
  <c r="O83" i="25"/>
  <c r="O84" i="25"/>
  <c r="O85" i="25"/>
  <c r="O86" i="25"/>
  <c r="O87" i="25"/>
  <c r="O88" i="25"/>
  <c r="O89" i="25"/>
  <c r="O90" i="25"/>
  <c r="O91" i="25"/>
  <c r="O92" i="25"/>
  <c r="O93" i="25"/>
  <c r="O94" i="25"/>
  <c r="O95" i="25"/>
  <c r="O96" i="25"/>
  <c r="O97" i="25"/>
  <c r="O98" i="25"/>
  <c r="O99" i="25"/>
  <c r="O100" i="25"/>
  <c r="O101" i="25"/>
  <c r="O102" i="25"/>
  <c r="O103" i="25"/>
  <c r="O104" i="25"/>
  <c r="O105" i="25"/>
  <c r="O106" i="25"/>
  <c r="O107" i="25"/>
  <c r="O108" i="25"/>
  <c r="O109" i="25"/>
  <c r="O110" i="25"/>
  <c r="O111" i="25"/>
  <c r="O112" i="25"/>
  <c r="O113" i="25"/>
  <c r="O114" i="25"/>
  <c r="O115" i="25"/>
  <c r="O116" i="25"/>
  <c r="O117" i="25"/>
  <c r="O118" i="25"/>
  <c r="O119" i="25"/>
  <c r="O120" i="25"/>
  <c r="O121" i="25"/>
  <c r="O122" i="25"/>
  <c r="O123" i="25"/>
  <c r="O124" i="25"/>
  <c r="O125" i="25"/>
  <c r="O126" i="25"/>
  <c r="O127" i="25"/>
  <c r="O128" i="25"/>
  <c r="O129" i="25"/>
  <c r="O130" i="25"/>
  <c r="O131" i="25"/>
  <c r="O132" i="25"/>
  <c r="O133" i="25"/>
  <c r="O134" i="25"/>
  <c r="O135" i="25"/>
  <c r="O136" i="25"/>
  <c r="O137" i="25"/>
  <c r="O138" i="25"/>
  <c r="O139" i="25"/>
  <c r="O140" i="25"/>
  <c r="O141" i="25"/>
  <c r="O142" i="25"/>
  <c r="O143" i="25"/>
  <c r="O144" i="25"/>
  <c r="O145" i="25"/>
  <c r="O146" i="25"/>
  <c r="O147" i="25"/>
  <c r="O148" i="25"/>
  <c r="O149" i="25"/>
  <c r="O150" i="25"/>
  <c r="O151" i="25"/>
  <c r="O152" i="25"/>
  <c r="O153" i="25"/>
  <c r="O154" i="25"/>
  <c r="O155" i="25"/>
  <c r="O156" i="25"/>
  <c r="O157" i="25"/>
  <c r="O158" i="25"/>
  <c r="O159" i="25"/>
  <c r="O160" i="25"/>
  <c r="O161" i="25"/>
  <c r="O162" i="25"/>
  <c r="O163" i="25"/>
  <c r="O164" i="25"/>
  <c r="O165" i="25"/>
  <c r="O166" i="25"/>
  <c r="O167" i="25"/>
  <c r="O168" i="25"/>
  <c r="O169" i="25"/>
  <c r="O170" i="25"/>
  <c r="O171" i="25"/>
  <c r="O172" i="25"/>
  <c r="O173" i="25"/>
  <c r="O174" i="25"/>
  <c r="O175" i="25"/>
  <c r="O176" i="25"/>
  <c r="O177" i="25"/>
  <c r="O178" i="25"/>
  <c r="O179" i="25"/>
  <c r="O180" i="25"/>
  <c r="O182" i="25"/>
  <c r="O183" i="25"/>
  <c r="O184" i="25"/>
  <c r="O187" i="25"/>
  <c r="O190" i="25"/>
  <c r="E10" i="25"/>
  <c r="E11" i="25"/>
  <c r="E12" i="25"/>
  <c r="E13" i="25"/>
  <c r="E14" i="25"/>
  <c r="E16" i="25"/>
  <c r="E17" i="25"/>
  <c r="E19" i="25"/>
  <c r="E25" i="25"/>
  <c r="E26" i="25"/>
  <c r="E27" i="25"/>
  <c r="E28" i="25"/>
  <c r="E31" i="25"/>
  <c r="E32" i="25"/>
  <c r="E33" i="25"/>
  <c r="E34" i="25"/>
  <c r="E35" i="25"/>
  <c r="E36" i="25"/>
  <c r="E37" i="25"/>
  <c r="E38" i="25"/>
  <c r="E39" i="25"/>
  <c r="E40" i="25"/>
  <c r="E41" i="25"/>
  <c r="E42" i="25"/>
  <c r="E43" i="25"/>
  <c r="E44" i="25"/>
  <c r="E45" i="25"/>
  <c r="E46" i="25"/>
  <c r="E47" i="25"/>
  <c r="E48" i="25"/>
  <c r="E49" i="25"/>
  <c r="E50" i="25"/>
  <c r="E51" i="25"/>
  <c r="E52" i="25"/>
  <c r="E53" i="25"/>
  <c r="E54" i="25"/>
  <c r="E55" i="25"/>
  <c r="E56" i="25"/>
  <c r="E57" i="25"/>
  <c r="E58" i="25"/>
  <c r="E59" i="25"/>
  <c r="E60" i="25"/>
  <c r="E61" i="25"/>
  <c r="E62" i="25"/>
  <c r="E63" i="25"/>
  <c r="E64" i="25"/>
  <c r="E65" i="25"/>
  <c r="E66" i="25"/>
  <c r="E67" i="25"/>
  <c r="E68" i="25"/>
  <c r="E69" i="25"/>
  <c r="E70" i="25"/>
  <c r="E71" i="25"/>
  <c r="E72" i="25"/>
  <c r="E73" i="25"/>
  <c r="E74" i="25"/>
  <c r="E75" i="25"/>
  <c r="E76" i="25"/>
  <c r="E77" i="25"/>
  <c r="E78" i="25"/>
  <c r="E79" i="25"/>
  <c r="E80" i="25"/>
  <c r="E81" i="25"/>
  <c r="E82" i="25"/>
  <c r="E83" i="25"/>
  <c r="E84" i="25"/>
  <c r="E85" i="25"/>
  <c r="E86" i="25"/>
  <c r="E87" i="25"/>
  <c r="E88" i="25"/>
  <c r="E89" i="25"/>
  <c r="E90" i="25"/>
  <c r="E91" i="25"/>
  <c r="E92" i="25"/>
  <c r="E93" i="25"/>
  <c r="E94" i="25"/>
  <c r="E95" i="25"/>
  <c r="E96" i="25"/>
  <c r="E97" i="25"/>
  <c r="E98" i="25"/>
  <c r="E99" i="25"/>
  <c r="E100" i="25"/>
  <c r="E101" i="25"/>
  <c r="E102" i="25"/>
  <c r="E103" i="25"/>
  <c r="E104" i="25"/>
  <c r="E105" i="25"/>
  <c r="E106" i="25"/>
  <c r="E107" i="25"/>
  <c r="E108" i="25"/>
  <c r="E109" i="25"/>
  <c r="E110" i="25"/>
  <c r="E111" i="25"/>
  <c r="E112" i="25"/>
  <c r="E113" i="25"/>
  <c r="E114" i="25"/>
  <c r="E115" i="25"/>
  <c r="E116" i="25"/>
  <c r="E117" i="25"/>
  <c r="E118" i="25"/>
  <c r="E119" i="25"/>
  <c r="E120" i="25"/>
  <c r="E121" i="25"/>
  <c r="E122" i="25"/>
  <c r="E123" i="25"/>
  <c r="E124" i="25"/>
  <c r="E125" i="25"/>
  <c r="E126" i="25"/>
  <c r="E127" i="25"/>
  <c r="E128" i="25"/>
  <c r="E129" i="25"/>
  <c r="E130" i="25"/>
  <c r="E131" i="25"/>
  <c r="E132" i="25"/>
  <c r="E133" i="25"/>
  <c r="E134" i="25"/>
  <c r="E135" i="25"/>
  <c r="E136" i="25"/>
  <c r="E137" i="25"/>
  <c r="E138" i="25"/>
  <c r="E139" i="25"/>
  <c r="E140" i="25"/>
  <c r="E141" i="25"/>
  <c r="E142" i="25"/>
  <c r="E143" i="25"/>
  <c r="E144" i="25"/>
  <c r="E145" i="25"/>
  <c r="E146" i="25"/>
  <c r="E147" i="25"/>
  <c r="E148" i="25"/>
  <c r="E149" i="25"/>
  <c r="E150" i="25"/>
  <c r="E151" i="25"/>
  <c r="E152" i="25"/>
  <c r="E153" i="25"/>
  <c r="E154" i="25"/>
  <c r="E155" i="25"/>
  <c r="E156" i="25"/>
  <c r="E157" i="25"/>
  <c r="E158" i="25"/>
  <c r="E159" i="25"/>
  <c r="E160" i="25"/>
  <c r="E161" i="25"/>
  <c r="E162" i="25"/>
  <c r="E163" i="25"/>
  <c r="E164" i="25"/>
  <c r="E165" i="25"/>
  <c r="E166" i="25"/>
  <c r="E167" i="25"/>
  <c r="E168" i="25"/>
  <c r="E169" i="25"/>
  <c r="E170" i="25"/>
  <c r="E171" i="25"/>
  <c r="E172" i="25"/>
  <c r="E173" i="25"/>
  <c r="E174" i="25"/>
  <c r="E175" i="25"/>
  <c r="E176" i="25"/>
  <c r="E177" i="25"/>
  <c r="E178" i="25"/>
  <c r="E179" i="25"/>
  <c r="E180" i="25"/>
  <c r="E181" i="25"/>
  <c r="E182" i="25"/>
  <c r="E183" i="25"/>
  <c r="E184" i="25"/>
  <c r="E190" i="25"/>
  <c r="E10" i="23"/>
  <c r="O23" i="25"/>
  <c r="O9" i="25"/>
  <c r="O27" i="25"/>
  <c r="O29" i="25"/>
  <c r="O30" i="25"/>
  <c r="O13" i="25"/>
  <c r="O14" i="25"/>
  <c r="O181" i="25"/>
  <c r="O15" i="25"/>
  <c r="O21" i="25"/>
  <c r="O26" i="25"/>
  <c r="O186" i="25"/>
  <c r="O185" i="25"/>
  <c r="O189" i="25"/>
  <c r="O28" i="25"/>
  <c r="O18" i="25"/>
  <c r="O20" i="25"/>
  <c r="O188" i="25"/>
  <c r="O22" i="25"/>
  <c r="E23" i="25"/>
  <c r="E9" i="25"/>
  <c r="E29" i="25"/>
  <c r="E30" i="25"/>
  <c r="E15" i="25"/>
  <c r="E21" i="25"/>
  <c r="E186" i="25"/>
  <c r="E185" i="25"/>
  <c r="E187" i="25"/>
  <c r="E189" i="25"/>
  <c r="E18" i="25"/>
  <c r="E20" i="25"/>
  <c r="E188" i="25"/>
  <c r="E22" i="25"/>
  <c r="E9" i="26"/>
  <c r="E14" i="26"/>
  <c r="E35" i="31"/>
  <c r="G35" i="31"/>
  <c r="M35" i="31"/>
  <c r="O35" i="31"/>
  <c r="M159" i="20"/>
  <c r="K159" i="20"/>
  <c r="I159" i="20"/>
  <c r="G159" i="20"/>
  <c r="G11" i="18"/>
  <c r="O192" i="25" l="1"/>
  <c r="E24" i="25"/>
  <c r="E192" i="25" s="1"/>
  <c r="M16" i="26"/>
  <c r="I191" i="25"/>
  <c r="K191" i="25" s="1"/>
  <c r="K21" i="15"/>
  <c r="K13" i="7" l="1"/>
  <c r="E34" i="2"/>
  <c r="U34" i="2"/>
  <c r="E11" i="14"/>
  <c r="F11" i="8" s="1"/>
  <c r="J11" i="8" s="1"/>
  <c r="K34" i="2" l="1"/>
  <c r="O34" i="2"/>
  <c r="M9" i="18"/>
  <c r="M10" i="18"/>
  <c r="M11" i="18"/>
  <c r="M12" i="18"/>
  <c r="M13" i="18"/>
  <c r="M8" i="18"/>
  <c r="G8" i="18"/>
  <c r="G9" i="18"/>
  <c r="G10" i="18"/>
  <c r="G12" i="18"/>
  <c r="G13" i="18"/>
  <c r="M15" i="17"/>
  <c r="K8" i="17"/>
  <c r="K9" i="17"/>
  <c r="K10" i="17"/>
  <c r="K12" i="17"/>
  <c r="K13" i="17"/>
  <c r="K14" i="17"/>
  <c r="S9" i="15"/>
  <c r="S10" i="15"/>
  <c r="S11" i="15"/>
  <c r="S12" i="15"/>
  <c r="S13" i="15"/>
  <c r="S14" i="15"/>
  <c r="S15" i="15"/>
  <c r="S16" i="15"/>
  <c r="S17" i="15"/>
  <c r="S18" i="15"/>
  <c r="S19" i="15"/>
  <c r="S20" i="15"/>
  <c r="S21" i="15" s="1"/>
  <c r="S8" i="15"/>
  <c r="M20" i="15"/>
  <c r="I21" i="15"/>
  <c r="O21" i="15"/>
  <c r="Q21" i="15"/>
  <c r="O11" i="5"/>
  <c r="Q11" i="5"/>
  <c r="U11" i="5"/>
  <c r="Y11" i="5"/>
  <c r="AE11" i="5"/>
  <c r="AG11" i="5"/>
  <c r="M14" i="18" l="1"/>
  <c r="I13" i="7"/>
  <c r="A3" i="29"/>
  <c r="G13" i="7"/>
  <c r="E13" i="7"/>
  <c r="C13" i="7"/>
  <c r="D11" i="23" l="1"/>
  <c r="F11" i="23"/>
  <c r="E9" i="23"/>
  <c r="E11" i="23" s="1"/>
  <c r="A3" i="23" l="1"/>
  <c r="A3" i="20"/>
  <c r="A3" i="19"/>
  <c r="A3" i="18"/>
  <c r="A3" i="17"/>
  <c r="A3" i="15"/>
  <c r="A3" i="14"/>
  <c r="A3" i="27"/>
  <c r="A3" i="26"/>
  <c r="A3" i="25"/>
  <c r="A3" i="8"/>
  <c r="A3" i="7"/>
  <c r="M8" i="15" l="1"/>
  <c r="M9" i="15"/>
  <c r="M10" i="15"/>
  <c r="M11" i="15"/>
  <c r="M12" i="15"/>
  <c r="M13" i="15"/>
  <c r="M14" i="15"/>
  <c r="M16" i="15"/>
  <c r="Q14" i="17"/>
  <c r="K14" i="18"/>
  <c r="I14" i="18"/>
  <c r="G14" i="18"/>
  <c r="E14" i="18"/>
  <c r="C14" i="18"/>
  <c r="A1" i="26"/>
  <c r="A1" i="27"/>
  <c r="A1" i="25"/>
  <c r="M21" i="15" l="1"/>
  <c r="A1" i="23"/>
  <c r="A1" i="20"/>
  <c r="A1" i="19"/>
  <c r="A1" i="18"/>
  <c r="A1" i="17"/>
  <c r="A1" i="15"/>
  <c r="A1" i="14"/>
  <c r="A1" i="8"/>
  <c r="A1" i="7"/>
  <c r="A1" i="5"/>
  <c r="C11" i="14"/>
  <c r="Q10" i="17"/>
  <c r="Q11" i="17"/>
  <c r="Q12" i="17"/>
  <c r="Q13" i="17"/>
  <c r="Q9" i="17"/>
  <c r="O15" i="17"/>
  <c r="I15" i="17"/>
  <c r="G15" i="17"/>
  <c r="K11" i="17"/>
  <c r="M11" i="8" l="1"/>
  <c r="Q121" i="25"/>
  <c r="Q62" i="25"/>
  <c r="Q63" i="25"/>
  <c r="Q124" i="25"/>
  <c r="Q113" i="25"/>
  <c r="Q66" i="25"/>
  <c r="Q139" i="25"/>
  <c r="Q80" i="25"/>
  <c r="Q45" i="25"/>
  <c r="Q84" i="25"/>
  <c r="Q130" i="25"/>
  <c r="Q95" i="25"/>
  <c r="Q177" i="25"/>
  <c r="Q133" i="25"/>
  <c r="Q74" i="25"/>
  <c r="Q75" i="25"/>
  <c r="Q160" i="25"/>
  <c r="Q125" i="25"/>
  <c r="Q90" i="25"/>
  <c r="Q151" i="25"/>
  <c r="Q92" i="25"/>
  <c r="Q57" i="25"/>
  <c r="Q120" i="25"/>
  <c r="Q142" i="25"/>
  <c r="Q107" i="25"/>
  <c r="Q54" i="25"/>
  <c r="Q145" i="25"/>
  <c r="Q86" i="25"/>
  <c r="Q87" i="25"/>
  <c r="Q64" i="25"/>
  <c r="Q137" i="25"/>
  <c r="Q114" i="25"/>
  <c r="Q163" i="25"/>
  <c r="Q104" i="25"/>
  <c r="Q69" i="25"/>
  <c r="Q32" i="25"/>
  <c r="Q154" i="25"/>
  <c r="Q119" i="25"/>
  <c r="Q88" i="25"/>
  <c r="Q157" i="25"/>
  <c r="Q98" i="25"/>
  <c r="Q99" i="25"/>
  <c r="Q100" i="25"/>
  <c r="Q149" i="25"/>
  <c r="Q138" i="25"/>
  <c r="Q175" i="25"/>
  <c r="Q116" i="25"/>
  <c r="Q81" i="25"/>
  <c r="Q191" i="25"/>
  <c r="Q166" i="25"/>
  <c r="Q131" i="25"/>
  <c r="Q101" i="25"/>
  <c r="Q169" i="25"/>
  <c r="Q110" i="25"/>
  <c r="Q111" i="25"/>
  <c r="Q136" i="25"/>
  <c r="Q161" i="25"/>
  <c r="Q43" i="25"/>
  <c r="Q60" i="25"/>
  <c r="Q128" i="25"/>
  <c r="Q93" i="25"/>
  <c r="Q34" i="25"/>
  <c r="Q178" i="25"/>
  <c r="Q143" i="25"/>
  <c r="Q127" i="25"/>
  <c r="Q37" i="25"/>
  <c r="Q52" i="25"/>
  <c r="Q122" i="25"/>
  <c r="Q123" i="25"/>
  <c r="Q172" i="25"/>
  <c r="Q173" i="25"/>
  <c r="Q55" i="25"/>
  <c r="Q96" i="25"/>
  <c r="Q140" i="25"/>
  <c r="Q105" i="25"/>
  <c r="Q46" i="25"/>
  <c r="Q36" i="25"/>
  <c r="Q155" i="25"/>
  <c r="Q118" i="25"/>
  <c r="Q49" i="25"/>
  <c r="Q76" i="25"/>
  <c r="Q134" i="25"/>
  <c r="Q135" i="25"/>
  <c r="Q41" i="25"/>
  <c r="Q42" i="25"/>
  <c r="Q67" i="25"/>
  <c r="Q156" i="25"/>
  <c r="Q152" i="25"/>
  <c r="Q117" i="25"/>
  <c r="Q58" i="25"/>
  <c r="Q132" i="25"/>
  <c r="Q167" i="25"/>
  <c r="Q68" i="25"/>
  <c r="Q61" i="25"/>
  <c r="Q112" i="25"/>
  <c r="Q146" i="25"/>
  <c r="Q147" i="25"/>
  <c r="Q53" i="25"/>
  <c r="Q78" i="25"/>
  <c r="Q79" i="25"/>
  <c r="Q174" i="25"/>
  <c r="Q164" i="25"/>
  <c r="Q129" i="25"/>
  <c r="Q70" i="25"/>
  <c r="Q35" i="25"/>
  <c r="Q179" i="25"/>
  <c r="Q51" i="25"/>
  <c r="Q73" i="25"/>
  <c r="Q148" i="25"/>
  <c r="Q158" i="25"/>
  <c r="Q159" i="25"/>
  <c r="Q65" i="25"/>
  <c r="Q102" i="25"/>
  <c r="Q91" i="25"/>
  <c r="Q190" i="25"/>
  <c r="Q176" i="25"/>
  <c r="Q141" i="25"/>
  <c r="Q82" i="25"/>
  <c r="Q47" i="25"/>
  <c r="Q72" i="25"/>
  <c r="Q109" i="25"/>
  <c r="Q85" i="25"/>
  <c r="Q162" i="25"/>
  <c r="Q170" i="25"/>
  <c r="Q171" i="25"/>
  <c r="Q77" i="25"/>
  <c r="Q126" i="25"/>
  <c r="Q103" i="25"/>
  <c r="Q44" i="25"/>
  <c r="Q48" i="25"/>
  <c r="Q153" i="25"/>
  <c r="Q94" i="25"/>
  <c r="Q59" i="25"/>
  <c r="Q108" i="25"/>
  <c r="Q33" i="25"/>
  <c r="Q97" i="25"/>
  <c r="Q38" i="25"/>
  <c r="Q39" i="25"/>
  <c r="Q40" i="25"/>
  <c r="Q89" i="25"/>
  <c r="Q150" i="25"/>
  <c r="Q115" i="25"/>
  <c r="Q56" i="25"/>
  <c r="Q144" i="25"/>
  <c r="Q165" i="25"/>
  <c r="Q106" i="25"/>
  <c r="Q71" i="25"/>
  <c r="Q168" i="25"/>
  <c r="Q50" i="25"/>
  <c r="Q83" i="25"/>
  <c r="C9" i="26"/>
  <c r="I9" i="26" s="1"/>
  <c r="K13" i="26"/>
  <c r="K9" i="26"/>
  <c r="C10" i="26"/>
  <c r="K14" i="26"/>
  <c r="K12" i="26"/>
  <c r="C11" i="26"/>
  <c r="C12" i="26"/>
  <c r="K10" i="26"/>
  <c r="C13" i="26"/>
  <c r="C14" i="26"/>
  <c r="I14" i="26" s="1"/>
  <c r="K11" i="26"/>
  <c r="K15" i="26"/>
  <c r="C15" i="26"/>
  <c r="M191" i="25"/>
  <c r="M189" i="25"/>
  <c r="O9" i="26"/>
  <c r="G154" i="25"/>
  <c r="G47" i="25"/>
  <c r="Q182" i="25"/>
  <c r="G96" i="25"/>
  <c r="G145" i="25"/>
  <c r="G181" i="25"/>
  <c r="G134" i="25"/>
  <c r="G27" i="25"/>
  <c r="O15" i="26"/>
  <c r="G148" i="25"/>
  <c r="G17" i="25"/>
  <c r="G161" i="25"/>
  <c r="G42" i="25"/>
  <c r="G186" i="25"/>
  <c r="G67" i="25"/>
  <c r="Q21" i="25"/>
  <c r="G80" i="25"/>
  <c r="G9" i="25"/>
  <c r="G179" i="25"/>
  <c r="G68" i="25"/>
  <c r="G22" i="25"/>
  <c r="G166" i="25"/>
  <c r="G59" i="25"/>
  <c r="Q13" i="25"/>
  <c r="G108" i="25"/>
  <c r="Q184" i="25"/>
  <c r="Q27" i="25"/>
  <c r="G146" i="25"/>
  <c r="G39" i="25"/>
  <c r="G16" i="25"/>
  <c r="G160" i="25"/>
  <c r="G29" i="25"/>
  <c r="G173" i="25"/>
  <c r="G54" i="25"/>
  <c r="Q180" i="25"/>
  <c r="G79" i="25"/>
  <c r="G10" i="25"/>
  <c r="G92" i="25"/>
  <c r="G21" i="25"/>
  <c r="G136" i="25"/>
  <c r="G34" i="25"/>
  <c r="G178" i="25"/>
  <c r="G71" i="25"/>
  <c r="Q25" i="25"/>
  <c r="G120" i="25"/>
  <c r="Q17" i="25"/>
  <c r="G14" i="25"/>
  <c r="G158" i="25"/>
  <c r="G51" i="25"/>
  <c r="G28" i="25"/>
  <c r="G172" i="25"/>
  <c r="G41" i="25"/>
  <c r="G185" i="25"/>
  <c r="G66" i="25"/>
  <c r="Q20" i="25"/>
  <c r="G91" i="25"/>
  <c r="G57" i="25"/>
  <c r="G104" i="25"/>
  <c r="G117" i="25"/>
  <c r="G122" i="25"/>
  <c r="G149" i="25"/>
  <c r="G46" i="25"/>
  <c r="Q189" i="25"/>
  <c r="G83" i="25"/>
  <c r="G121" i="25"/>
  <c r="G132" i="25"/>
  <c r="G13" i="25"/>
  <c r="G26" i="25"/>
  <c r="G170" i="25"/>
  <c r="G63" i="25"/>
  <c r="G40" i="25"/>
  <c r="G184" i="25"/>
  <c r="G53" i="25"/>
  <c r="Q188" i="25"/>
  <c r="G78" i="25"/>
  <c r="G33" i="25"/>
  <c r="G103" i="25"/>
  <c r="G93" i="25"/>
  <c r="G116" i="25"/>
  <c r="G177" i="25"/>
  <c r="G15" i="25"/>
  <c r="G30" i="25"/>
  <c r="G58" i="25"/>
  <c r="Q181" i="25"/>
  <c r="G95" i="25"/>
  <c r="G157" i="25"/>
  <c r="G144" i="25"/>
  <c r="G25" i="25"/>
  <c r="G38" i="25"/>
  <c r="G182" i="25"/>
  <c r="G75" i="25"/>
  <c r="G52" i="25"/>
  <c r="Q187" i="25"/>
  <c r="G65" i="25"/>
  <c r="Q19" i="25"/>
  <c r="G90" i="25"/>
  <c r="G81" i="25"/>
  <c r="G115" i="25"/>
  <c r="G153" i="25"/>
  <c r="G128" i="25"/>
  <c r="Q29" i="25"/>
  <c r="O14" i="26"/>
  <c r="G174" i="25"/>
  <c r="G70" i="25"/>
  <c r="Q12" i="25"/>
  <c r="G107" i="25"/>
  <c r="G12" i="25"/>
  <c r="G156" i="25"/>
  <c r="G37" i="25"/>
  <c r="G50" i="25"/>
  <c r="Q185" i="25"/>
  <c r="G87" i="25"/>
  <c r="G64" i="25"/>
  <c r="Q18" i="25"/>
  <c r="G77" i="25"/>
  <c r="Q9" i="25"/>
  <c r="G102" i="25"/>
  <c r="G129" i="25"/>
  <c r="G127" i="25"/>
  <c r="Q11" i="25"/>
  <c r="G140" i="25"/>
  <c r="G97" i="25"/>
  <c r="Q22" i="25"/>
  <c r="G82" i="25"/>
  <c r="Q24" i="25"/>
  <c r="G119" i="25"/>
  <c r="G24" i="25"/>
  <c r="G168" i="25"/>
  <c r="G49" i="25"/>
  <c r="G62" i="25"/>
  <c r="Q16" i="25"/>
  <c r="G99" i="25"/>
  <c r="G76" i="25"/>
  <c r="Q30" i="25"/>
  <c r="G89" i="25"/>
  <c r="G45" i="25"/>
  <c r="G114" i="25"/>
  <c r="G189" i="25"/>
  <c r="I189" i="25" s="1"/>
  <c r="K189" i="25" s="1"/>
  <c r="G139" i="25"/>
  <c r="O11" i="26"/>
  <c r="G152" i="25"/>
  <c r="G84" i="25"/>
  <c r="Q31" i="25"/>
  <c r="G94" i="25"/>
  <c r="G169" i="25"/>
  <c r="G131" i="25"/>
  <c r="G36" i="25"/>
  <c r="G180" i="25"/>
  <c r="G61" i="25"/>
  <c r="G74" i="25"/>
  <c r="Q28" i="25"/>
  <c r="G111" i="25"/>
  <c r="G88" i="25"/>
  <c r="O10" i="26"/>
  <c r="G101" i="25"/>
  <c r="G141" i="25"/>
  <c r="G126" i="25"/>
  <c r="O12" i="26"/>
  <c r="G151" i="25"/>
  <c r="G20" i="25"/>
  <c r="G164" i="25"/>
  <c r="Q186" i="25"/>
  <c r="G106" i="25"/>
  <c r="Q15" i="25"/>
  <c r="G143" i="25"/>
  <c r="G48" i="25"/>
  <c r="Q183" i="25"/>
  <c r="G73" i="25"/>
  <c r="G86" i="25"/>
  <c r="G123" i="25"/>
  <c r="G135" i="25"/>
  <c r="G100" i="25"/>
  <c r="G69" i="25"/>
  <c r="G113" i="25"/>
  <c r="Q23" i="25"/>
  <c r="G138" i="25"/>
  <c r="G19" i="25"/>
  <c r="G163" i="25"/>
  <c r="G32" i="25"/>
  <c r="G176" i="25"/>
  <c r="G35" i="25"/>
  <c r="G118" i="25"/>
  <c r="G11" i="25"/>
  <c r="G155" i="25"/>
  <c r="G60" i="25"/>
  <c r="Q14" i="25"/>
  <c r="G85" i="25"/>
  <c r="G98" i="25"/>
  <c r="G147" i="25"/>
  <c r="G159" i="25"/>
  <c r="G112" i="25"/>
  <c r="G105" i="25"/>
  <c r="G125" i="25"/>
  <c r="O13" i="26"/>
  <c r="G150" i="25"/>
  <c r="G31" i="25"/>
  <c r="G175" i="25"/>
  <c r="G44" i="25"/>
  <c r="G188" i="25"/>
  <c r="G142" i="25"/>
  <c r="G55" i="25"/>
  <c r="G130" i="25"/>
  <c r="G23" i="25"/>
  <c r="G167" i="25"/>
  <c r="G72" i="25"/>
  <c r="Q26" i="25"/>
  <c r="G109" i="25"/>
  <c r="G110" i="25"/>
  <c r="G171" i="25"/>
  <c r="G183" i="25"/>
  <c r="G124" i="25"/>
  <c r="G165" i="25"/>
  <c r="G137" i="25"/>
  <c r="G18" i="25"/>
  <c r="G162" i="25"/>
  <c r="G43" i="25"/>
  <c r="G187" i="25"/>
  <c r="G56" i="25"/>
  <c r="Q10" i="25"/>
  <c r="G133" i="25"/>
  <c r="M12" i="25"/>
  <c r="M156" i="25"/>
  <c r="M121" i="25"/>
  <c r="M86" i="25"/>
  <c r="M53" i="25"/>
  <c r="M18" i="25"/>
  <c r="M162" i="25"/>
  <c r="M128" i="25"/>
  <c r="M81" i="25"/>
  <c r="M34" i="25"/>
  <c r="M178" i="25"/>
  <c r="C90" i="25"/>
  <c r="M184" i="25"/>
  <c r="C67" i="25"/>
  <c r="C83" i="25"/>
  <c r="M123" i="25"/>
  <c r="C140" i="25"/>
  <c r="M52" i="25"/>
  <c r="C117" i="25"/>
  <c r="C170" i="25"/>
  <c r="C22" i="25"/>
  <c r="C166" i="25"/>
  <c r="M59" i="25"/>
  <c r="C146" i="25"/>
  <c r="C12" i="25"/>
  <c r="C156" i="25"/>
  <c r="M64" i="25"/>
  <c r="C109" i="25"/>
  <c r="C113" i="25"/>
  <c r="C75" i="25"/>
  <c r="C184" i="25"/>
  <c r="M24" i="25"/>
  <c r="M168" i="25"/>
  <c r="M133" i="25"/>
  <c r="M98" i="25"/>
  <c r="M65" i="25"/>
  <c r="M30" i="25"/>
  <c r="M174" i="25"/>
  <c r="M140" i="25"/>
  <c r="M93" i="25"/>
  <c r="M46" i="25"/>
  <c r="M43" i="25"/>
  <c r="C102" i="25"/>
  <c r="C101" i="25"/>
  <c r="C79" i="25"/>
  <c r="C143" i="25"/>
  <c r="M159" i="25"/>
  <c r="C152" i="25"/>
  <c r="M88" i="25"/>
  <c r="C129" i="25"/>
  <c r="M75" i="25"/>
  <c r="C34" i="25"/>
  <c r="C9" i="25"/>
  <c r="M95" i="25"/>
  <c r="M39" i="25"/>
  <c r="C24" i="25"/>
  <c r="C168" i="25"/>
  <c r="M100" i="25"/>
  <c r="C121" i="25"/>
  <c r="C185" i="25"/>
  <c r="C87" i="25"/>
  <c r="C41" i="25"/>
  <c r="M36" i="25"/>
  <c r="M180" i="25"/>
  <c r="M145" i="25"/>
  <c r="M110" i="25"/>
  <c r="M77" i="25"/>
  <c r="M42" i="25"/>
  <c r="M186" i="25"/>
  <c r="M152" i="25"/>
  <c r="M105" i="25"/>
  <c r="M58" i="25"/>
  <c r="M79" i="25"/>
  <c r="C114" i="25"/>
  <c r="C149" i="25"/>
  <c r="C91" i="25"/>
  <c r="M175" i="25"/>
  <c r="C20" i="25"/>
  <c r="C164" i="25"/>
  <c r="M124" i="25"/>
  <c r="C141" i="25"/>
  <c r="C64" i="25"/>
  <c r="C46" i="25"/>
  <c r="C119" i="25"/>
  <c r="M131" i="25"/>
  <c r="C28" i="25"/>
  <c r="C36" i="25"/>
  <c r="C180" i="25"/>
  <c r="M136" i="25"/>
  <c r="C133" i="25"/>
  <c r="M35" i="25"/>
  <c r="C99" i="25"/>
  <c r="M48" i="25"/>
  <c r="M13" i="25"/>
  <c r="M157" i="25"/>
  <c r="M122" i="25"/>
  <c r="M89" i="25"/>
  <c r="M54" i="25"/>
  <c r="M20" i="25"/>
  <c r="M164" i="25"/>
  <c r="M117" i="25"/>
  <c r="M70" i="25"/>
  <c r="M115" i="25"/>
  <c r="C126" i="25"/>
  <c r="M11" i="25"/>
  <c r="C103" i="25"/>
  <c r="C14" i="25"/>
  <c r="C32" i="25"/>
  <c r="C188" i="25"/>
  <c r="M160" i="25"/>
  <c r="C153" i="25"/>
  <c r="C160" i="25"/>
  <c r="C58" i="25"/>
  <c r="C179" i="25"/>
  <c r="M167" i="25"/>
  <c r="C112" i="25"/>
  <c r="C48" i="25"/>
  <c r="C157" i="25"/>
  <c r="M172" i="25"/>
  <c r="C145" i="25"/>
  <c r="M71" i="25"/>
  <c r="C111" i="25"/>
  <c r="M60" i="25"/>
  <c r="M25" i="25"/>
  <c r="M169" i="25"/>
  <c r="M134" i="25"/>
  <c r="M101" i="25"/>
  <c r="M66" i="25"/>
  <c r="M32" i="25"/>
  <c r="M176" i="25"/>
  <c r="M129" i="25"/>
  <c r="M82" i="25"/>
  <c r="M151" i="25"/>
  <c r="C138" i="25"/>
  <c r="M47" i="25"/>
  <c r="C115" i="25"/>
  <c r="C122" i="25"/>
  <c r="C44" i="25"/>
  <c r="C107" i="25"/>
  <c r="C21" i="25"/>
  <c r="C165" i="25"/>
  <c r="C65" i="25"/>
  <c r="C70" i="25"/>
  <c r="C74" i="25"/>
  <c r="C11" i="25"/>
  <c r="M112" i="25"/>
  <c r="C60" i="25"/>
  <c r="C181" i="25"/>
  <c r="C13" i="25"/>
  <c r="C169" i="25"/>
  <c r="M107" i="25"/>
  <c r="C123" i="25"/>
  <c r="M72" i="25"/>
  <c r="M37" i="25"/>
  <c r="M181" i="25"/>
  <c r="M146" i="25"/>
  <c r="M113" i="25"/>
  <c r="M78" i="25"/>
  <c r="M44" i="25"/>
  <c r="M188" i="25"/>
  <c r="M141" i="25"/>
  <c r="M94" i="25"/>
  <c r="M187" i="25"/>
  <c r="C150" i="25"/>
  <c r="M83" i="25"/>
  <c r="C127" i="25"/>
  <c r="C40" i="25"/>
  <c r="C56" i="25"/>
  <c r="C167" i="25"/>
  <c r="C33" i="25"/>
  <c r="C177" i="25"/>
  <c r="C137" i="25"/>
  <c r="C82" i="25"/>
  <c r="C134" i="25"/>
  <c r="C23" i="25"/>
  <c r="C77" i="25"/>
  <c r="C72" i="25"/>
  <c r="M67" i="25"/>
  <c r="C25" i="25"/>
  <c r="M31" i="25"/>
  <c r="M143" i="25"/>
  <c r="C135" i="25"/>
  <c r="M84" i="25"/>
  <c r="M49" i="25"/>
  <c r="M14" i="25"/>
  <c r="M158" i="25"/>
  <c r="M125" i="25"/>
  <c r="M90" i="25"/>
  <c r="M56" i="25"/>
  <c r="M190" i="25"/>
  <c r="M153" i="25"/>
  <c r="M106" i="25"/>
  <c r="C18" i="25"/>
  <c r="C162" i="25"/>
  <c r="M119" i="25"/>
  <c r="C139" i="25"/>
  <c r="M76" i="25"/>
  <c r="C68" i="25"/>
  <c r="C62" i="25"/>
  <c r="C45" i="25"/>
  <c r="C190" i="25"/>
  <c r="M19" i="25"/>
  <c r="C94" i="25"/>
  <c r="M183" i="25"/>
  <c r="C35" i="25"/>
  <c r="C161" i="25"/>
  <c r="C84" i="25"/>
  <c r="C26" i="25"/>
  <c r="C37" i="25"/>
  <c r="M139" i="25"/>
  <c r="M179" i="25"/>
  <c r="C147" i="25"/>
  <c r="M96" i="25"/>
  <c r="M61" i="25"/>
  <c r="M26" i="25"/>
  <c r="M170" i="25"/>
  <c r="M137" i="25"/>
  <c r="M102" i="25"/>
  <c r="M68" i="25"/>
  <c r="M21" i="25"/>
  <c r="M165" i="25"/>
  <c r="M118" i="25"/>
  <c r="C30" i="25"/>
  <c r="C174" i="25"/>
  <c r="M155" i="25"/>
  <c r="C151" i="25"/>
  <c r="C89" i="25"/>
  <c r="C80" i="25"/>
  <c r="C98" i="25"/>
  <c r="C57" i="25"/>
  <c r="C178" i="25"/>
  <c r="M55" i="25"/>
  <c r="C106" i="25"/>
  <c r="C124" i="25"/>
  <c r="C47" i="25"/>
  <c r="M27" i="25"/>
  <c r="C96" i="25"/>
  <c r="C110" i="25"/>
  <c r="C49" i="25"/>
  <c r="C86" i="25"/>
  <c r="C15" i="25"/>
  <c r="C159" i="25"/>
  <c r="M108" i="25"/>
  <c r="M73" i="25"/>
  <c r="M38" i="25"/>
  <c r="M182" i="25"/>
  <c r="M149" i="25"/>
  <c r="M114" i="25"/>
  <c r="M80" i="25"/>
  <c r="M33" i="25"/>
  <c r="M177" i="25"/>
  <c r="M130" i="25"/>
  <c r="C42" i="25"/>
  <c r="C186" i="25"/>
  <c r="C19" i="25"/>
  <c r="C163" i="25"/>
  <c r="C173" i="25"/>
  <c r="C92" i="25"/>
  <c r="C182" i="25"/>
  <c r="C69" i="25"/>
  <c r="C71" i="25"/>
  <c r="M91" i="25"/>
  <c r="C118" i="25"/>
  <c r="M40" i="25"/>
  <c r="C59" i="25"/>
  <c r="M63" i="25"/>
  <c r="C108" i="25"/>
  <c r="C16" i="25"/>
  <c r="C61" i="25"/>
  <c r="C158" i="25"/>
  <c r="C27" i="25"/>
  <c r="C171" i="25"/>
  <c r="M120" i="25"/>
  <c r="M85" i="25"/>
  <c r="M50" i="25"/>
  <c r="M17" i="25"/>
  <c r="M161" i="25"/>
  <c r="M126" i="25"/>
  <c r="M92" i="25"/>
  <c r="M45" i="25"/>
  <c r="M9" i="25"/>
  <c r="M142" i="25"/>
  <c r="C54" i="25"/>
  <c r="M147" i="25"/>
  <c r="C31" i="25"/>
  <c r="C175" i="25"/>
  <c r="M15" i="25"/>
  <c r="C104" i="25"/>
  <c r="C100" i="25"/>
  <c r="C81" i="25"/>
  <c r="C131" i="25"/>
  <c r="M127" i="25"/>
  <c r="C130" i="25"/>
  <c r="C53" i="25"/>
  <c r="C95" i="25"/>
  <c r="M99" i="25"/>
  <c r="C120" i="25"/>
  <c r="C136" i="25"/>
  <c r="C73" i="25"/>
  <c r="C52" i="25"/>
  <c r="C39" i="25"/>
  <c r="C183" i="25"/>
  <c r="M144" i="25"/>
  <c r="M109" i="25"/>
  <c r="M74" i="25"/>
  <c r="M41" i="25"/>
  <c r="M185" i="25"/>
  <c r="M150" i="25"/>
  <c r="M116" i="25"/>
  <c r="M69" i="25"/>
  <c r="M22" i="25"/>
  <c r="M166" i="25"/>
  <c r="C78" i="25"/>
  <c r="C172" i="25"/>
  <c r="C55" i="25"/>
  <c r="C176" i="25"/>
  <c r="M87" i="25"/>
  <c r="C128" i="25"/>
  <c r="M16" i="25"/>
  <c r="C105" i="25"/>
  <c r="C50" i="25"/>
  <c r="C10" i="25"/>
  <c r="C154" i="25"/>
  <c r="M23" i="25"/>
  <c r="C38" i="25"/>
  <c r="M171" i="25"/>
  <c r="C144" i="25"/>
  <c r="M28" i="25"/>
  <c r="C97" i="25"/>
  <c r="M148" i="25"/>
  <c r="C63" i="25"/>
  <c r="C76" i="25"/>
  <c r="M132" i="25"/>
  <c r="C43" i="25"/>
  <c r="C132" i="25"/>
  <c r="C88" i="25"/>
  <c r="M97" i="25"/>
  <c r="C187" i="25"/>
  <c r="C29" i="25"/>
  <c r="M135" i="25"/>
  <c r="M62" i="25"/>
  <c r="M51" i="25"/>
  <c r="C85" i="25"/>
  <c r="M29" i="25"/>
  <c r="C116" i="25"/>
  <c r="C148" i="25"/>
  <c r="M173" i="25"/>
  <c r="C17" i="25"/>
  <c r="C51" i="25"/>
  <c r="M138" i="25"/>
  <c r="C93" i="25"/>
  <c r="M111" i="25"/>
  <c r="M104" i="25"/>
  <c r="M103" i="25"/>
  <c r="M57" i="25"/>
  <c r="M163" i="25"/>
  <c r="M10" i="25"/>
  <c r="C142" i="25"/>
  <c r="M154" i="25"/>
  <c r="C125" i="25"/>
  <c r="C66" i="25"/>
  <c r="C155" i="25"/>
  <c r="K11" i="8"/>
  <c r="L11" i="8"/>
  <c r="G13" i="26"/>
  <c r="G15" i="26"/>
  <c r="G10" i="26"/>
  <c r="G11" i="26"/>
  <c r="G12" i="26"/>
  <c r="G13" i="27"/>
  <c r="G10" i="27"/>
  <c r="G8" i="27"/>
  <c r="C9" i="27"/>
  <c r="C10" i="27"/>
  <c r="C11" i="27"/>
  <c r="G12" i="27"/>
  <c r="C12" i="27"/>
  <c r="C8" i="27"/>
  <c r="G9" i="27"/>
  <c r="G11" i="27"/>
  <c r="Q15" i="17"/>
  <c r="K15" i="17"/>
  <c r="O16" i="26" l="1"/>
  <c r="S189" i="25"/>
  <c r="Q192" i="25"/>
  <c r="G192" i="25"/>
  <c r="S191" i="25"/>
  <c r="C192" i="25"/>
  <c r="G16" i="26"/>
  <c r="M192" i="25"/>
  <c r="S185" i="25"/>
  <c r="I176" i="25"/>
  <c r="K176" i="25" s="1"/>
  <c r="I16" i="25"/>
  <c r="K16" i="25" s="1"/>
  <c r="S125" i="25"/>
  <c r="S111" i="25"/>
  <c r="I85" i="25"/>
  <c r="K85" i="25" s="1"/>
  <c r="I95" i="25"/>
  <c r="K95" i="25" s="1"/>
  <c r="I139" i="25"/>
  <c r="K139" i="25" s="1"/>
  <c r="I47" i="25"/>
  <c r="K47" i="25" s="1"/>
  <c r="S187" i="25"/>
  <c r="I136" i="25"/>
  <c r="K136" i="25" s="1"/>
  <c r="S56" i="25"/>
  <c r="I88" i="25"/>
  <c r="K88" i="25" s="1"/>
  <c r="S162" i="25"/>
  <c r="S57" i="25"/>
  <c r="I27" i="25"/>
  <c r="K27" i="25" s="1"/>
  <c r="S135" i="25"/>
  <c r="I163" i="25"/>
  <c r="K163" i="25" s="1"/>
  <c r="S73" i="25"/>
  <c r="S55" i="25"/>
  <c r="I26" i="25"/>
  <c r="K26" i="25" s="1"/>
  <c r="S132" i="25"/>
  <c r="I31" i="25"/>
  <c r="K31" i="25" s="1"/>
  <c r="I71" i="25"/>
  <c r="K71" i="25" s="1"/>
  <c r="I96" i="25"/>
  <c r="K96" i="25" s="1"/>
  <c r="I190" i="25"/>
  <c r="K190" i="25" s="1"/>
  <c r="S83" i="25"/>
  <c r="S72" i="25"/>
  <c r="I165" i="25"/>
  <c r="K165" i="25" s="1"/>
  <c r="S32" i="25"/>
  <c r="I48" i="25"/>
  <c r="K48" i="25" s="1"/>
  <c r="S11" i="25"/>
  <c r="S48" i="25"/>
  <c r="I141" i="25"/>
  <c r="K141" i="25" s="1"/>
  <c r="S186" i="25"/>
  <c r="I79" i="25"/>
  <c r="K79" i="25" s="1"/>
  <c r="S168" i="25"/>
  <c r="I22" i="25"/>
  <c r="K22" i="25" s="1"/>
  <c r="S147" i="25"/>
  <c r="I63" i="25"/>
  <c r="K63" i="25" s="1"/>
  <c r="S149" i="25"/>
  <c r="I30" i="25"/>
  <c r="K30" i="25" s="1"/>
  <c r="S179" i="25"/>
  <c r="I62" i="25"/>
  <c r="K62" i="25" s="1"/>
  <c r="S107" i="25"/>
  <c r="I107" i="25"/>
  <c r="K107" i="25" s="1"/>
  <c r="I164" i="25"/>
  <c r="K164" i="25" s="1"/>
  <c r="I37" i="25"/>
  <c r="K37" i="25" s="1"/>
  <c r="S28" i="25"/>
  <c r="S49" i="25"/>
  <c r="I131" i="25"/>
  <c r="K131" i="25" s="1"/>
  <c r="S68" i="25"/>
  <c r="I39" i="25"/>
  <c r="K39" i="25" s="1"/>
  <c r="I15" i="25"/>
  <c r="K15" i="25" s="1"/>
  <c r="S130" i="25"/>
  <c r="S106" i="25"/>
  <c r="S153" i="25"/>
  <c r="I142" i="25"/>
  <c r="K142" i="25" s="1"/>
  <c r="I148" i="25"/>
  <c r="K148" i="25" s="1"/>
  <c r="I43" i="25"/>
  <c r="K43" i="25" s="1"/>
  <c r="I10" i="25"/>
  <c r="K10" i="25" s="1"/>
  <c r="S69" i="25"/>
  <c r="I175" i="25"/>
  <c r="K175" i="25" s="1"/>
  <c r="S85" i="25"/>
  <c r="S91" i="25"/>
  <c r="S33" i="25"/>
  <c r="I110" i="25"/>
  <c r="K110" i="25" s="1"/>
  <c r="I151" i="25"/>
  <c r="K151" i="25" s="1"/>
  <c r="S61" i="25"/>
  <c r="S19" i="25"/>
  <c r="S190" i="25"/>
  <c r="S67" i="25"/>
  <c r="I127" i="25"/>
  <c r="K127" i="25" s="1"/>
  <c r="S37" i="25"/>
  <c r="I65" i="25"/>
  <c r="K65" i="25" s="1"/>
  <c r="S176" i="25"/>
  <c r="I157" i="25"/>
  <c r="K157" i="25" s="1"/>
  <c r="I103" i="25"/>
  <c r="K103" i="25" s="1"/>
  <c r="S13" i="25"/>
  <c r="I64" i="25"/>
  <c r="K64" i="25" s="1"/>
  <c r="S152" i="25"/>
  <c r="S100" i="25"/>
  <c r="I143" i="25"/>
  <c r="K143" i="25" s="1"/>
  <c r="S133" i="25"/>
  <c r="I166" i="25"/>
  <c r="K166" i="25" s="1"/>
  <c r="S34" i="25"/>
  <c r="S163" i="25"/>
  <c r="S29" i="25"/>
  <c r="I76" i="25"/>
  <c r="K76" i="25" s="1"/>
  <c r="I105" i="25"/>
  <c r="K105" i="25" s="1"/>
  <c r="S150" i="25"/>
  <c r="S99" i="25"/>
  <c r="I171" i="25"/>
  <c r="K171" i="25" s="1"/>
  <c r="I69" i="25"/>
  <c r="K69" i="25" s="1"/>
  <c r="S114" i="25"/>
  <c r="S27" i="25"/>
  <c r="I174" i="25"/>
  <c r="K174" i="25" s="1"/>
  <c r="I147" i="25"/>
  <c r="K147" i="25" s="1"/>
  <c r="I45" i="25"/>
  <c r="K45" i="25" s="1"/>
  <c r="S90" i="25"/>
  <c r="I77" i="25"/>
  <c r="K77" i="25" s="1"/>
  <c r="I150" i="25"/>
  <c r="K150" i="25" s="1"/>
  <c r="I123" i="25"/>
  <c r="K123" i="25" s="1"/>
  <c r="I21" i="25"/>
  <c r="K21" i="25" s="1"/>
  <c r="S66" i="25"/>
  <c r="I112" i="25"/>
  <c r="K112" i="25" s="1"/>
  <c r="I126" i="25"/>
  <c r="K126" i="25" s="1"/>
  <c r="I99" i="25"/>
  <c r="K99" i="25" s="1"/>
  <c r="S124" i="25"/>
  <c r="S42" i="25"/>
  <c r="I24" i="25"/>
  <c r="K24" i="25" s="1"/>
  <c r="I101" i="25"/>
  <c r="K101" i="25" s="1"/>
  <c r="S24" i="25"/>
  <c r="I170" i="25"/>
  <c r="K170" i="25" s="1"/>
  <c r="S128" i="25"/>
  <c r="I23" i="25"/>
  <c r="K23" i="25" s="1"/>
  <c r="S101" i="25"/>
  <c r="S167" i="25"/>
  <c r="S115" i="25"/>
  <c r="S35" i="25"/>
  <c r="S77" i="25"/>
  <c r="S39" i="25"/>
  <c r="I102" i="25"/>
  <c r="K102" i="25" s="1"/>
  <c r="I184" i="25"/>
  <c r="K184" i="25" s="1"/>
  <c r="I117" i="25"/>
  <c r="K117" i="25" s="1"/>
  <c r="S103" i="25"/>
  <c r="S51" i="25"/>
  <c r="S148" i="25"/>
  <c r="I128" i="25"/>
  <c r="K128" i="25" s="1"/>
  <c r="S41" i="25"/>
  <c r="I53" i="25"/>
  <c r="K53" i="25" s="1"/>
  <c r="S142" i="25"/>
  <c r="I158" i="25"/>
  <c r="K158" i="25" s="1"/>
  <c r="I92" i="25"/>
  <c r="K92" i="25" s="1"/>
  <c r="S182" i="25"/>
  <c r="I124" i="25"/>
  <c r="K124" i="25" s="1"/>
  <c r="S118" i="25"/>
  <c r="S139" i="25"/>
  <c r="I68" i="25"/>
  <c r="K68" i="25" s="1"/>
  <c r="S158" i="25"/>
  <c r="I134" i="25"/>
  <c r="K134" i="25" s="1"/>
  <c r="S94" i="25"/>
  <c r="I169" i="25"/>
  <c r="K169" i="25" s="1"/>
  <c r="I44" i="25"/>
  <c r="K44" i="25" s="1"/>
  <c r="S134" i="25"/>
  <c r="I179" i="25"/>
  <c r="K179" i="25" s="1"/>
  <c r="S70" i="25"/>
  <c r="I133" i="25"/>
  <c r="K133" i="25" s="1"/>
  <c r="I20" i="25"/>
  <c r="K20" i="25" s="1"/>
  <c r="S110" i="25"/>
  <c r="S95" i="25"/>
  <c r="S43" i="25"/>
  <c r="I75" i="25"/>
  <c r="K75" i="25" s="1"/>
  <c r="S52" i="25"/>
  <c r="S18" i="25"/>
  <c r="S104" i="25"/>
  <c r="S62" i="25"/>
  <c r="I97" i="25"/>
  <c r="K97" i="25" s="1"/>
  <c r="S87" i="25"/>
  <c r="S74" i="25"/>
  <c r="I130" i="25"/>
  <c r="K130" i="25" s="1"/>
  <c r="S9" i="25"/>
  <c r="I61" i="25"/>
  <c r="K61" i="25" s="1"/>
  <c r="I173" i="25"/>
  <c r="K173" i="25" s="1"/>
  <c r="S38" i="25"/>
  <c r="I106" i="25"/>
  <c r="K106" i="25" s="1"/>
  <c r="S165" i="25"/>
  <c r="S76" i="25"/>
  <c r="S14" i="25"/>
  <c r="I82" i="25"/>
  <c r="K82" i="25" s="1"/>
  <c r="S141" i="25"/>
  <c r="I13" i="25"/>
  <c r="K13" i="25" s="1"/>
  <c r="I122" i="25"/>
  <c r="K122" i="25" s="1"/>
  <c r="S169" i="25"/>
  <c r="I58" i="25"/>
  <c r="K58" i="25" s="1"/>
  <c r="S117" i="25"/>
  <c r="S136" i="25"/>
  <c r="S175" i="25"/>
  <c r="S145" i="25"/>
  <c r="I9" i="25"/>
  <c r="K9" i="25" s="1"/>
  <c r="S46" i="25"/>
  <c r="I113" i="25"/>
  <c r="K113" i="25" s="1"/>
  <c r="I140" i="25"/>
  <c r="K140" i="25" s="1"/>
  <c r="S53" i="25"/>
  <c r="S10" i="25"/>
  <c r="I116" i="25"/>
  <c r="K116" i="25" s="1"/>
  <c r="I50" i="25"/>
  <c r="K50" i="25" s="1"/>
  <c r="S116" i="25"/>
  <c r="I120" i="25"/>
  <c r="K120" i="25" s="1"/>
  <c r="S120" i="25"/>
  <c r="S80" i="25"/>
  <c r="S155" i="25"/>
  <c r="S96" i="25"/>
  <c r="I72" i="25"/>
  <c r="K72" i="25" s="1"/>
  <c r="I168" i="25"/>
  <c r="K168" i="25" s="1"/>
  <c r="S81" i="25"/>
  <c r="I137" i="25"/>
  <c r="K137" i="25" s="1"/>
  <c r="S188" i="25"/>
  <c r="I181" i="25"/>
  <c r="K181" i="25" s="1"/>
  <c r="I115" i="25"/>
  <c r="K115" i="25" s="1"/>
  <c r="S25" i="25"/>
  <c r="I160" i="25"/>
  <c r="K160" i="25" s="1"/>
  <c r="S164" i="25"/>
  <c r="I180" i="25"/>
  <c r="K180" i="25" s="1"/>
  <c r="I91" i="25"/>
  <c r="K91" i="25" s="1"/>
  <c r="S180" i="25"/>
  <c r="I34" i="25"/>
  <c r="K34" i="25" s="1"/>
  <c r="S93" i="25"/>
  <c r="I109" i="25"/>
  <c r="K109" i="25" s="1"/>
  <c r="S123" i="25"/>
  <c r="S86" i="25"/>
  <c r="I93" i="25"/>
  <c r="K93" i="25" s="1"/>
  <c r="I29" i="25"/>
  <c r="K29" i="25" s="1"/>
  <c r="I144" i="25"/>
  <c r="K144" i="25" s="1"/>
  <c r="I55" i="25"/>
  <c r="K55" i="25" s="1"/>
  <c r="S144" i="25"/>
  <c r="S92" i="25"/>
  <c r="I108" i="25"/>
  <c r="K108" i="25" s="1"/>
  <c r="I19" i="25"/>
  <c r="K19" i="25" s="1"/>
  <c r="S108" i="25"/>
  <c r="I178" i="25"/>
  <c r="K178" i="25" s="1"/>
  <c r="I84" i="25"/>
  <c r="K84" i="25" s="1"/>
  <c r="S119" i="25"/>
  <c r="S84" i="25"/>
  <c r="I177" i="25"/>
  <c r="K177" i="25" s="1"/>
  <c r="S44" i="25"/>
  <c r="I60" i="25"/>
  <c r="K60" i="25" s="1"/>
  <c r="S47" i="25"/>
  <c r="S60" i="25"/>
  <c r="I153" i="25"/>
  <c r="K153" i="25" s="1"/>
  <c r="S20" i="25"/>
  <c r="I36" i="25"/>
  <c r="K36" i="25" s="1"/>
  <c r="I149" i="25"/>
  <c r="K149" i="25" s="1"/>
  <c r="S36" i="25"/>
  <c r="S75" i="25"/>
  <c r="S140" i="25"/>
  <c r="S64" i="25"/>
  <c r="I83" i="25"/>
  <c r="K83" i="25" s="1"/>
  <c r="S121" i="25"/>
  <c r="S16" i="25"/>
  <c r="I54" i="25"/>
  <c r="K54" i="25" s="1"/>
  <c r="I182" i="25"/>
  <c r="K182" i="25" s="1"/>
  <c r="S109" i="25"/>
  <c r="S127" i="25"/>
  <c r="S45" i="25"/>
  <c r="S21" i="25"/>
  <c r="I155" i="25"/>
  <c r="K155" i="25" s="1"/>
  <c r="S138" i="25"/>
  <c r="I187" i="25"/>
  <c r="K187" i="25" s="1"/>
  <c r="S171" i="25"/>
  <c r="I172" i="25"/>
  <c r="K172" i="25" s="1"/>
  <c r="I183" i="25"/>
  <c r="K183" i="25" s="1"/>
  <c r="I81" i="25"/>
  <c r="K81" i="25" s="1"/>
  <c r="S126" i="25"/>
  <c r="S63" i="25"/>
  <c r="I186" i="25"/>
  <c r="K186" i="25" s="1"/>
  <c r="I159" i="25"/>
  <c r="K159" i="25" s="1"/>
  <c r="I57" i="25"/>
  <c r="K57" i="25" s="1"/>
  <c r="S102" i="25"/>
  <c r="I161" i="25"/>
  <c r="K161" i="25" s="1"/>
  <c r="I162" i="25"/>
  <c r="K162" i="25" s="1"/>
  <c r="I135" i="25"/>
  <c r="K135" i="25" s="1"/>
  <c r="I33" i="25"/>
  <c r="K33" i="25" s="1"/>
  <c r="S78" i="25"/>
  <c r="S112" i="25"/>
  <c r="I138" i="25"/>
  <c r="K138" i="25" s="1"/>
  <c r="I111" i="25"/>
  <c r="K111" i="25" s="1"/>
  <c r="S160" i="25"/>
  <c r="S54" i="25"/>
  <c r="I28" i="25"/>
  <c r="K28" i="25" s="1"/>
  <c r="I114" i="25"/>
  <c r="K114" i="25" s="1"/>
  <c r="I41" i="25"/>
  <c r="K41" i="25" s="1"/>
  <c r="I129" i="25"/>
  <c r="K129" i="25" s="1"/>
  <c r="S174" i="25"/>
  <c r="I156" i="25"/>
  <c r="K156" i="25" s="1"/>
  <c r="I67" i="25"/>
  <c r="K67" i="25" s="1"/>
  <c r="S156" i="25"/>
  <c r="I66" i="25"/>
  <c r="K66" i="25" s="1"/>
  <c r="I51" i="25"/>
  <c r="K51" i="25" s="1"/>
  <c r="S97" i="25"/>
  <c r="I38" i="25"/>
  <c r="K38" i="25" s="1"/>
  <c r="I78" i="25"/>
  <c r="K78" i="25" s="1"/>
  <c r="I100" i="25"/>
  <c r="K100" i="25" s="1"/>
  <c r="S161" i="25"/>
  <c r="I59" i="25"/>
  <c r="K59" i="25" s="1"/>
  <c r="I42" i="25"/>
  <c r="K42" i="25" s="1"/>
  <c r="I98" i="25"/>
  <c r="K98" i="25" s="1"/>
  <c r="S137" i="25"/>
  <c r="I35" i="25"/>
  <c r="K35" i="25" s="1"/>
  <c r="I18" i="25"/>
  <c r="K18" i="25" s="1"/>
  <c r="S143" i="25"/>
  <c r="I167" i="25"/>
  <c r="K167" i="25" s="1"/>
  <c r="S113" i="25"/>
  <c r="I11" i="25"/>
  <c r="K11" i="25" s="1"/>
  <c r="S151" i="25"/>
  <c r="S71" i="25"/>
  <c r="I188" i="25"/>
  <c r="K188" i="25" s="1"/>
  <c r="S89" i="25"/>
  <c r="S131" i="25"/>
  <c r="S79" i="25"/>
  <c r="I87" i="25"/>
  <c r="K87" i="25" s="1"/>
  <c r="S88" i="25"/>
  <c r="S30" i="25"/>
  <c r="I12" i="25"/>
  <c r="K12" i="25" s="1"/>
  <c r="S184" i="25"/>
  <c r="S12" i="25"/>
  <c r="I125" i="25"/>
  <c r="K125" i="25" s="1"/>
  <c r="I17" i="25"/>
  <c r="K17" i="25" s="1"/>
  <c r="S23" i="25"/>
  <c r="S166" i="25"/>
  <c r="I52" i="25"/>
  <c r="K52" i="25" s="1"/>
  <c r="I104" i="25"/>
  <c r="K104" i="25" s="1"/>
  <c r="S17" i="25"/>
  <c r="S40" i="25"/>
  <c r="I86" i="25"/>
  <c r="K86" i="25" s="1"/>
  <c r="I80" i="25"/>
  <c r="K80" i="25" s="1"/>
  <c r="S170" i="25"/>
  <c r="S183" i="25"/>
  <c r="S31" i="25"/>
  <c r="I56" i="25"/>
  <c r="K56" i="25" s="1"/>
  <c r="S146" i="25"/>
  <c r="I74" i="25"/>
  <c r="K74" i="25" s="1"/>
  <c r="S82" i="25"/>
  <c r="I145" i="25"/>
  <c r="K145" i="25" s="1"/>
  <c r="I32" i="25"/>
  <c r="K32" i="25" s="1"/>
  <c r="S122" i="25"/>
  <c r="I119" i="25"/>
  <c r="K119" i="25" s="1"/>
  <c r="S58" i="25"/>
  <c r="I185" i="25"/>
  <c r="K185" i="25" s="1"/>
  <c r="I152" i="25"/>
  <c r="K152" i="25" s="1"/>
  <c r="S65" i="25"/>
  <c r="I146" i="25"/>
  <c r="K146" i="25" s="1"/>
  <c r="I90" i="25"/>
  <c r="K90" i="25" s="1"/>
  <c r="S154" i="25"/>
  <c r="S173" i="25"/>
  <c r="I132" i="25"/>
  <c r="K132" i="25" s="1"/>
  <c r="I154" i="25"/>
  <c r="K154" i="25" s="1"/>
  <c r="S22" i="25"/>
  <c r="I73" i="25"/>
  <c r="K73" i="25" s="1"/>
  <c r="S15" i="25"/>
  <c r="S50" i="25"/>
  <c r="I118" i="25"/>
  <c r="K118" i="25" s="1"/>
  <c r="S177" i="25"/>
  <c r="I49" i="25"/>
  <c r="K49" i="25" s="1"/>
  <c r="I89" i="25"/>
  <c r="K89" i="25" s="1"/>
  <c r="S26" i="25"/>
  <c r="I94" i="25"/>
  <c r="K94" i="25" s="1"/>
  <c r="I25" i="25"/>
  <c r="K25" i="25" s="1"/>
  <c r="I40" i="25"/>
  <c r="K40" i="25" s="1"/>
  <c r="S181" i="25"/>
  <c r="I70" i="25"/>
  <c r="K70" i="25" s="1"/>
  <c r="S129" i="25"/>
  <c r="S172" i="25"/>
  <c r="I14" i="25"/>
  <c r="K14" i="25" s="1"/>
  <c r="S157" i="25"/>
  <c r="I46" i="25"/>
  <c r="K46" i="25" s="1"/>
  <c r="S105" i="25"/>
  <c r="I121" i="25"/>
  <c r="K121" i="25" s="1"/>
  <c r="S159" i="25"/>
  <c r="S98" i="25"/>
  <c r="S59" i="25"/>
  <c r="S178" i="25"/>
  <c r="E16" i="26"/>
  <c r="K16" i="26"/>
  <c r="C16" i="26"/>
  <c r="Q10" i="26"/>
  <c r="I13" i="26"/>
  <c r="C14" i="27"/>
  <c r="I15" i="26"/>
  <c r="I10" i="26"/>
  <c r="I12" i="26"/>
  <c r="I11" i="26"/>
  <c r="G14" i="27"/>
  <c r="Q9" i="26"/>
  <c r="Q15" i="26"/>
  <c r="Q14" i="26"/>
  <c r="Q11" i="26"/>
  <c r="Q13" i="26"/>
  <c r="Q12" i="26"/>
  <c r="F10" i="8" l="1"/>
  <c r="J10" i="8" s="1"/>
  <c r="K192" i="25"/>
  <c r="M10" i="8"/>
  <c r="S192" i="25"/>
  <c r="I192" i="25"/>
  <c r="I16" i="26"/>
  <c r="Q16" i="26"/>
  <c r="F9" i="8" s="1"/>
  <c r="J9" i="8" s="1"/>
  <c r="E9" i="27"/>
  <c r="L10" i="8"/>
  <c r="L8" i="8"/>
  <c r="I10" i="27"/>
  <c r="E12" i="27"/>
  <c r="E10" i="27"/>
  <c r="E11" i="27"/>
  <c r="I9" i="27"/>
  <c r="E8" i="27"/>
  <c r="K10" i="8"/>
  <c r="K8" i="8"/>
  <c r="I8" i="27"/>
  <c r="E13" i="27"/>
  <c r="I11" i="27"/>
  <c r="I13" i="27"/>
  <c r="I12" i="27"/>
  <c r="M8" i="8" l="1"/>
  <c r="M9" i="8"/>
  <c r="F8" i="8"/>
  <c r="J8" i="8" s="1"/>
  <c r="K9" i="8"/>
  <c r="K12" i="8" s="1"/>
  <c r="K15" i="8" s="1"/>
  <c r="L9" i="8"/>
  <c r="L12" i="8" s="1"/>
  <c r="E14" i="27"/>
  <c r="I14" i="27"/>
  <c r="M12" i="8" l="1"/>
  <c r="M15" i="8" s="1"/>
  <c r="F12" i="8"/>
  <c r="J12" i="8"/>
  <c r="U105" i="25" l="1"/>
  <c r="U27" i="25"/>
  <c r="U56" i="25"/>
  <c r="U15" i="25"/>
  <c r="U60" i="25"/>
  <c r="U127" i="25"/>
  <c r="U182" i="25"/>
  <c r="U19" i="25"/>
  <c r="U185" i="25"/>
  <c r="U184" i="25"/>
  <c r="U171" i="25"/>
  <c r="U170" i="25"/>
  <c r="U145" i="25"/>
  <c r="U155" i="25"/>
  <c r="U12" i="25"/>
  <c r="U41" i="25"/>
  <c r="U108" i="25"/>
  <c r="U187" i="25"/>
  <c r="U81" i="25"/>
  <c r="H10" i="8"/>
  <c r="U36" i="25"/>
  <c r="U21" i="25"/>
  <c r="U186" i="25"/>
  <c r="U173" i="25"/>
  <c r="U172" i="25"/>
  <c r="U159" i="25"/>
  <c r="U158" i="25"/>
  <c r="U109" i="25"/>
  <c r="U143" i="25"/>
  <c r="U9" i="25"/>
  <c r="U84" i="25"/>
  <c r="U17" i="25"/>
  <c r="U43" i="25"/>
  <c r="H11" i="8"/>
  <c r="U174" i="25"/>
  <c r="U160" i="25"/>
  <c r="U147" i="25"/>
  <c r="U146" i="25"/>
  <c r="U97" i="25"/>
  <c r="U131" i="25"/>
  <c r="U142" i="25"/>
  <c r="U54" i="25"/>
  <c r="U14" i="25"/>
  <c r="U144" i="25"/>
  <c r="U16" i="25"/>
  <c r="U157" i="25"/>
  <c r="U33" i="25"/>
  <c r="H9" i="8"/>
  <c r="H8" i="8"/>
  <c r="U150" i="25"/>
  <c r="U111" i="25"/>
  <c r="U85" i="25"/>
  <c r="U95" i="25"/>
  <c r="U130" i="25"/>
  <c r="U68" i="25"/>
  <c r="U168" i="25"/>
  <c r="U42" i="25"/>
  <c r="U30" i="25"/>
  <c r="U72" i="25"/>
  <c r="U67" i="25"/>
  <c r="U48" i="25"/>
  <c r="U188" i="25"/>
  <c r="U161" i="25"/>
  <c r="U152" i="25"/>
  <c r="U125" i="25"/>
  <c r="U136" i="25"/>
  <c r="U98" i="25"/>
  <c r="U177" i="25"/>
  <c r="U140" i="25"/>
  <c r="U126" i="25"/>
  <c r="U113" i="25"/>
  <c r="U112" i="25"/>
  <c r="U99" i="25"/>
  <c r="U86" i="25"/>
  <c r="U73" i="25"/>
  <c r="U83" i="25"/>
  <c r="U118" i="25"/>
  <c r="U29" i="25"/>
  <c r="U44" i="25"/>
  <c r="U169" i="25"/>
  <c r="U151" i="25"/>
  <c r="U128" i="25"/>
  <c r="U101" i="25"/>
  <c r="U87" i="25"/>
  <c r="U71" i="25"/>
  <c r="U153" i="25"/>
  <c r="U89" i="25"/>
  <c r="U75" i="25"/>
  <c r="U38" i="25"/>
  <c r="U13" i="25"/>
  <c r="U59" i="25"/>
  <c r="U70" i="25"/>
  <c r="U40" i="25"/>
  <c r="U93" i="25"/>
  <c r="U28" i="25"/>
  <c r="U139" i="25"/>
  <c r="U57" i="25"/>
  <c r="U165" i="25"/>
  <c r="U114" i="25"/>
  <c r="U100" i="25"/>
  <c r="U74" i="25"/>
  <c r="U25" i="25"/>
  <c r="U82" i="25"/>
  <c r="U116" i="25"/>
  <c r="U102" i="25"/>
  <c r="U88" i="25"/>
  <c r="U117" i="25"/>
  <c r="U92" i="25"/>
  <c r="U66" i="25"/>
  <c r="U65" i="25"/>
  <c r="U52" i="25"/>
  <c r="U51" i="25"/>
  <c r="U26" i="25"/>
  <c r="U180" i="25"/>
  <c r="U11" i="25"/>
  <c r="U58" i="25"/>
  <c r="U189" i="25"/>
  <c r="U10" i="25"/>
  <c r="U191" i="25"/>
  <c r="U141" i="25"/>
  <c r="U176" i="25"/>
  <c r="U32" i="25"/>
  <c r="U90" i="25"/>
  <c r="U149" i="25"/>
  <c r="U175" i="25"/>
  <c r="U76" i="25"/>
  <c r="U135" i="25"/>
  <c r="U91" i="25"/>
  <c r="U62" i="25"/>
  <c r="U133" i="25"/>
  <c r="U156" i="25"/>
  <c r="U119" i="25"/>
  <c r="U120" i="25"/>
  <c r="U106" i="25"/>
  <c r="U129" i="25"/>
  <c r="U164" i="25"/>
  <c r="U20" i="25"/>
  <c r="U78" i="25"/>
  <c r="U137" i="25"/>
  <c r="U103" i="25"/>
  <c r="U64" i="25"/>
  <c r="U123" i="25"/>
  <c r="U55" i="25"/>
  <c r="U50" i="25"/>
  <c r="U121" i="25"/>
  <c r="U132" i="25"/>
  <c r="U107" i="25"/>
  <c r="U96" i="25"/>
  <c r="U94" i="25"/>
  <c r="U46" i="25"/>
  <c r="U69" i="25"/>
  <c r="U104" i="25"/>
  <c r="U162" i="25"/>
  <c r="U18" i="25"/>
  <c r="U77" i="25"/>
  <c r="U148" i="25"/>
  <c r="U163" i="25"/>
  <c r="U63" i="25"/>
  <c r="U134" i="25"/>
  <c r="U115" i="25"/>
  <c r="U61" i="25"/>
  <c r="U24" i="25"/>
  <c r="U47" i="25"/>
  <c r="U178" i="25"/>
  <c r="U34" i="25"/>
  <c r="U122" i="25"/>
  <c r="U79" i="25"/>
  <c r="U49" i="25"/>
  <c r="U179" i="25"/>
  <c r="U35" i="25"/>
  <c r="U166" i="25"/>
  <c r="U22" i="25"/>
  <c r="U190" i="25"/>
  <c r="U45" i="25"/>
  <c r="U80" i="25"/>
  <c r="U138" i="25"/>
  <c r="U31" i="25"/>
  <c r="U53" i="25"/>
  <c r="U124" i="25"/>
  <c r="U183" i="25"/>
  <c r="U39" i="25"/>
  <c r="U110" i="25"/>
  <c r="U181" i="25"/>
  <c r="U37" i="25"/>
  <c r="U167" i="25"/>
  <c r="U23" i="25"/>
  <c r="U154" i="25"/>
  <c r="H12" i="8" l="1"/>
  <c r="U192" i="25"/>
</calcChain>
</file>

<file path=xl/sharedStrings.xml><?xml version="1.0" encoding="utf-8"?>
<sst xmlns="http://schemas.openxmlformats.org/spreadsheetml/2006/main" count="903" uniqueCount="378">
  <si>
    <t>صورت وضعیت پرتفوی</t>
  </si>
  <si>
    <t>1404/07/30</t>
  </si>
  <si>
    <t>تغییرات طی دوره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</si>
  <si>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</si>
  <si>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</si>
  <si>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</si>
  <si>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</si>
  <si>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</si>
  <si>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</si>
  <si>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</si>
  <si>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</si>
  <si>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</si>
  <si>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اختیار خرید گواهی سپرده پیوسته شمش طلای +995 GBAB04C1200 12000000.0000-1404/08/18</t>
  </si>
  <si>
    <t>اختیار خرید گواهی سپرده پیوسته شمش طلای +995 GBAB04C1400 14000000.0000-1404/08/18</t>
  </si>
  <si>
    <t>اختیار خرید گواهی سپرده پیوسته شمش طلای +995 GBBA04C1050 10500000.0000-1404/11/19</t>
  </si>
  <si>
    <t>اختیار خرید گواهی سپرده پیوسته شمش طلای +995 GBBA04C1100 11000000.0000-1404/11/19</t>
  </si>
  <si>
    <t>اختیار خرید گواهی سپرده پیوسته شمش طلای +995 GBBA04C900 9000000.0000-1404/11/19</t>
  </si>
  <si>
    <t>اختیارخ پتروآبان-17000-040818</t>
  </si>
  <si>
    <t>اختیارخ خودرو-400-1404/09/05</t>
  </si>
  <si>
    <t>اختیارخ خودرو-400-1404/10/03</t>
  </si>
  <si>
    <t>اختیارخ خودرو-450-1404/10/03</t>
  </si>
  <si>
    <t>اختیارخ ذوب-260-1404/09/19</t>
  </si>
  <si>
    <t>اختیارخ ذوب-280-1404/09/19</t>
  </si>
  <si>
    <t>اختیارخ ذوب-320-1404/09/19</t>
  </si>
  <si>
    <t>اختیارخ وبصادر-400-1404/09/19</t>
  </si>
  <si>
    <t>اختیارخ وبصادر-450-1404/09/19</t>
  </si>
  <si>
    <t>اختیارخ وبملت-1100-1404/11/21</t>
  </si>
  <si>
    <t>اختیارخ وتجارت-450-1404/10/17</t>
  </si>
  <si>
    <t>اختیارف خساپا-1000-1404/09/26</t>
  </si>
  <si>
    <t>ایران‌ خودرو</t>
  </si>
  <si>
    <t>بانک تجارت</t>
  </si>
  <si>
    <t>بانک صادرات ایران</t>
  </si>
  <si>
    <t>بانک ملت</t>
  </si>
  <si>
    <t>پالایش نفت اصفهان</t>
  </si>
  <si>
    <t>پویا</t>
  </si>
  <si>
    <t>پویا زرکان آق دره</t>
  </si>
  <si>
    <t>تامین سرمایه دماوند</t>
  </si>
  <si>
    <t>ذوب آهن اصفهان</t>
  </si>
  <si>
    <t>سایپا</t>
  </si>
  <si>
    <t>سرمایه گذاری پایا تدبیرپارسا</t>
  </si>
  <si>
    <t>سرمایه گذاری تامین اجتماعی</t>
  </si>
  <si>
    <t>شمش طلا GoldBar</t>
  </si>
  <si>
    <t>مخابرات ایران</t>
  </si>
  <si>
    <t>ملی‌ صنایع‌ مس‌ ایران‌</t>
  </si>
  <si>
    <t>اختیارخ خساپا-500-1404/08/28</t>
  </si>
  <si>
    <t>اختیارخ خودرو-550-1404/09/05</t>
  </si>
  <si>
    <t>اختیارخ وبملت-1200-1404/08/21</t>
  </si>
  <si>
    <t>اختیارخ وبملت-1300-1404/08/21</t>
  </si>
  <si>
    <t>اختیار خرید گواهی سپرده پیوسته شمش طلای +995 GBBA04C1500 15000000.0000-1404/11/19</t>
  </si>
  <si>
    <t>اختیار خرید گواهی سپرده پیوسته شمش طلای +995 GBBA04C1300 13000000.0000-1404/11/19</t>
  </si>
  <si>
    <t>اختیار خرید گواهی سپرده پیوسته شمش طلای +995 GBBA04C1400 14000000.0000-1404/11/19</t>
  </si>
  <si>
    <t>اختیارخ شستا-1600-1404/08/14</t>
  </si>
  <si>
    <t>س. و توسعه صنایع لاستیک</t>
  </si>
  <si>
    <t>اختیارخ وبملت-1100-1404/08/21</t>
  </si>
  <si>
    <t>اختیارخ خودرو-500-1404/08/07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</si>
  <si>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</si>
  <si>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</si>
  <si>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</si>
  <si>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</si>
  <si>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</si>
  <si>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</si>
  <si>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</si>
  <si>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 ت وبملت-1383-05/07/27</t>
  </si>
  <si>
    <t>1405/07/27</t>
  </si>
  <si>
    <t>اختیارف ت خودرو-535-05/08/09</t>
  </si>
  <si>
    <t>1405/08/09</t>
  </si>
  <si>
    <t>اختیارف ت خساپا-542-05/08/16</t>
  </si>
  <si>
    <t>1405/08/16</t>
  </si>
  <si>
    <t>تعداد اوراق</t>
  </si>
  <si>
    <t>اختیارخ شستا-1300-1404/08/14</t>
  </si>
  <si>
    <t>-</t>
  </si>
  <si>
    <t>1404/08/14</t>
  </si>
  <si>
    <t>اختیار خرید گواهی سپرده پیوسته شمش طلای +995 GBAB04C1000 10000000.0000-1404/08/18</t>
  </si>
  <si>
    <t>اختیارخ وبملت-1400-1404/08/21</t>
  </si>
  <si>
    <t>1404/08/21</t>
  </si>
  <si>
    <t>اختیار خرید گواهی سپرده پیوسته شمش طلای +995 GBAB04C900 9000000.0000-1404/08/18</t>
  </si>
  <si>
    <t>اختیار خرید گواهی سپرده پیوسته شمش طلای +995 GBBA04C800 8000000.0000-1404/11/19</t>
  </si>
  <si>
    <t>1404/08/07</t>
  </si>
  <si>
    <t>اختیارخ خودرو-500-1404/10/03</t>
  </si>
  <si>
    <t>1404/10/03</t>
  </si>
  <si>
    <t>اختیارخ شپنا-5000-1404/10/17</t>
  </si>
  <si>
    <t>1404/10/17</t>
  </si>
  <si>
    <t>اختیارخ شستا-1500-1404/08/14</t>
  </si>
  <si>
    <t>اختیارخ شپنا-5500-1404/08/21</t>
  </si>
  <si>
    <t>اختیار خرید گواهی سپرده پیوسته شمش طلای +995 GBAB04C800 8000000.0000-1404/08/18</t>
  </si>
  <si>
    <t>اختیار خرید گواهی سپرده پیوسته شمش طلای +995 GBAB04C1050 10500000.0000-1404/08/18</t>
  </si>
  <si>
    <t>اختیارخ وبصادر-600-1404/09/19</t>
  </si>
  <si>
    <t>1404/09/19</t>
  </si>
  <si>
    <t>اختیارخ شپنا-3250-1404/08/21</t>
  </si>
  <si>
    <t>اختیار خرید گواهی سپرده پیوسته شمش طلای +995 GBBA04C950 9500000.0000-1404/11/19</t>
  </si>
  <si>
    <t>اختیارخ شپنا-3750-1404/08/21</t>
  </si>
  <si>
    <t>اختیار خرید گواهی سپرده پیوسته شمش طلای +995 GBBA04C1000 10000000.0000-1404/11/19</t>
  </si>
  <si>
    <t>اختیار خرید گواهی سپرده پیوسته شمش طلای +995 GBBA04C1200 12000000.0000-1404/11/19</t>
  </si>
  <si>
    <t>اختیارخ وبصادر-500-1404/09/19</t>
  </si>
  <si>
    <t>اختیارخ خودرو-500-1404/09/05</t>
  </si>
  <si>
    <t>1404/09/05</t>
  </si>
  <si>
    <t>1404/08/28</t>
  </si>
  <si>
    <t>اختیارخ شستا-1300-1404/09/12</t>
  </si>
  <si>
    <t>1404/09/12</t>
  </si>
  <si>
    <t>اختیارخ شستا-1200-1404/08/14</t>
  </si>
  <si>
    <t>اختیارخ وتجارت-400-1404/08/21</t>
  </si>
  <si>
    <t>اختیارخ شپنا-5500-1404/10/17</t>
  </si>
  <si>
    <t>اختیار خرید گواهی سپرده پیوسته شمش طلای +995 GBAB04C950 9500000.0000-1404/08/18</t>
  </si>
  <si>
    <t>اختیارخ شپنا-4500-1404/10/17</t>
  </si>
  <si>
    <t>اختیارخ شپنا-5000-1404/08/21</t>
  </si>
  <si>
    <t>اختیارخ خودرو-450-1404/11/01</t>
  </si>
  <si>
    <t>1404/11/01</t>
  </si>
  <si>
    <t>اختیارخ خودرو-550-1404/10/03</t>
  </si>
  <si>
    <t>اختیارخ شستا-1400-1404/08/14</t>
  </si>
  <si>
    <t>اختیار خرید گواهی سپرده پیوسته شمش طلای +995 GBAB04C1100 11000000.0000-1404/08/18</t>
  </si>
  <si>
    <t>اختیارخ شپنا-4500-1404/08/21</t>
  </si>
  <si>
    <t>اختیارخ شپنا-4000-1404/08/21</t>
  </si>
  <si>
    <t>اختیارخ وتجارت-550-1404/10/17</t>
  </si>
  <si>
    <t>اختیارخ خودرو-600-1404/10/03</t>
  </si>
  <si>
    <t>اختیارخ وتجارت-600-1404/10/17</t>
  </si>
  <si>
    <t>اختیارخ خودرو-600-1404/09/05</t>
  </si>
  <si>
    <t>اختیارخ وبملت-1100-1404/09/19</t>
  </si>
  <si>
    <t>اختیارخ خودرو-650-1404/10/03</t>
  </si>
  <si>
    <t>اختیارخ وبملت-1200-1404/09/19</t>
  </si>
  <si>
    <t>اختیارخ وبملت-1400-1404/10/17</t>
  </si>
  <si>
    <t>اختیارخ وبملت-1300-1404/09/19</t>
  </si>
  <si>
    <t>اختیارخ خساپا-600-1404/09/26</t>
  </si>
  <si>
    <t>1404/09/26</t>
  </si>
  <si>
    <t>اختیارخ وتجارت-500-1404/10/17</t>
  </si>
  <si>
    <t>اختیارخ شستا-1500-1404/09/12</t>
  </si>
  <si>
    <t>اختیارخ شستا-1800-1404/10/10</t>
  </si>
  <si>
    <t>1404/10/10</t>
  </si>
  <si>
    <t>اختیارخ خساپا-500-1404/09/26</t>
  </si>
  <si>
    <t>1404/08/18</t>
  </si>
  <si>
    <t>1404/11/21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</si>
  <si>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</si>
  <si>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</si>
  <si>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</si>
  <si>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</si>
  <si>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</si>
  <si>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</si>
  <si>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سلف موازی متانول بوشهر051</t>
  </si>
  <si>
    <t>بله</t>
  </si>
  <si>
    <t>1405/02/03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</si>
  <si>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</si>
  <si>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</si>
  <si>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</si>
  <si>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</si>
  <si>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</si>
  <si>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</si>
  <si>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</si>
  <si>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</si>
  <si>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</si>
  <si>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</si>
  <si>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</si>
  <si>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</si>
  <si>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</si>
  <si>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</si>
  <si>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</si>
  <si>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</si>
  <si>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</si>
  <si>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</si>
  <si>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</si>
  <si>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</si>
  <si>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</si>
  <si>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</si>
  <si>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</si>
  <si>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</si>
  <si>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</si>
  <si>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اختیارخ وبملت-2200-1404/07/23</t>
  </si>
  <si>
    <t>گروه‌بهمن‌</t>
  </si>
  <si>
    <t>گسترش‌سرمایه‌گذاری‌ایران‌خودرو</t>
  </si>
  <si>
    <t>سرمایه‌گذاری‌نیرو</t>
  </si>
  <si>
    <t>ایران خودرو دیزل</t>
  </si>
  <si>
    <t>ایمن خودرو شرق</t>
  </si>
  <si>
    <t>عنوان</t>
  </si>
  <si>
    <t>درآمد سود اوراق</t>
  </si>
  <si>
    <t>مرابحه سمگا-دماوند060907</t>
  </si>
  <si>
    <t>صکوک اجاره گل گهر504-3ماهه23%</t>
  </si>
  <si>
    <t>صکوک اجاره گل گهر054-3ماهه23%</t>
  </si>
  <si>
    <t>صکوک مرابحه اندیمشک07-6ماهه23%</t>
  </si>
  <si>
    <t>صکوک مرابحه فولاژ612-بدون ضامن</t>
  </si>
  <si>
    <t>صکوک اجاره اخابر61-3ماهه23%</t>
  </si>
  <si>
    <t>مبلغ شناسایی شده بابت قرارداد خرید و نگهداری اوراق بهادار</t>
  </si>
  <si>
    <t>طرف معامله</t>
  </si>
  <si>
    <t>نوع وابستگی</t>
  </si>
  <si>
    <t>نام ورقه بهادار</t>
  </si>
  <si>
    <t>بهای تمام شده اوراق</t>
  </si>
  <si>
    <t>مدیر صندوق</t>
  </si>
  <si>
    <t>نام سپرده بانکی</t>
  </si>
  <si>
    <t>سود سپرده بانکی و گواهی سپرده</t>
  </si>
  <si>
    <t>درصد سود به میانگین سپرده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</si>
  <si>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</si>
  <si>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</si>
  <si>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</si>
  <si>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</si>
  <si>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</si>
  <si>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</si>
  <si>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</si>
  <si>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</si>
  <si>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</si>
  <si>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1404/04/12</t>
  </si>
  <si>
    <t>1404/04/31</t>
  </si>
  <si>
    <t>1404/04/28</t>
  </si>
  <si>
    <t>1404/04/30</t>
  </si>
  <si>
    <t>1404/04/21</t>
  </si>
  <si>
    <t>سود اوراق بهادار با درآمد ثابت</t>
  </si>
  <si>
    <t>نرخ سود علی الحساب</t>
  </si>
  <si>
    <t>درآمد سود</t>
  </si>
  <si>
    <t>خالص درآمد</t>
  </si>
  <si>
    <t>1405/04/18</t>
  </si>
  <si>
    <t>1406/12/22</t>
  </si>
  <si>
    <t>1406/11/14</t>
  </si>
  <si>
    <t>1407/10/06</t>
  </si>
  <si>
    <t>1406/09/07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</si>
  <si>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</si>
  <si>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</si>
  <si>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</si>
  <si>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</si>
  <si>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</si>
  <si>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</si>
  <si>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اختیار</t>
  </si>
  <si>
    <t>کارمزد اعمال</t>
  </si>
  <si>
    <t>مالیات اعمال</t>
  </si>
  <si>
    <t>سود(زیان)اعمال</t>
  </si>
  <si>
    <t>درآمد ناشی از تغییر قیمت اوراق بهادار</t>
  </si>
  <si>
    <t>سود و زیان ناشی از تغییر قیمت</t>
  </si>
  <si>
    <t>1-سرمایه گذاری ها</t>
  </si>
  <si>
    <t>1-1-سرمایه گذاری در سهام و حق تقدم سهام</t>
  </si>
  <si>
    <t>سپرده کوتاه مدت بانک پاسارگاد</t>
  </si>
  <si>
    <t>سپرده کوتاه مدت بانک سینا</t>
  </si>
  <si>
    <t>سپرده کوتاه مدت بانک سامان</t>
  </si>
  <si>
    <t>سپرده کوتاه مدت بانک صادرات</t>
  </si>
  <si>
    <t>سپرده بلند مدت بانک صادرات</t>
  </si>
  <si>
    <t>سپرده بلند مدت بانک پاسارگاد</t>
  </si>
  <si>
    <t>3-1-سرمایه‌گذاری در  سپرده‌ بانکی</t>
  </si>
  <si>
    <t>اختیارخ اخابر-450-1404/09/19</t>
  </si>
  <si>
    <t>اختیارخ ذوب-300-1404/09/19</t>
  </si>
  <si>
    <t>اختیارخ وبصادر-550-1404/09/19</t>
  </si>
  <si>
    <t>اختیارخ وبملت-1000-1404/08/21</t>
  </si>
  <si>
    <t>اختیارخ خودرو-380-1404/10/03</t>
  </si>
  <si>
    <t>اختیار خرید گواهی سپرده پیوسته شمش طلای +995 GBAB04C1300 13000000.0000-1404/08/18</t>
  </si>
  <si>
    <t>اختیارخ وتجارت-500-1404/08/21</t>
  </si>
  <si>
    <t>اختیارخ شستا-1600-1404/09/12</t>
  </si>
  <si>
    <t>اختیارخ وبصادر-500-1404/07/23</t>
  </si>
  <si>
    <t>اختیارخ اخابر-400-1404/07/23</t>
  </si>
  <si>
    <t>اختیارخ وبملت-1175-1404/07/23</t>
  </si>
  <si>
    <t>اختیارخ اطلس-60000-14040609</t>
  </si>
  <si>
    <t>اختیارخ خساپا-500-1404/07/30</t>
  </si>
  <si>
    <t>اختیارخ خودرو-400-1404/07/02</t>
  </si>
  <si>
    <t>اختیارخ خودرو-300-1404/07/02</t>
  </si>
  <si>
    <t>اختیارخ ذوب-400-1404/06/18</t>
  </si>
  <si>
    <t>اختیارخ اخابر-800-1404/03/21</t>
  </si>
  <si>
    <t>اختیارخ خبهمن-2600-1404/05/29</t>
  </si>
  <si>
    <t>اختیارخ وتجارت-700-1404/04/18</t>
  </si>
  <si>
    <t>اختیارخ وتجارت-600-1404/04/18</t>
  </si>
  <si>
    <t>اختیارخ وبصادر-500-1404/05/22</t>
  </si>
  <si>
    <t>اختیارخ وبصادر-600-1404/05/22</t>
  </si>
  <si>
    <t>اختیارخ وبصادر-700-1404/03/21</t>
  </si>
  <si>
    <t>اختیارخ وبصادر-500-1404/03/21</t>
  </si>
  <si>
    <t>اختیارخ وبصادر-700-1404/05/22</t>
  </si>
  <si>
    <t>اختیارخ وبصادر-900-1404/03/21</t>
  </si>
  <si>
    <t>اختیارخ وبصادر-800-1404/03/21</t>
  </si>
  <si>
    <t>اختیارخ وبصادر-600-1404/03/21</t>
  </si>
  <si>
    <t>اختیارخ وبصادر-200-1404/03/21</t>
  </si>
  <si>
    <t>اختیارخ ذوب-600-1404/04/25</t>
  </si>
  <si>
    <t>اختیارخ ذوب-500-1404/04/25</t>
  </si>
  <si>
    <t>اختیارخ ذوب-400-1404/04/25</t>
  </si>
  <si>
    <t>اختیارخ شتاب-13000-1404/03/13</t>
  </si>
  <si>
    <t>اختیارخ خگستر-5500-1404/04/08</t>
  </si>
  <si>
    <t>اختیارخ خگستر-6500-1404/04/08</t>
  </si>
  <si>
    <t>اختیارخ ذوب-500-1404/03/21</t>
  </si>
  <si>
    <t>اختیارخ ذوب-400-1404/03/21</t>
  </si>
  <si>
    <t>اختیارخ ذوب-300-1404/03/21</t>
  </si>
  <si>
    <t>اختیارخ وبملت-2934-1404/03/21</t>
  </si>
  <si>
    <t>اختیارخ وبملت-2640-1404/03/21</t>
  </si>
  <si>
    <t>اختیارخ وبملت-2200-1404/03/21</t>
  </si>
  <si>
    <t>اختیارخ وبملت-2054-1404/03/21</t>
  </si>
  <si>
    <t>اختیارخ وبملت-1907-1404/03/21</t>
  </si>
  <si>
    <t>اختیارخ وبملت-1760-1404/03/21</t>
  </si>
  <si>
    <t>اختیارخ شستا-2200-1404/04/11</t>
  </si>
  <si>
    <t>اختیارخ شستا-1200-1404/04/11</t>
  </si>
  <si>
    <t>اختیارخ شستا-1100-1404/04/11</t>
  </si>
  <si>
    <t>اختیارخ خساپا-422-1404/03/28</t>
  </si>
  <si>
    <t>اختیارخ خساپا-392-1404/03/28</t>
  </si>
  <si>
    <t>اختیارخ خساپا-362-1404/03/28</t>
  </si>
  <si>
    <t>اختیارخ خساپا-338-1404/04/08</t>
  </si>
  <si>
    <t>اختیارخ خودرو-471-1404/03/07</t>
  </si>
  <si>
    <t>اختیارخ خودرو-647-1404/03/07</t>
  </si>
  <si>
    <t>اختیارخ خودرو-588-1404/03/07</t>
  </si>
  <si>
    <t>اختیارخ خودرو-529-1404/03/07</t>
  </si>
  <si>
    <t>اختیارخ خودرو-441-1404/03/07</t>
  </si>
  <si>
    <t>اختیارخ خودرو-382-1404/03/07</t>
  </si>
  <si>
    <t>اختیارخ خودرو-353-1404/03/07</t>
  </si>
  <si>
    <t>اختیارخ خودرو-329-1404/03/07</t>
  </si>
  <si>
    <t>اختیارخ خودرو-306-1404/03/07</t>
  </si>
  <si>
    <t>اختیارخ خودرو-282-1404/03/07</t>
  </si>
  <si>
    <t>1404/11/19</t>
  </si>
  <si>
    <t>1404/03/07</t>
  </si>
  <si>
    <t>1404/04/08</t>
  </si>
  <si>
    <t>1404/03/28</t>
  </si>
  <si>
    <t>1404/04/11</t>
  </si>
  <si>
    <t>1404/03/21</t>
  </si>
  <si>
    <t>1404/03/13</t>
  </si>
  <si>
    <t>1404/04/25</t>
  </si>
  <si>
    <t>1404/05/22</t>
  </si>
  <si>
    <t>1404/04/18</t>
  </si>
  <si>
    <t>1404/05/29</t>
  </si>
  <si>
    <t>1404/06/18</t>
  </si>
  <si>
    <t>1404/07/02</t>
  </si>
  <si>
    <t>1404/07/23</t>
  </si>
  <si>
    <t>1-2-درآمد حاصل از سرمایه­گذاری در سهام و حق تقدم سهام</t>
  </si>
  <si>
    <t>.</t>
  </si>
  <si>
    <t>2-2-درآمد حاصل از سرمایه­گذاری در اوراق بهادار با درآمد ثابت:</t>
  </si>
  <si>
    <t>4-2-سایر درآمدها</t>
  </si>
  <si>
    <t>3-2-درآمد حاصل از سرمایه­گذاری در سپرده بانکی و گواهی سپرده</t>
  </si>
  <si>
    <t>صندوق حفظ ارزش دماوند</t>
  </si>
  <si>
    <t>در اجرای ابلاغیه شماره 12020093 مورخ 1396/09/05 سازمان بورس و اوراق بهادار</t>
  </si>
  <si>
    <t>‫صورت وضعیت پورتفوی</t>
  </si>
  <si>
    <t>‫صندوق حفظ ارزش دماوند</t>
  </si>
  <si>
    <t>تأمین سرمایه دماوند</t>
  </si>
  <si>
    <t>میانگین نرخ بازده تا سررسید قراردادهای منعقده(درصد)</t>
  </si>
  <si>
    <t>نرخ اسمی(درصد)</t>
  </si>
  <si>
    <t>جزئیات قراردادهای خرید و نگهداری اوراق بهادار با درآمد ثابت</t>
  </si>
  <si>
    <t>2-1-سرمایه‌گذاری در اوراق بهادار با درآمد ثابت یا علی‌الحساب</t>
  </si>
  <si>
    <t>تولیدی کوچین</t>
  </si>
  <si>
    <t>فولاد مبارکه اصفهان</t>
  </si>
  <si>
    <t>1404/10/24</t>
  </si>
  <si>
    <t>اختیارخ خساپا-600-1404/10/24</t>
  </si>
  <si>
    <t>اختیارخ خساپا-550-1404/10/24</t>
  </si>
  <si>
    <t>اختیارخ وبملت-1500-1404/10/17</t>
  </si>
  <si>
    <t>اختیارخ خودرو-650-1404/11/01</t>
  </si>
  <si>
    <t>1404/11/29</t>
  </si>
  <si>
    <t>اختیارخ خساپا-650-1404/11/29</t>
  </si>
  <si>
    <t>اختیارخ ذوب-450-1404/11/21</t>
  </si>
  <si>
    <t>اختیارخ وبملت-1200-1404/10/17</t>
  </si>
  <si>
    <t>1404/09/15</t>
  </si>
  <si>
    <t>گواهی سپرده کالایی شمش طلا غیرفعال</t>
  </si>
  <si>
    <t>معدنی‌وصنعتی‌چادرملو</t>
  </si>
  <si>
    <t>تولیدی چدن سازان</t>
  </si>
  <si>
    <t>بورس کالای ایران</t>
  </si>
  <si>
    <t>اختیارخ وبملت-1600-1404/11/21</t>
  </si>
  <si>
    <t>گروه مالی نماد غدیر(سهامی عام)</t>
  </si>
  <si>
    <t>1404/11/08</t>
  </si>
  <si>
    <t>اختیارخ شستا-1810-1404/11/08</t>
  </si>
  <si>
    <t>1404/12/19</t>
  </si>
  <si>
    <t>اختیارخ شپنا-8000-1404/12/19</t>
  </si>
  <si>
    <t>صندوق سهامی حفظ ارزش دماوند</t>
  </si>
  <si>
    <t>1402/09/07</t>
  </si>
  <si>
    <t>سایر</t>
  </si>
  <si>
    <t>0.00%</t>
  </si>
  <si>
    <t>دلیل تعدیل</t>
  </si>
  <si>
    <t>خالص ارزش فروش تعدیل شده</t>
  </si>
  <si>
    <t>درصد تعدیل</t>
  </si>
  <si>
    <t>قیمت تعدیل شده</t>
  </si>
  <si>
    <t>قیمت پایانی</t>
  </si>
  <si>
    <t>نام اوراق بهادار</t>
  </si>
  <si>
    <t>(بر اساس دستورالعمل نحوه تعیین قیمت خرید و فروش اوراق بهادار در صندوق های سرمایه گذاری)</t>
  </si>
  <si>
    <t>اوراق بهاداری که ارزش آنها در تاریخ گزارش تعدیل شده</t>
  </si>
  <si>
    <t>1404/10/23</t>
  </si>
  <si>
    <t>اختیارخ وبملت-1700-1404/11/21</t>
  </si>
  <si>
    <t>اوراق مشارکت مرابحه سمگا-دماوند060907</t>
  </si>
  <si>
    <t>30</t>
  </si>
  <si>
    <t>شیر و گوشت زاگرس شهرکرد</t>
  </si>
  <si>
    <t>کارخانجات تولیدی نیروترانسفو</t>
  </si>
  <si>
    <t>داروسازی‌ فارابی‌</t>
  </si>
  <si>
    <t>توزیع دارو پخش</t>
  </si>
  <si>
    <t>پتروشیمی پردیس</t>
  </si>
  <si>
    <t>اختیارخ خودرو-500-1404/12/06</t>
  </si>
  <si>
    <t>1402/11/14</t>
  </si>
  <si>
    <t>1404/11/28</t>
  </si>
  <si>
    <t>اختیارخ شستا-1710-1404/11/08</t>
  </si>
  <si>
    <t>اختیارخ شستا-1710-1404/12/13</t>
  </si>
  <si>
    <t>1404/12/13</t>
  </si>
  <si>
    <t>23</t>
  </si>
  <si>
    <t>32.5</t>
  </si>
  <si>
    <t>برای ماه منتهی به 1404/12/29</t>
  </si>
  <si>
    <t>1404/12/29</t>
  </si>
  <si>
    <t>پتروشیمی‌شیراز</t>
  </si>
  <si>
    <t>اختیارخ خودرو-450-1404/12/06</t>
  </si>
  <si>
    <t>1404/12/02</t>
  </si>
  <si>
    <t>‫برای ماه منتهی به 31 فروردین ماه 1405</t>
  </si>
  <si>
    <t>1405/01/31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</si>
</sst>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_-;\(#,##0\)"/>
  </numFmts>
  <fonts count="19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sz val="11"/>
      <name val="Calibri"/>
      <family val="2"/>
    </font>
    <font>
      <sz val="12"/>
      <name val="B Nazanin"/>
      <charset val="178"/>
    </font>
    <font>
      <sz val="12"/>
      <color theme="0"/>
      <name val="B Nazanin"/>
      <charset val="178"/>
    </font>
    <font>
      <sz val="11"/>
      <color indexed="8"/>
      <name val="Calibri"/>
      <family val="2"/>
      <scheme val="minor"/>
    </font>
    <font>
      <sz val="12"/>
      <color indexed="8"/>
      <name val="B Nazanin"/>
      <charset val="178"/>
    </font>
    <font>
      <b/>
      <u/>
      <sz val="12"/>
      <name val="B Nazanin"/>
      <charset val="178"/>
    </font>
    <font>
      <sz val="11"/>
      <color theme="1"/>
      <name val="Calibri"/>
      <family val="2"/>
      <scheme val="minor"/>
    </font>
    <font>
      <sz val="11"/>
      <color indexed="8"/>
      <name val="B Nazanin"/>
      <charset val="178"/>
    </font>
    <font>
      <sz val="11"/>
      <color theme="1"/>
      <name val="B Nazanin"/>
      <charset val="178"/>
    </font>
    <font>
      <b/>
      <sz val="10"/>
      <color theme="1"/>
      <name val="B Zar"/>
      <charset val="178"/>
    </font>
    <font>
      <b/>
      <sz val="12"/>
      <name val="B Nazanin"/>
      <charset val="178"/>
    </font>
    <font>
      <sz val="10"/>
      <color theme="1"/>
      <name val="Arial"/>
      <family val="2"/>
    </font>
    <font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auto="1"/>
      </top>
      <bottom/>
      <diagonal/>
    </border>
  </borders>
  <cellStyleXfs count="7">
    <xf numFmtId="0" fontId="0" fillId="0" borderId="0"/>
    <xf numFmtId="0" fontId="6" fillId="0" borderId="0"/>
    <xf numFmtId="0" fontId="9" fillId="0" borderId="0"/>
    <xf numFmtId="0" fontId="12" fillId="0" borderId="0"/>
    <xf numFmtId="164" fontId="12" fillId="0" borderId="0" applyFont="0" applyFill="0" applyBorder="0" applyAlignment="0" applyProtection="0"/>
    <xf numFmtId="0" fontId="9" fillId="0" borderId="0"/>
    <xf numFmtId="0" fontId="5" fillId="0" borderId="0"/>
  </cellStyleXfs>
  <cellXfs count="137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3" fontId="4" fillId="0" borderId="2" xfId="0" applyNumberFormat="1" applyFont="1" applyBorder="1" applyAlignment="1">
      <alignment horizontal="center" vertical="top"/>
    </xf>
    <xf numFmtId="3" fontId="4" fillId="0" borderId="0" xfId="0" applyNumberFormat="1" applyFont="1" applyAlignment="1">
      <alignment horizontal="center" vertical="top"/>
    </xf>
    <xf numFmtId="0" fontId="4" fillId="0" borderId="0" xfId="0" applyFont="1" applyAlignment="1">
      <alignment vertical="top"/>
    </xf>
    <xf numFmtId="0" fontId="3" fillId="0" borderId="1" xfId="0" applyFont="1" applyBorder="1" applyAlignment="1">
      <alignment vertical="center"/>
    </xf>
    <xf numFmtId="0" fontId="4" fillId="0" borderId="2" xfId="0" applyFont="1" applyBorder="1" applyAlignment="1">
      <alignment vertical="top"/>
    </xf>
    <xf numFmtId="0" fontId="3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3" fontId="4" fillId="0" borderId="7" xfId="0" applyNumberFormat="1" applyFont="1" applyBorder="1" applyAlignment="1">
      <alignment horizontal="center" vertical="top"/>
    </xf>
    <xf numFmtId="4" fontId="4" fillId="0" borderId="7" xfId="0" applyNumberFormat="1" applyFont="1" applyBorder="1" applyAlignment="1">
      <alignment horizontal="center" vertical="top"/>
    </xf>
    <xf numFmtId="3" fontId="0" fillId="0" borderId="0" xfId="0" applyNumberFormat="1" applyAlignment="1">
      <alignment horizontal="center"/>
    </xf>
    <xf numFmtId="37" fontId="4" fillId="0" borderId="2" xfId="0" applyNumberFormat="1" applyFont="1" applyBorder="1" applyAlignment="1">
      <alignment horizontal="center" vertical="center"/>
    </xf>
    <xf numFmtId="37" fontId="0" fillId="0" borderId="0" xfId="0" applyNumberFormat="1" applyAlignment="1">
      <alignment horizontal="center"/>
    </xf>
    <xf numFmtId="37" fontId="4" fillId="0" borderId="0" xfId="0" applyNumberFormat="1" applyFont="1" applyAlignment="1">
      <alignment horizontal="center" vertical="center"/>
    </xf>
    <xf numFmtId="37" fontId="4" fillId="0" borderId="0" xfId="0" applyNumberFormat="1" applyFont="1" applyAlignment="1">
      <alignment horizontal="center" vertical="top"/>
    </xf>
    <xf numFmtId="37" fontId="4" fillId="0" borderId="5" xfId="0" applyNumberFormat="1" applyFont="1" applyBorder="1" applyAlignment="1">
      <alignment horizontal="center" vertical="center"/>
    </xf>
    <xf numFmtId="37" fontId="4" fillId="0" borderId="5" xfId="0" applyNumberFormat="1" applyFont="1" applyBorder="1" applyAlignment="1">
      <alignment horizontal="center" vertical="top"/>
    </xf>
    <xf numFmtId="37" fontId="4" fillId="0" borderId="7" xfId="0" applyNumberFormat="1" applyFont="1" applyBorder="1" applyAlignment="1">
      <alignment horizontal="center" vertical="top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right" vertical="top"/>
    </xf>
    <xf numFmtId="37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/>
    </xf>
    <xf numFmtId="37" fontId="0" fillId="0" borderId="0" xfId="0" applyNumberFormat="1" applyAlignment="1">
      <alignment horizontal="left"/>
    </xf>
    <xf numFmtId="0" fontId="3" fillId="0" borderId="0" xfId="0" applyFont="1" applyAlignment="1">
      <alignment horizontal="center" vertical="center" wrapText="1"/>
    </xf>
    <xf numFmtId="37" fontId="4" fillId="0" borderId="7" xfId="0" applyNumberFormat="1" applyFont="1" applyBorder="1" applyAlignment="1">
      <alignment horizontal="center" vertical="center"/>
    </xf>
    <xf numFmtId="39" fontId="4" fillId="0" borderId="0" xfId="0" applyNumberFormat="1" applyFont="1" applyAlignment="1">
      <alignment horizontal="center" vertical="center"/>
    </xf>
    <xf numFmtId="39" fontId="0" fillId="0" borderId="0" xfId="0" applyNumberFormat="1" applyAlignment="1">
      <alignment horizontal="center" vertical="center"/>
    </xf>
    <xf numFmtId="39" fontId="4" fillId="0" borderId="5" xfId="0" applyNumberFormat="1" applyFont="1" applyBorder="1" applyAlignment="1">
      <alignment horizontal="center" vertical="center"/>
    </xf>
    <xf numFmtId="0" fontId="7" fillId="0" borderId="0" xfId="1" applyFont="1"/>
    <xf numFmtId="0" fontId="8" fillId="0" borderId="0" xfId="1" applyFont="1"/>
    <xf numFmtId="0" fontId="10" fillId="0" borderId="0" xfId="2" applyFont="1"/>
    <xf numFmtId="0" fontId="12" fillId="0" borderId="0" xfId="3"/>
    <xf numFmtId="0" fontId="12" fillId="0" borderId="0" xfId="3" applyAlignment="1">
      <alignment horizontal="center" vertical="center"/>
    </xf>
    <xf numFmtId="37" fontId="14" fillId="0" borderId="9" xfId="4" applyNumberFormat="1" applyFont="1" applyFill="1" applyBorder="1" applyAlignment="1">
      <alignment horizontal="center" vertical="center" shrinkToFit="1"/>
    </xf>
    <xf numFmtId="0" fontId="9" fillId="0" borderId="0" xfId="5"/>
    <xf numFmtId="49" fontId="13" fillId="0" borderId="10" xfId="5" applyNumberFormat="1" applyFont="1" applyBorder="1" applyAlignment="1">
      <alignment horizontal="center" vertical="center" wrapText="1"/>
    </xf>
    <xf numFmtId="37" fontId="13" fillId="0" borderId="10" xfId="5" applyNumberFormat="1" applyFont="1" applyBorder="1" applyAlignment="1">
      <alignment horizontal="center" vertical="center" wrapText="1"/>
    </xf>
    <xf numFmtId="0" fontId="13" fillId="0" borderId="10" xfId="5" applyFont="1" applyBorder="1" applyAlignment="1">
      <alignment horizontal="center" vertical="center" wrapText="1"/>
    </xf>
    <xf numFmtId="0" fontId="15" fillId="2" borderId="11" xfId="5" applyFont="1" applyFill="1" applyBorder="1" applyAlignment="1">
      <alignment horizontal="center" vertical="center" wrapText="1"/>
    </xf>
    <xf numFmtId="0" fontId="15" fillId="2" borderId="11" xfId="5" applyFont="1" applyFill="1" applyBorder="1" applyAlignment="1">
      <alignment horizontal="center" vertical="center"/>
    </xf>
    <xf numFmtId="0" fontId="15" fillId="2" borderId="12" xfId="5" applyFont="1" applyFill="1" applyBorder="1" applyAlignment="1">
      <alignment horizontal="center" vertical="center"/>
    </xf>
    <xf numFmtId="0" fontId="1" fillId="0" borderId="0" xfId="6" applyFont="1" applyAlignment="1">
      <alignment vertical="center"/>
    </xf>
    <xf numFmtId="0" fontId="5" fillId="0" borderId="0" xfId="6" applyAlignment="1">
      <alignment horizontal="left"/>
    </xf>
    <xf numFmtId="0" fontId="5" fillId="0" borderId="2" xfId="6" applyBorder="1" applyAlignment="1">
      <alignment horizontal="left"/>
    </xf>
    <xf numFmtId="0" fontId="3" fillId="0" borderId="6" xfId="6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4" fillId="0" borderId="0" xfId="6" applyFont="1" applyAlignment="1">
      <alignment horizontal="right" vertical="top"/>
    </xf>
    <xf numFmtId="0" fontId="5" fillId="0" borderId="0" xfId="6" applyAlignment="1">
      <alignment horizontal="center" vertical="center"/>
    </xf>
    <xf numFmtId="0" fontId="4" fillId="0" borderId="0" xfId="6" applyFont="1" applyAlignment="1">
      <alignment horizontal="center" vertical="center"/>
    </xf>
    <xf numFmtId="3" fontId="4" fillId="0" borderId="0" xfId="6" applyNumberFormat="1" applyFont="1" applyAlignment="1">
      <alignment horizontal="center" vertical="center"/>
    </xf>
    <xf numFmtId="4" fontId="4" fillId="0" borderId="2" xfId="6" applyNumberFormat="1" applyFont="1" applyBorder="1" applyAlignment="1">
      <alignment horizontal="center" vertical="center"/>
    </xf>
    <xf numFmtId="4" fontId="4" fillId="0" borderId="0" xfId="6" applyNumberFormat="1" applyFont="1" applyAlignment="1">
      <alignment horizontal="center" vertical="center"/>
    </xf>
    <xf numFmtId="37" fontId="5" fillId="0" borderId="0" xfId="6" applyNumberFormat="1" applyAlignment="1">
      <alignment horizontal="center" vertical="center"/>
    </xf>
    <xf numFmtId="39" fontId="4" fillId="0" borderId="7" xfId="6" applyNumberFormat="1" applyFont="1" applyBorder="1" applyAlignment="1">
      <alignment horizontal="center" vertical="center"/>
    </xf>
    <xf numFmtId="37" fontId="4" fillId="0" borderId="7" xfId="6" applyNumberFormat="1" applyFont="1" applyBorder="1" applyAlignment="1">
      <alignment horizontal="center" vertical="center"/>
    </xf>
    <xf numFmtId="37" fontId="4" fillId="0" borderId="0" xfId="6" applyNumberFormat="1" applyFont="1" applyAlignment="1">
      <alignment horizontal="center" vertical="center"/>
    </xf>
    <xf numFmtId="39" fontId="4" fillId="0" borderId="0" xfId="6" applyNumberFormat="1" applyFont="1" applyAlignment="1">
      <alignment horizontal="center" vertical="center"/>
    </xf>
    <xf numFmtId="0" fontId="5" fillId="0" borderId="0" xfId="6"/>
    <xf numFmtId="0" fontId="5" fillId="0" borderId="2" xfId="6" applyBorder="1" applyAlignment="1">
      <alignment horizontal="center" vertical="center"/>
    </xf>
    <xf numFmtId="0" fontId="3" fillId="0" borderId="4" xfId="6" applyFont="1" applyBorder="1" applyAlignment="1">
      <alignment vertical="center"/>
    </xf>
    <xf numFmtId="3" fontId="5" fillId="0" borderId="0" xfId="6" applyNumberFormat="1" applyAlignment="1">
      <alignment horizontal="left"/>
    </xf>
    <xf numFmtId="37" fontId="5" fillId="0" borderId="0" xfId="6" applyNumberFormat="1" applyAlignment="1">
      <alignment horizontal="left"/>
    </xf>
    <xf numFmtId="37" fontId="4" fillId="0" borderId="5" xfId="6" applyNumberFormat="1" applyFont="1" applyBorder="1" applyAlignment="1">
      <alignment horizontal="center" vertical="center"/>
    </xf>
    <xf numFmtId="0" fontId="3" fillId="0" borderId="0" xfId="6" applyFont="1" applyAlignment="1">
      <alignment horizontal="center" vertical="center"/>
    </xf>
    <xf numFmtId="0" fontId="4" fillId="0" borderId="0" xfId="6" applyFont="1" applyAlignment="1">
      <alignment vertical="top"/>
    </xf>
    <xf numFmtId="0" fontId="4" fillId="0" borderId="2" xfId="6" applyFont="1" applyBorder="1" applyAlignment="1">
      <alignment vertical="top"/>
    </xf>
    <xf numFmtId="3" fontId="4" fillId="0" borderId="5" xfId="6" applyNumberFormat="1" applyFont="1" applyBorder="1" applyAlignment="1">
      <alignment horizontal="center" vertical="center"/>
    </xf>
    <xf numFmtId="0" fontId="3" fillId="0" borderId="6" xfId="6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4" fontId="4" fillId="0" borderId="0" xfId="0" applyNumberFormat="1" applyFont="1" applyAlignment="1">
      <alignment horizontal="center" vertical="center"/>
    </xf>
    <xf numFmtId="3" fontId="12" fillId="0" borderId="0" xfId="3" applyNumberFormat="1"/>
    <xf numFmtId="3" fontId="4" fillId="0" borderId="7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3" fillId="0" borderId="6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right" vertical="top"/>
    </xf>
    <xf numFmtId="4" fontId="4" fillId="0" borderId="2" xfId="0" applyNumberFormat="1" applyFont="1" applyBorder="1" applyAlignment="1">
      <alignment horizontal="right" vertical="top"/>
    </xf>
    <xf numFmtId="3" fontId="4" fillId="0" borderId="4" xfId="0" applyNumberFormat="1" applyFont="1" applyBorder="1" applyAlignment="1">
      <alignment horizontal="right" vertical="top"/>
    </xf>
    <xf numFmtId="0" fontId="4" fillId="0" borderId="2" xfId="6" applyFont="1" applyBorder="1" applyAlignment="1">
      <alignment horizontal="center" vertical="center"/>
    </xf>
    <xf numFmtId="37" fontId="4" fillId="0" borderId="2" xfId="6" applyNumberFormat="1" applyFont="1" applyBorder="1" applyAlignment="1">
      <alignment horizontal="center" vertical="center"/>
    </xf>
    <xf numFmtId="3" fontId="5" fillId="0" borderId="0" xfId="0" applyNumberFormat="1" applyFont="1" applyAlignment="1">
      <alignment horizontal="left"/>
    </xf>
    <xf numFmtId="3" fontId="5" fillId="0" borderId="0" xfId="6" applyNumberFormat="1" applyAlignment="1">
      <alignment horizontal="center" vertical="center"/>
    </xf>
    <xf numFmtId="4" fontId="4" fillId="0" borderId="0" xfId="0" applyNumberFormat="1" applyFont="1" applyAlignment="1">
      <alignment horizontal="right" vertical="top"/>
    </xf>
    <xf numFmtId="3" fontId="4" fillId="0" borderId="5" xfId="6" applyNumberFormat="1" applyFont="1" applyBorder="1" applyAlignment="1">
      <alignment horizontal="right" vertical="center"/>
    </xf>
    <xf numFmtId="0" fontId="18" fillId="3" borderId="0" xfId="0" applyFont="1" applyFill="1" applyAlignment="1">
      <alignment horizontal="left"/>
    </xf>
    <xf numFmtId="0" fontId="17" fillId="3" borderId="0" xfId="0" applyFont="1" applyFill="1" applyAlignment="1">
      <alignment horizontal="left"/>
    </xf>
    <xf numFmtId="0" fontId="0" fillId="3" borderId="0" xfId="0" applyFill="1" applyAlignment="1">
      <alignment horizontal="left"/>
    </xf>
    <xf numFmtId="37" fontId="11" fillId="0" borderId="0" xfId="2" applyNumberFormat="1" applyFont="1" applyAlignment="1">
      <alignment horizontal="center" vertical="center"/>
    </xf>
    <xf numFmtId="37" fontId="11" fillId="0" borderId="0" xfId="2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 readingOrder="2"/>
    </xf>
    <xf numFmtId="0" fontId="1" fillId="0" borderId="0" xfId="0" applyFont="1" applyAlignment="1">
      <alignment horizontal="center" vertical="center"/>
    </xf>
    <xf numFmtId="37" fontId="1" fillId="0" borderId="0" xfId="0" applyNumberFormat="1" applyFont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4" fillId="0" borderId="0" xfId="6" applyFont="1" applyAlignment="1">
      <alignment horizontal="right" vertical="top"/>
    </xf>
    <xf numFmtId="4" fontId="4" fillId="0" borderId="0" xfId="6" applyNumberFormat="1" applyFont="1" applyAlignment="1">
      <alignment horizontal="right" vertical="top"/>
    </xf>
    <xf numFmtId="3" fontId="4" fillId="0" borderId="0" xfId="6" applyNumberFormat="1" applyFont="1" applyAlignment="1">
      <alignment horizontal="right" vertical="top"/>
    </xf>
    <xf numFmtId="3" fontId="4" fillId="0" borderId="2" xfId="6" applyNumberFormat="1" applyFont="1" applyBorder="1" applyAlignment="1">
      <alignment horizontal="right" vertical="top"/>
    </xf>
    <xf numFmtId="0" fontId="4" fillId="0" borderId="2" xfId="6" applyFont="1" applyBorder="1" applyAlignment="1">
      <alignment horizontal="right" vertical="top"/>
    </xf>
    <xf numFmtId="4" fontId="4" fillId="0" borderId="2" xfId="6" applyNumberFormat="1" applyFont="1" applyBorder="1" applyAlignment="1">
      <alignment horizontal="right" vertical="top"/>
    </xf>
    <xf numFmtId="0" fontId="1" fillId="0" borderId="0" xfId="6" applyFont="1" applyAlignment="1">
      <alignment horizontal="center" vertical="center"/>
    </xf>
    <xf numFmtId="37" fontId="1" fillId="0" borderId="0" xfId="6" applyNumberFormat="1" applyFont="1" applyAlignment="1">
      <alignment horizontal="center" vertical="center"/>
    </xf>
    <xf numFmtId="0" fontId="2" fillId="0" borderId="0" xfId="6" applyFont="1" applyAlignment="1">
      <alignment horizontal="right" vertical="center"/>
    </xf>
    <xf numFmtId="0" fontId="3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6" xfId="6" applyFont="1" applyBorder="1" applyAlignment="1">
      <alignment horizontal="center" vertical="center"/>
    </xf>
    <xf numFmtId="0" fontId="2" fillId="0" borderId="0" xfId="6" applyFont="1" applyAlignment="1">
      <alignment horizontal="right" vertical="center" readingOrder="2"/>
    </xf>
    <xf numFmtId="0" fontId="3" fillId="0" borderId="0" xfId="0" applyFont="1" applyAlignment="1">
      <alignment horizontal="center" vertical="center"/>
    </xf>
    <xf numFmtId="165" fontId="16" fillId="0" borderId="0" xfId="5" applyNumberFormat="1" applyFont="1" applyAlignment="1">
      <alignment horizontal="right" vertical="center"/>
    </xf>
    <xf numFmtId="165" fontId="9" fillId="0" borderId="0" xfId="5" applyNumberFormat="1"/>
    <xf numFmtId="0" fontId="13" fillId="0" borderId="13" xfId="5" applyFont="1" applyBorder="1" applyAlignment="1">
      <alignment horizontal="center" vertical="center" wrapText="1"/>
    </xf>
    <xf numFmtId="0" fontId="13" fillId="0" borderId="0" xfId="5" applyFont="1" applyAlignment="1">
      <alignment horizontal="center" vertical="center" wrapText="1"/>
    </xf>
    <xf numFmtId="0" fontId="13" fillId="0" borderId="10" xfId="5" applyFont="1" applyBorder="1" applyAlignment="1">
      <alignment horizontal="center" vertical="center" wrapText="1"/>
    </xf>
  </cellXfs>
  <cellStyles count="7">
    <cellStyle name="Comma 2 2 2" xfId="4" xr:uid="{C0E07E28-BAF9-4738-863C-B2DD54C5CAE7}"/>
    <cellStyle name="Normal" xfId="0" builtinId="0"/>
    <cellStyle name="Normal 2" xfId="6" xr:uid="{EA4EB5DA-2FB0-4004-BBA1-033A36D35DE7}"/>
    <cellStyle name="Normal 2 2" xfId="5" xr:uid="{E7361AA4-401A-41D0-8CEE-B5FF9929AEC0}"/>
    <cellStyle name="Normal 2 3" xfId="1" xr:uid="{FFFEF5F7-E21C-4B1A-9378-8B0BA4F6C96B}"/>
    <cellStyle name="Normal 2 4" xfId="3" xr:uid="{4BB15788-FE29-40FC-877A-F86FB5DC0845}"/>
    <cellStyle name="Normal 4" xfId="2" xr:uid="{2BE8D241-F6C0-4C17-BACD-8B5A1B33D620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586809</xdr:colOff>
      <xdr:row>1</xdr:row>
      <xdr:rowOff>51027</xdr:rowOff>
    </xdr:from>
    <xdr:ext cx="2869405" cy="2449286"/>
    <xdr:pic>
      <xdr:nvPicPr>
        <xdr:cNvPr id="2" name="Picture 1">
          <a:extLst>
            <a:ext uri="{FF2B5EF4-FFF2-40B4-BE49-F238E27FC236}">
              <a16:creationId xmlns:a16="http://schemas.microsoft.com/office/drawing/2014/main" id="{A8D3AA09-D673-4F3F-AC2F-A5F75EC8F2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3620586" y="212952"/>
          <a:ext cx="2869405" cy="2449286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AF\&#1581;&#1587;&#1575;&#1576;&#1583;&#1575;&#1585;&#1740;%20&#1589;&#1606;&#1583;&#1608;&#1602;\10-&#1581;&#1601;&#1592;%20&#1575;&#1585;&#1586;&#1588;%20&#1583;&#1605;&#1575;&#1608;&#1606;&#1583;\&#1593;&#1605;&#1604;&#1740;&#1575;&#1578;%20&#1581;&#1587;&#1575;&#1576;&#1583;&#1575;&#1585;&#1740;\&#1662;&#1585;&#1578;&#1601;&#1608;&#1740;%20&#1605;&#1575;&#1607;&#1575;&#1606;&#1607;\1405\01\10450131.xlsx" TargetMode="External"/><Relationship Id="rId1" Type="http://schemas.openxmlformats.org/officeDocument/2006/relationships/externalLinkPath" Target="1045013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AF/&#1581;&#1587;&#1575;&#1576;&#1583;&#1575;&#1585;&#1740;%20&#1589;&#1606;&#1583;&#1608;&#1602;/10-&#1581;&#1601;&#1592;%20&#1575;&#1585;&#1586;&#1588;%20&#1583;&#1605;&#1575;&#1608;&#1606;&#1583;/&#1593;&#1605;&#1604;&#1740;&#1575;&#1578;%20&#1581;&#1587;&#1575;&#1576;&#1583;&#1575;&#1585;&#1740;/&#1662;&#1585;&#1578;&#1601;&#1608;&#1740;%20&#1605;&#1575;&#1607;&#1575;&#1606;&#1607;/1404/14040531/140405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صورت وضعیت"/>
      <sheetName val="سهام"/>
      <sheetName val="اوراق مشتقه"/>
      <sheetName val="اوراق"/>
      <sheetName val="تعدیل قیمت"/>
      <sheetName val="سپرده"/>
      <sheetName val="درآمد"/>
      <sheetName val="درآمد سرمایه گذاری در سهام"/>
      <sheetName val="درآمد سرمایه گذاری در اوراق به"/>
      <sheetName val="مبالغ تخصیصی اوراق"/>
      <sheetName val="درآمد سپرده بانکی"/>
      <sheetName val="سایر درآمدها"/>
      <sheetName val="درآمد سود سهام"/>
      <sheetName val="درآمد سود صندوق"/>
      <sheetName val="سود اوراق بهادار"/>
      <sheetName val="سود سپرده بانکی"/>
      <sheetName val="درآمد ناشی از فروش"/>
      <sheetName val="درآمد اعمال اختیار"/>
      <sheetName val="درآمد ناشی از تغییر قیمت اوراق"/>
    </sheetNames>
    <sheetDataSet>
      <sheetData sheetId="0"/>
      <sheetData sheetId="1">
        <row r="1">
          <cell r="A1" t="str">
            <v>صندوق سهامی حفظ ارزش دماوند</v>
          </cell>
        </row>
      </sheetData>
      <sheetData sheetId="2"/>
      <sheetData sheetId="3"/>
      <sheetData sheetId="4"/>
      <sheetData sheetId="5"/>
      <sheetData sheetId="6"/>
      <sheetData sheetId="7"/>
      <sheetData sheetId="8">
        <row r="1">
          <cell r="A1" t="str">
            <v>صندوق سهامی حفظ ارزش دماوند</v>
          </cell>
        </row>
        <row r="2">
          <cell r="A2" t="str">
            <v>صورت وضعیت درآمدها</v>
          </cell>
        </row>
        <row r="3">
          <cell r="A3" t="str">
            <v>برای ماه منتهی به 1405/01/31</v>
          </cell>
        </row>
        <row r="5">
          <cell r="A5" t="str">
            <v>-3-2</v>
          </cell>
        </row>
        <row r="6">
          <cell r="C6" t="str">
            <v>طی ماه</v>
          </cell>
          <cell r="K6" t="str">
            <v>از ابتدای سال مالی</v>
          </cell>
        </row>
        <row r="8">
          <cell r="A8" t="str">
            <v>عنوان</v>
          </cell>
          <cell r="C8" t="str">
            <v>درآمد سود اوراق</v>
          </cell>
          <cell r="E8" t="str">
            <v>درآمد تغییر ارزش</v>
          </cell>
          <cell r="G8" t="str">
            <v>درآمد فروش</v>
          </cell>
          <cell r="I8" t="str">
            <v>جمع</v>
          </cell>
          <cell r="K8" t="str">
            <v>درآمد سود اوراق</v>
          </cell>
          <cell r="M8" t="str">
            <v>درآمد تغییر ارزش</v>
          </cell>
          <cell r="O8" t="str">
            <v>درآمد فروش</v>
          </cell>
          <cell r="Q8" t="str">
            <v>جمع</v>
          </cell>
        </row>
        <row r="9">
          <cell r="A9" t="str">
            <v>صکوک اجاره گل گهر504-3ماهه23%</v>
          </cell>
          <cell r="C9">
            <v>0</v>
          </cell>
          <cell r="E9">
            <v>0</v>
          </cell>
          <cell r="G9">
            <v>0</v>
          </cell>
          <cell r="I9">
            <v>0</v>
          </cell>
          <cell r="K9">
            <v>1810935052</v>
          </cell>
          <cell r="M9">
            <v>0</v>
          </cell>
          <cell r="O9">
            <v>-22040000</v>
          </cell>
          <cell r="Q9">
            <v>1788895052</v>
          </cell>
        </row>
        <row r="10">
          <cell r="A10" t="str">
            <v>مرابحه سمگا-دماوند060907</v>
          </cell>
          <cell r="C10">
            <v>3995830012</v>
          </cell>
          <cell r="E10">
            <v>0</v>
          </cell>
          <cell r="G10">
            <v>0</v>
          </cell>
          <cell r="I10">
            <v>3995830012</v>
          </cell>
          <cell r="K10">
            <v>32716248611</v>
          </cell>
          <cell r="M10">
            <v>-112218750</v>
          </cell>
          <cell r="O10">
            <v>-144281249</v>
          </cell>
          <cell r="Q10">
            <v>32459748612</v>
          </cell>
        </row>
        <row r="11">
          <cell r="A11" t="str">
            <v>صکوک مرابحه اندیمشک07-6ماهه23%</v>
          </cell>
          <cell r="C11">
            <v>0</v>
          </cell>
          <cell r="E11">
            <v>0</v>
          </cell>
          <cell r="G11">
            <v>0</v>
          </cell>
          <cell r="I11">
            <v>0</v>
          </cell>
          <cell r="K11">
            <v>18100210055</v>
          </cell>
          <cell r="M11">
            <v>0</v>
          </cell>
          <cell r="O11">
            <v>-78125000</v>
          </cell>
          <cell r="Q11">
            <v>18022085055</v>
          </cell>
        </row>
        <row r="12">
          <cell r="A12" t="str">
            <v>سلف موازی متانول بوشهر051</v>
          </cell>
          <cell r="C12">
            <v>0</v>
          </cell>
          <cell r="E12">
            <v>0</v>
          </cell>
          <cell r="G12">
            <v>0</v>
          </cell>
          <cell r="I12">
            <v>0</v>
          </cell>
          <cell r="K12">
            <v>0</v>
          </cell>
          <cell r="M12">
            <v>0</v>
          </cell>
          <cell r="O12">
            <v>32243416516</v>
          </cell>
          <cell r="Q12">
            <v>32243416516</v>
          </cell>
        </row>
        <row r="13">
          <cell r="A13" t="str">
            <v>صکوک اجاره گل گهر054-3ماهه23%</v>
          </cell>
          <cell r="C13">
            <v>0</v>
          </cell>
          <cell r="E13">
            <v>0</v>
          </cell>
          <cell r="G13">
            <v>0</v>
          </cell>
          <cell r="I13">
            <v>0</v>
          </cell>
          <cell r="K13">
            <v>4305270</v>
          </cell>
          <cell r="M13">
            <v>0</v>
          </cell>
          <cell r="O13">
            <v>930232</v>
          </cell>
          <cell r="Q13">
            <v>5235502</v>
          </cell>
        </row>
        <row r="14">
          <cell r="A14" t="str">
            <v>صکوک مرابحه فولاژ612-بدون ضامن</v>
          </cell>
          <cell r="C14">
            <v>0</v>
          </cell>
          <cell r="E14">
            <v>0</v>
          </cell>
          <cell r="G14">
            <v>0</v>
          </cell>
          <cell r="I14">
            <v>0</v>
          </cell>
          <cell r="K14">
            <v>722028063</v>
          </cell>
          <cell r="M14">
            <v>0</v>
          </cell>
          <cell r="O14">
            <v>0</v>
          </cell>
          <cell r="Q14">
            <v>722028063</v>
          </cell>
        </row>
        <row r="15">
          <cell r="A15" t="str">
            <v>صکوک اجاره اخابر61-3ماهه23%</v>
          </cell>
          <cell r="C15">
            <v>1086656765</v>
          </cell>
          <cell r="E15">
            <v>0</v>
          </cell>
          <cell r="G15">
            <v>0</v>
          </cell>
          <cell r="I15">
            <v>1086656765</v>
          </cell>
          <cell r="K15">
            <v>3320330472</v>
          </cell>
          <cell r="M15">
            <v>-47088749</v>
          </cell>
          <cell r="O15">
            <v>-22837500</v>
          </cell>
          <cell r="Q15">
            <v>3250404223</v>
          </cell>
        </row>
        <row r="16">
          <cell r="A16" t="str">
            <v>جمع</v>
          </cell>
          <cell r="C16">
            <v>5082486777</v>
          </cell>
          <cell r="E16">
            <v>0</v>
          </cell>
          <cell r="G16">
            <v>0</v>
          </cell>
          <cell r="I16">
            <v>5082486777</v>
          </cell>
          <cell r="K16">
            <v>56674057523</v>
          </cell>
          <cell r="M16">
            <v>-159307499</v>
          </cell>
          <cell r="O16">
            <v>31977062999</v>
          </cell>
          <cell r="Q16">
            <v>88491813023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"/>
      <sheetName val="سهام"/>
      <sheetName val="اوراق مشتقه"/>
      <sheetName val="اوراق"/>
      <sheetName val="تعدیل قیمت"/>
      <sheetName val="سپرده"/>
      <sheetName val="درآمد"/>
      <sheetName val="1-2"/>
      <sheetName val="2-2"/>
      <sheetName val="3-2"/>
      <sheetName val="4-2"/>
      <sheetName val="درآمد سود سهام"/>
      <sheetName val="سود اوراق بهادار"/>
      <sheetName val="سود سپرده بانکی"/>
      <sheetName val="درآمد ناشی از فروش"/>
      <sheetName val="درآمد اعمال اختیار"/>
      <sheetName val="درآمد ناشی از تغییر قیمت اوراق"/>
      <sheetName val="سود ترجیحی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">
          <cell r="A1" t="str">
            <v>صندوق حفظ ارزش دماوند</v>
          </cell>
          <cell r="B1"/>
          <cell r="C1"/>
          <cell r="D1"/>
          <cell r="E1"/>
          <cell r="F1"/>
          <cell r="G1"/>
          <cell r="H1"/>
          <cell r="I1"/>
          <cell r="J1"/>
          <cell r="K1"/>
          <cell r="L1"/>
          <cell r="M1"/>
          <cell r="N1"/>
          <cell r="O1"/>
          <cell r="P1"/>
          <cell r="Q1"/>
        </row>
      </sheetData>
      <sheetData sheetId="1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3749B-F53B-4D53-8565-2073CFDF345C}">
  <sheetPr>
    <tabColor rgb="FF92D050"/>
  </sheetPr>
  <dimension ref="A15:I27"/>
  <sheetViews>
    <sheetView rightToLeft="1" view="pageBreakPreview" zoomScaleNormal="100" zoomScaleSheetLayoutView="100" workbookViewId="0">
      <selection activeCell="M17" sqref="M17"/>
    </sheetView>
  </sheetViews>
  <sheetFormatPr defaultRowHeight="18.75"/>
  <cols>
    <col min="1" max="16384" width="9.140625" style="48"/>
  </cols>
  <sheetData>
    <row r="15" spans="1:9" ht="33.75" customHeight="1">
      <c r="A15" s="108" t="s">
        <v>314</v>
      </c>
      <c r="B15" s="108"/>
      <c r="C15" s="108"/>
      <c r="D15" s="108"/>
      <c r="E15" s="108"/>
      <c r="F15" s="108"/>
      <c r="G15" s="108"/>
      <c r="H15" s="108"/>
      <c r="I15" s="108"/>
    </row>
    <row r="16" spans="1:9" ht="33.75" customHeight="1">
      <c r="A16" s="108" t="s">
        <v>313</v>
      </c>
      <c r="B16" s="108"/>
      <c r="C16" s="108"/>
      <c r="D16" s="108"/>
      <c r="E16" s="108"/>
      <c r="F16" s="108"/>
      <c r="G16" s="108"/>
      <c r="H16" s="108"/>
      <c r="I16" s="108"/>
    </row>
    <row r="17" spans="1:9" ht="33.75" customHeight="1">
      <c r="A17" s="109" t="s">
        <v>312</v>
      </c>
      <c r="B17" s="109"/>
      <c r="C17" s="109"/>
      <c r="D17" s="109"/>
      <c r="E17" s="109"/>
      <c r="F17" s="109"/>
      <c r="G17" s="109"/>
      <c r="H17" s="109"/>
      <c r="I17" s="109"/>
    </row>
    <row r="18" spans="1:9" ht="33.75" customHeight="1">
      <c r="A18" s="108" t="s">
        <v>376</v>
      </c>
      <c r="B18" s="108"/>
      <c r="C18" s="108"/>
      <c r="D18" s="108"/>
      <c r="E18" s="108"/>
      <c r="F18" s="108"/>
      <c r="G18" s="108"/>
      <c r="H18" s="108"/>
      <c r="I18" s="108"/>
    </row>
    <row r="19" spans="1:9">
      <c r="A19" s="50"/>
      <c r="B19" s="50"/>
      <c r="C19" s="50"/>
      <c r="D19" s="50"/>
      <c r="E19" s="50"/>
      <c r="F19" s="50"/>
      <c r="G19" s="50"/>
      <c r="H19" s="50"/>
      <c r="I19" s="50"/>
    </row>
    <row r="20" spans="1:9">
      <c r="A20" s="50"/>
      <c r="B20" s="50"/>
      <c r="C20" s="50"/>
      <c r="D20" s="50"/>
      <c r="E20" s="50"/>
      <c r="F20" s="50"/>
      <c r="G20" s="50"/>
      <c r="H20" s="50"/>
      <c r="I20" s="50"/>
    </row>
    <row r="21" spans="1:9">
      <c r="A21" s="50"/>
      <c r="B21" s="50"/>
      <c r="C21" s="50"/>
      <c r="D21" s="50"/>
      <c r="E21" s="50"/>
      <c r="F21" s="50"/>
      <c r="G21" s="50"/>
      <c r="H21" s="50"/>
      <c r="I21" s="50"/>
    </row>
    <row r="22" spans="1:9">
      <c r="A22" s="50"/>
      <c r="B22" s="50"/>
      <c r="C22" s="50"/>
      <c r="D22" s="50"/>
      <c r="E22" s="50"/>
      <c r="F22" s="50"/>
      <c r="G22" s="50"/>
      <c r="H22" s="50"/>
      <c r="I22" s="50"/>
    </row>
    <row r="23" spans="1:9">
      <c r="A23" s="50"/>
      <c r="B23" s="50"/>
      <c r="C23" s="50"/>
      <c r="D23" s="50"/>
      <c r="E23" s="50"/>
      <c r="F23" s="50"/>
      <c r="G23" s="50"/>
      <c r="H23" s="50"/>
      <c r="I23" s="50"/>
    </row>
    <row r="24" spans="1:9" ht="34.5" customHeight="1">
      <c r="A24" s="50"/>
      <c r="B24" s="50"/>
      <c r="C24" s="50"/>
      <c r="D24" s="50"/>
      <c r="E24" s="50"/>
      <c r="F24" s="50"/>
      <c r="G24" s="50"/>
      <c r="H24" s="50"/>
      <c r="I24" s="50"/>
    </row>
    <row r="27" spans="1:9">
      <c r="C27" s="49" t="s">
        <v>307</v>
      </c>
    </row>
  </sheetData>
  <mergeCells count="4">
    <mergeCell ref="A15:I15"/>
    <mergeCell ref="A16:I16"/>
    <mergeCell ref="A17:I17"/>
    <mergeCell ref="A18:I18"/>
  </mergeCells>
  <printOptions horizontalCentered="1"/>
  <pageMargins left="0.2" right="0.2" top="0" bottom="0" header="0.3" footer="0.3"/>
  <pageSetup scale="95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EFE2B-111C-4619-BCC7-96440E29D07F}">
  <sheetPr>
    <tabColor rgb="FF92D050"/>
    <pageSetUpPr fitToPage="1"/>
  </sheetPr>
  <dimension ref="A1:I16"/>
  <sheetViews>
    <sheetView rightToLeft="1" view="pageBreakPreview" topLeftCell="A10" zoomScale="150" zoomScaleNormal="100" zoomScaleSheetLayoutView="150" workbookViewId="0">
      <selection activeCell="G15" sqref="G15"/>
    </sheetView>
  </sheetViews>
  <sheetFormatPr defaultRowHeight="12.75"/>
  <cols>
    <col min="1" max="1" width="40.28515625" style="62" customWidth="1"/>
    <col min="2" max="2" width="1.28515625" style="62" customWidth="1"/>
    <col min="3" max="3" width="19.42578125" style="62" customWidth="1"/>
    <col min="4" max="4" width="1.28515625" style="62" customWidth="1"/>
    <col min="5" max="5" width="20.7109375" style="62" customWidth="1"/>
    <col min="6" max="6" width="1.28515625" style="62" customWidth="1"/>
    <col min="7" max="7" width="19.42578125" style="62" customWidth="1"/>
    <col min="8" max="8" width="1.28515625" style="62" customWidth="1"/>
    <col min="9" max="9" width="19.42578125" style="62" customWidth="1"/>
    <col min="10" max="10" width="0.28515625" style="62" customWidth="1"/>
    <col min="11" max="16384" width="9.140625" style="62"/>
  </cols>
  <sheetData>
    <row r="1" spans="1:9" ht="29.1" customHeight="1">
      <c r="A1" s="122" t="str">
        <f>سهام!A1</f>
        <v>صندوق حفظ ارزش دماوند</v>
      </c>
      <c r="B1" s="122"/>
      <c r="C1" s="122"/>
      <c r="D1" s="122"/>
      <c r="E1" s="122"/>
      <c r="F1" s="122"/>
      <c r="G1" s="122"/>
      <c r="H1" s="122"/>
      <c r="I1" s="122"/>
    </row>
    <row r="2" spans="1:9" ht="21.75" customHeight="1">
      <c r="A2" s="122" t="s">
        <v>143</v>
      </c>
      <c r="B2" s="122"/>
      <c r="C2" s="122"/>
      <c r="D2" s="122"/>
      <c r="E2" s="122"/>
      <c r="F2" s="122"/>
      <c r="G2" s="122"/>
      <c r="H2" s="122"/>
      <c r="I2" s="122"/>
    </row>
    <row r="3" spans="1:9" ht="21.75" customHeight="1">
      <c r="A3" s="122" t="str">
        <f>سهام!A3</f>
        <v>‫برای ماه منتهی به 31 فروردین ماه 1405</v>
      </c>
      <c r="B3" s="122"/>
      <c r="C3" s="122"/>
      <c r="D3" s="122"/>
      <c r="E3" s="122"/>
      <c r="F3" s="122"/>
      <c r="G3" s="122"/>
      <c r="H3" s="122"/>
      <c r="I3" s="122"/>
    </row>
    <row r="4" spans="1:9" ht="14.45" customHeight="1"/>
    <row r="5" spans="1:9" ht="14.45" customHeight="1">
      <c r="A5" s="130" t="s">
        <v>310</v>
      </c>
      <c r="B5" s="130"/>
      <c r="C5" s="130"/>
      <c r="D5" s="130"/>
      <c r="E5" s="130"/>
      <c r="F5" s="130"/>
      <c r="G5" s="130"/>
      <c r="H5" s="130"/>
      <c r="I5" s="130"/>
    </row>
    <row r="6" spans="1:9" ht="14.45" customHeight="1">
      <c r="C6" s="115" t="s">
        <v>158</v>
      </c>
      <c r="D6" s="115"/>
      <c r="E6" s="115"/>
      <c r="G6" s="115" t="s">
        <v>159</v>
      </c>
      <c r="H6" s="115"/>
      <c r="I6" s="115"/>
    </row>
    <row r="7" spans="1:9" ht="36.4" customHeight="1">
      <c r="A7" s="79" t="s">
        <v>184</v>
      </c>
      <c r="C7" s="87" t="s">
        <v>185</v>
      </c>
      <c r="D7" s="63"/>
      <c r="E7" s="87" t="s">
        <v>186</v>
      </c>
      <c r="G7" s="87" t="s">
        <v>185</v>
      </c>
      <c r="H7" s="63"/>
      <c r="I7" s="87" t="s">
        <v>186</v>
      </c>
    </row>
    <row r="8" spans="1:9" ht="21.75" customHeight="1">
      <c r="A8" s="85" t="s">
        <v>224</v>
      </c>
      <c r="C8" s="69">
        <f>VLOOKUP(A8,'سود سپرده بانکی'!A:M,3,0)</f>
        <v>21812169</v>
      </c>
      <c r="D8" s="67"/>
      <c r="E8" s="70">
        <f t="shared" ref="E8:E13" si="0">C8/$C$14*100</f>
        <v>5.5794661316457468</v>
      </c>
      <c r="F8" s="67"/>
      <c r="G8" s="69">
        <f>VLOOKUP(A8,'سود سپرده بانکی'!A:M,9,0)</f>
        <v>85069607</v>
      </c>
      <c r="H8" s="67"/>
      <c r="I8" s="70">
        <f t="shared" ref="I8:I13" si="1">G8/$G$14*100</f>
        <v>0.36143494129857012</v>
      </c>
    </row>
    <row r="9" spans="1:9" ht="21.75" customHeight="1">
      <c r="A9" s="66" t="s">
        <v>225</v>
      </c>
      <c r="C9" s="69">
        <f>VLOOKUP(A9,'سود سپرده بانکی'!A:M,3,0)</f>
        <v>372833</v>
      </c>
      <c r="D9" s="67"/>
      <c r="E9" s="71">
        <f t="shared" si="0"/>
        <v>9.5369199471170368E-2</v>
      </c>
      <c r="F9" s="67"/>
      <c r="G9" s="69">
        <f>VLOOKUP(A9,'سود سپرده بانکی'!A:M,9,0)</f>
        <v>3054760</v>
      </c>
      <c r="H9" s="67"/>
      <c r="I9" s="71">
        <f t="shared" si="1"/>
        <v>1.297874811248652E-2</v>
      </c>
    </row>
    <row r="10" spans="1:9" ht="21.75" customHeight="1">
      <c r="A10" s="66" t="s">
        <v>226</v>
      </c>
      <c r="C10" s="69">
        <f>VLOOKUP(A10,'سود سپرده بانکی'!A:M,3,0)</f>
        <v>148751</v>
      </c>
      <c r="D10" s="67"/>
      <c r="E10" s="71">
        <f t="shared" si="0"/>
        <v>3.8049914547628731E-2</v>
      </c>
      <c r="F10" s="67"/>
      <c r="G10" s="69">
        <f>VLOOKUP(A10,'سود سپرده بانکی'!A:M,9,0)</f>
        <v>31610461</v>
      </c>
      <c r="H10" s="67"/>
      <c r="I10" s="71">
        <f t="shared" si="1"/>
        <v>0.13430325493281922</v>
      </c>
    </row>
    <row r="11" spans="1:9" ht="21.75" customHeight="1">
      <c r="A11" s="66" t="s">
        <v>229</v>
      </c>
      <c r="C11" s="69">
        <f>VLOOKUP(A11,'سود سپرده بانکی'!A:M,3,0)</f>
        <v>368602736</v>
      </c>
      <c r="D11" s="67"/>
      <c r="E11" s="71">
        <f t="shared" si="0"/>
        <v>94.287114754335448</v>
      </c>
      <c r="F11" s="67"/>
      <c r="G11" s="69">
        <f>VLOOKUP(A11,'سود سپرده بانکی'!A:M,9,0)</f>
        <v>21034177966</v>
      </c>
      <c r="H11" s="67"/>
      <c r="I11" s="71">
        <f t="shared" si="1"/>
        <v>89.367838250444578</v>
      </c>
    </row>
    <row r="12" spans="1:9" ht="21.75" customHeight="1">
      <c r="A12" s="66" t="s">
        <v>227</v>
      </c>
      <c r="C12" s="69">
        <f>VLOOKUP(A12,'سود سپرده بانکی'!A:M,3,0)</f>
        <v>0</v>
      </c>
      <c r="D12" s="67"/>
      <c r="E12" s="71">
        <f t="shared" si="0"/>
        <v>0</v>
      </c>
      <c r="F12" s="67"/>
      <c r="G12" s="69">
        <f>VLOOKUP(A12,'سود سپرده بانکی'!A:M,9,0)</f>
        <v>800000</v>
      </c>
      <c r="H12" s="67"/>
      <c r="I12" s="71">
        <f t="shared" si="1"/>
        <v>3.3989571979432809E-3</v>
      </c>
    </row>
    <row r="13" spans="1:9" ht="21.75" customHeight="1">
      <c r="A13" s="66" t="s">
        <v>228</v>
      </c>
      <c r="C13" s="69">
        <v>0</v>
      </c>
      <c r="D13" s="67"/>
      <c r="E13" s="71">
        <f t="shared" si="0"/>
        <v>0</v>
      </c>
      <c r="F13" s="67"/>
      <c r="G13" s="69">
        <f>VLOOKUP(A13,'سود سپرده بانکی'!A:M,9,0)</f>
        <v>2381917808</v>
      </c>
      <c r="H13" s="67"/>
      <c r="I13" s="71">
        <f t="shared" si="1"/>
        <v>10.120045848013602</v>
      </c>
    </row>
    <row r="14" spans="1:9" ht="21.75" customHeight="1" thickBot="1">
      <c r="A14" s="83"/>
      <c r="C14" s="86">
        <f>SUM(C8:C13)</f>
        <v>390936489</v>
      </c>
      <c r="D14" s="67"/>
      <c r="E14" s="86">
        <f>SUM(E8:E13)</f>
        <v>100</v>
      </c>
      <c r="F14" s="67"/>
      <c r="G14" s="86">
        <f>SUM(G8:G13)</f>
        <v>23536630602</v>
      </c>
      <c r="H14" s="67"/>
      <c r="I14" s="86">
        <f>SUM(I8:I13)</f>
        <v>100</v>
      </c>
    </row>
    <row r="15" spans="1:9" ht="13.5" thickTop="1">
      <c r="C15" s="80"/>
      <c r="G15" s="80"/>
    </row>
    <row r="16" spans="1:9">
      <c r="C16" s="80"/>
      <c r="G16" s="80"/>
    </row>
  </sheetData>
  <mergeCells count="6">
    <mergeCell ref="A1:I1"/>
    <mergeCell ref="A2:I2"/>
    <mergeCell ref="A3:I3"/>
    <mergeCell ref="A5:I5"/>
    <mergeCell ref="C6:E6"/>
    <mergeCell ref="G6:I6"/>
  </mergeCells>
  <pageMargins left="0.39" right="0.39" top="0.39" bottom="0.39" header="0" footer="0"/>
  <pageSetup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  <pageSetUpPr fitToPage="1"/>
  </sheetPr>
  <dimension ref="A1:E13"/>
  <sheetViews>
    <sheetView rightToLeft="1" view="pageBreakPreview" zoomScale="154" zoomScaleNormal="100" zoomScaleSheetLayoutView="154" workbookViewId="0">
      <selection activeCell="C11" sqref="C11"/>
    </sheetView>
  </sheetViews>
  <sheetFormatPr defaultRowHeight="12.75"/>
  <cols>
    <col min="1" max="1" width="41.5703125" customWidth="1"/>
    <col min="2" max="2" width="1.28515625" customWidth="1"/>
    <col min="3" max="3" width="19.42578125" customWidth="1"/>
    <col min="4" max="4" width="1.28515625" customWidth="1"/>
    <col min="5" max="5" width="19.42578125" customWidth="1"/>
    <col min="6" max="6" width="0.28515625" customWidth="1"/>
  </cols>
  <sheetData>
    <row r="1" spans="1:5" ht="29.1" customHeight="1">
      <c r="A1" s="113" t="str">
        <f>سهام!A1</f>
        <v>صندوق حفظ ارزش دماوند</v>
      </c>
      <c r="B1" s="113"/>
      <c r="C1" s="113"/>
      <c r="D1" s="113"/>
      <c r="E1" s="113"/>
    </row>
    <row r="2" spans="1:5" ht="21.75" customHeight="1">
      <c r="A2" s="113" t="s">
        <v>143</v>
      </c>
      <c r="B2" s="113"/>
      <c r="C2" s="113"/>
      <c r="D2" s="113"/>
      <c r="E2" s="113"/>
    </row>
    <row r="3" spans="1:5" ht="21.75" customHeight="1">
      <c r="A3" s="113" t="str">
        <f>سهام!A3</f>
        <v>‫برای ماه منتهی به 31 فروردین ماه 1405</v>
      </c>
      <c r="B3" s="113"/>
      <c r="C3" s="113"/>
      <c r="D3" s="113"/>
      <c r="E3" s="113"/>
    </row>
    <row r="4" spans="1:5" ht="14.45" customHeight="1"/>
    <row r="5" spans="1:5" ht="29.1" customHeight="1">
      <c r="A5" s="112" t="s">
        <v>309</v>
      </c>
      <c r="B5" s="112"/>
      <c r="C5" s="112"/>
      <c r="D5" s="112"/>
      <c r="E5" s="112"/>
    </row>
    <row r="6" spans="1:5" ht="14.45" customHeight="1">
      <c r="C6" s="2" t="s">
        <v>158</v>
      </c>
      <c r="E6" s="2" t="s">
        <v>377</v>
      </c>
    </row>
    <row r="7" spans="1:5" ht="14.45" customHeight="1">
      <c r="A7" s="14" t="s">
        <v>157</v>
      </c>
      <c r="C7" s="4" t="s">
        <v>140</v>
      </c>
      <c r="E7" s="4" t="s">
        <v>140</v>
      </c>
    </row>
    <row r="8" spans="1:5" ht="21.75" customHeight="1">
      <c r="A8" s="15" t="s">
        <v>157</v>
      </c>
      <c r="C8" s="18">
        <v>0</v>
      </c>
      <c r="D8" s="31"/>
      <c r="E8" s="18">
        <v>59090703</v>
      </c>
    </row>
    <row r="9" spans="1:5" ht="21.75" customHeight="1">
      <c r="A9" s="13" t="s">
        <v>187</v>
      </c>
      <c r="C9" s="19">
        <v>0</v>
      </c>
      <c r="D9" s="31"/>
      <c r="E9" s="19">
        <v>14410186</v>
      </c>
    </row>
    <row r="10" spans="1:5" ht="21.75" customHeight="1">
      <c r="A10" s="13" t="s">
        <v>188</v>
      </c>
      <c r="C10" s="38">
        <v>0</v>
      </c>
      <c r="D10" s="31"/>
      <c r="E10" s="38">
        <v>2041515384</v>
      </c>
    </row>
    <row r="11" spans="1:5" ht="21.75" customHeight="1" thickBot="1">
      <c r="A11" s="35"/>
      <c r="C11" s="20">
        <f>SUM(C8:C10)</f>
        <v>0</v>
      </c>
      <c r="D11" s="31"/>
      <c r="E11" s="20">
        <f>SUM(E8:E10)</f>
        <v>2115016273</v>
      </c>
    </row>
    <row r="12" spans="1:5" ht="13.5" thickTop="1">
      <c r="C12" s="41"/>
    </row>
    <row r="13" spans="1:5">
      <c r="C13" s="41"/>
      <c r="E13" s="41"/>
    </row>
  </sheetData>
  <mergeCells count="4">
    <mergeCell ref="A1:E1"/>
    <mergeCell ref="A2:E2"/>
    <mergeCell ref="A3:E3"/>
    <mergeCell ref="A5:E5"/>
  </mergeCells>
  <pageMargins left="0.39" right="0.39" top="0.39" bottom="0.39" header="0" footer="0"/>
  <pageSetup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  <pageSetUpPr fitToPage="1"/>
  </sheetPr>
  <dimension ref="A1:S22"/>
  <sheetViews>
    <sheetView rightToLeft="1" view="pageBreakPreview" topLeftCell="A7" zoomScale="106" zoomScaleNormal="100" zoomScaleSheetLayoutView="106" workbookViewId="0">
      <selection activeCell="O22" sqref="O22"/>
    </sheetView>
  </sheetViews>
  <sheetFormatPr defaultRowHeight="12.75"/>
  <cols>
    <col min="1" max="1" width="39" style="9" customWidth="1"/>
    <col min="2" max="2" width="1.28515625" style="9" customWidth="1"/>
    <col min="3" max="3" width="16.85546875" style="9" customWidth="1"/>
    <col min="4" max="4" width="1.28515625" style="9" customWidth="1"/>
    <col min="5" max="5" width="32" style="9" customWidth="1"/>
    <col min="6" max="6" width="1.28515625" style="9" customWidth="1"/>
    <col min="7" max="7" width="18.85546875" style="31" bestFit="1" customWidth="1"/>
    <col min="8" max="8" width="1.28515625" style="31" customWidth="1"/>
    <col min="9" max="9" width="19" style="31" bestFit="1" customWidth="1"/>
    <col min="10" max="10" width="1.28515625" style="31" customWidth="1"/>
    <col min="11" max="11" width="11" style="31" bestFit="1" customWidth="1"/>
    <col min="12" max="12" width="1.28515625" style="31" customWidth="1"/>
    <col min="13" max="13" width="20" style="31" bestFit="1" customWidth="1"/>
    <col min="14" max="14" width="1.28515625" style="31" customWidth="1"/>
    <col min="15" max="15" width="19" style="31" bestFit="1" customWidth="1"/>
    <col min="16" max="16" width="1.28515625" style="31" customWidth="1"/>
    <col min="17" max="17" width="13.85546875" style="31" bestFit="1" customWidth="1"/>
    <col min="18" max="18" width="1.28515625" style="31" customWidth="1"/>
    <col min="19" max="19" width="20" style="31" bestFit="1" customWidth="1"/>
    <col min="20" max="20" width="7.7109375" style="9" customWidth="1"/>
    <col min="21" max="16384" width="9.140625" style="9"/>
  </cols>
  <sheetData>
    <row r="1" spans="1:19" ht="29.1" customHeight="1">
      <c r="A1" s="113" t="str">
        <f>سهام!A1</f>
        <v>صندوق حفظ ارزش دماوند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</row>
    <row r="2" spans="1:19" ht="21.75" customHeight="1">
      <c r="A2" s="113" t="s">
        <v>143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</row>
    <row r="3" spans="1:19" ht="21.75" customHeight="1">
      <c r="A3" s="113" t="str">
        <f>سهام!A3</f>
        <v>‫برای ماه منتهی به 31 فروردین ماه 1405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</row>
    <row r="4" spans="1:19" ht="14.45" customHeight="1"/>
    <row r="5" spans="1:19" ht="14.45" customHeight="1">
      <c r="A5" s="128" t="s">
        <v>161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</row>
    <row r="6" spans="1:19" ht="14.45" customHeight="1">
      <c r="A6" s="110" t="s">
        <v>57</v>
      </c>
      <c r="C6" s="110" t="s">
        <v>189</v>
      </c>
      <c r="D6" s="110"/>
      <c r="E6" s="110"/>
      <c r="F6" s="110"/>
      <c r="G6" s="110"/>
      <c r="I6" s="110" t="s">
        <v>158</v>
      </c>
      <c r="J6" s="110"/>
      <c r="K6" s="110"/>
      <c r="L6" s="110"/>
      <c r="M6" s="110"/>
      <c r="O6" s="110" t="s">
        <v>159</v>
      </c>
      <c r="P6" s="110"/>
      <c r="Q6" s="110"/>
      <c r="R6" s="110"/>
      <c r="S6" s="110"/>
    </row>
    <row r="7" spans="1:19" ht="29.1" customHeight="1">
      <c r="A7" s="110"/>
      <c r="C7" s="8" t="s">
        <v>190</v>
      </c>
      <c r="D7" s="10"/>
      <c r="E7" s="8" t="s">
        <v>191</v>
      </c>
      <c r="F7" s="10"/>
      <c r="G7" s="8" t="s">
        <v>192</v>
      </c>
      <c r="I7" s="8" t="s">
        <v>193</v>
      </c>
      <c r="J7" s="32"/>
      <c r="K7" s="8" t="s">
        <v>194</v>
      </c>
      <c r="L7" s="32"/>
      <c r="M7" s="8" t="s">
        <v>195</v>
      </c>
      <c r="O7" s="8" t="s">
        <v>193</v>
      </c>
      <c r="P7" s="32"/>
      <c r="Q7" s="8" t="s">
        <v>194</v>
      </c>
      <c r="R7" s="32"/>
      <c r="S7" s="8" t="s">
        <v>195</v>
      </c>
    </row>
    <row r="8" spans="1:19" ht="21.75" customHeight="1">
      <c r="A8" s="5" t="s">
        <v>42</v>
      </c>
      <c r="B8"/>
      <c r="C8" s="33" t="s">
        <v>196</v>
      </c>
      <c r="D8" s="31"/>
      <c r="E8" s="18">
        <v>529962599</v>
      </c>
      <c r="F8" s="31"/>
      <c r="G8" s="18">
        <v>40</v>
      </c>
      <c r="I8" s="18">
        <v>0</v>
      </c>
      <c r="K8" s="18">
        <v>0</v>
      </c>
      <c r="M8" s="19">
        <f t="shared" ref="M8:M16" si="0">I8-K8</f>
        <v>0</v>
      </c>
      <c r="O8" s="18">
        <v>21198503960</v>
      </c>
      <c r="Q8" s="18">
        <v>0</v>
      </c>
      <c r="S8" s="19">
        <f>O8-Q8</f>
        <v>21198503960</v>
      </c>
    </row>
    <row r="9" spans="1:19" ht="21.75" customHeight="1">
      <c r="A9" s="6" t="s">
        <v>167</v>
      </c>
      <c r="B9"/>
      <c r="C9" s="34" t="s">
        <v>197</v>
      </c>
      <c r="D9" s="31"/>
      <c r="E9" s="19">
        <v>206882</v>
      </c>
      <c r="F9" s="31"/>
      <c r="G9" s="19">
        <v>48</v>
      </c>
      <c r="I9" s="19">
        <v>0</v>
      </c>
      <c r="K9" s="19">
        <v>0</v>
      </c>
      <c r="M9" s="19">
        <f t="shared" si="0"/>
        <v>0</v>
      </c>
      <c r="O9" s="19">
        <v>9930336</v>
      </c>
      <c r="Q9" s="19">
        <v>0</v>
      </c>
      <c r="S9" s="19">
        <f t="shared" ref="S9:S20" si="1">O9-Q9</f>
        <v>9930336</v>
      </c>
    </row>
    <row r="10" spans="1:19" ht="21.75" customHeight="1">
      <c r="A10" s="6" t="s">
        <v>165</v>
      </c>
      <c r="B10"/>
      <c r="C10" s="34" t="s">
        <v>197</v>
      </c>
      <c r="D10" s="31"/>
      <c r="E10" s="19">
        <v>32800000</v>
      </c>
      <c r="F10" s="31"/>
      <c r="G10" s="19">
        <v>115</v>
      </c>
      <c r="I10" s="19">
        <v>0</v>
      </c>
      <c r="K10" s="19">
        <v>0</v>
      </c>
      <c r="M10" s="19">
        <f t="shared" si="0"/>
        <v>0</v>
      </c>
      <c r="O10" s="19">
        <v>3772000000</v>
      </c>
      <c r="Q10" s="19">
        <v>0</v>
      </c>
      <c r="S10" s="19">
        <f t="shared" si="1"/>
        <v>3772000000</v>
      </c>
    </row>
    <row r="11" spans="1:19" ht="21.75" customHeight="1">
      <c r="A11" s="6" t="s">
        <v>166</v>
      </c>
      <c r="B11"/>
      <c r="C11" s="34" t="s">
        <v>198</v>
      </c>
      <c r="D11" s="31"/>
      <c r="E11" s="19">
        <v>39714000</v>
      </c>
      <c r="F11" s="31"/>
      <c r="G11" s="19">
        <v>7</v>
      </c>
      <c r="I11" s="19">
        <v>0</v>
      </c>
      <c r="K11" s="19">
        <v>0</v>
      </c>
      <c r="M11" s="19">
        <f t="shared" si="0"/>
        <v>0</v>
      </c>
      <c r="O11" s="19">
        <v>277998000</v>
      </c>
      <c r="Q11" s="19">
        <v>0</v>
      </c>
      <c r="S11" s="19">
        <f t="shared" si="1"/>
        <v>277998000</v>
      </c>
    </row>
    <row r="12" spans="1:19" ht="21.75" customHeight="1">
      <c r="A12" s="6" t="s">
        <v>30</v>
      </c>
      <c r="B12"/>
      <c r="C12" s="34" t="s">
        <v>197</v>
      </c>
      <c r="D12" s="31"/>
      <c r="E12" s="19">
        <v>193670541</v>
      </c>
      <c r="F12" s="31"/>
      <c r="G12" s="19">
        <v>11</v>
      </c>
      <c r="I12" s="19">
        <v>0</v>
      </c>
      <c r="K12" s="19">
        <v>0</v>
      </c>
      <c r="M12" s="19">
        <f t="shared" si="0"/>
        <v>0</v>
      </c>
      <c r="O12" s="19">
        <v>2130375951</v>
      </c>
      <c r="Q12" s="19">
        <v>0</v>
      </c>
      <c r="S12" s="19">
        <f t="shared" si="1"/>
        <v>2130375951</v>
      </c>
    </row>
    <row r="13" spans="1:19" ht="21.75" customHeight="1">
      <c r="A13" s="6" t="s">
        <v>31</v>
      </c>
      <c r="B13"/>
      <c r="C13" s="34" t="s">
        <v>197</v>
      </c>
      <c r="D13" s="31"/>
      <c r="E13" s="19">
        <v>422262499</v>
      </c>
      <c r="F13" s="31"/>
      <c r="G13" s="19">
        <v>15</v>
      </c>
      <c r="I13" s="19">
        <v>0</v>
      </c>
      <c r="K13" s="19">
        <v>0</v>
      </c>
      <c r="M13" s="19">
        <f t="shared" si="0"/>
        <v>0</v>
      </c>
      <c r="O13" s="19">
        <v>6333937485</v>
      </c>
      <c r="Q13" s="19">
        <v>0</v>
      </c>
      <c r="S13" s="19">
        <f t="shared" si="1"/>
        <v>6333937485</v>
      </c>
    </row>
    <row r="14" spans="1:19" ht="21.75" customHeight="1">
      <c r="A14" s="6" t="s">
        <v>40</v>
      </c>
      <c r="B14"/>
      <c r="C14" s="34" t="s">
        <v>1</v>
      </c>
      <c r="D14" s="31"/>
      <c r="E14" s="19">
        <v>236119178</v>
      </c>
      <c r="F14" s="31"/>
      <c r="G14" s="19">
        <v>190</v>
      </c>
      <c r="I14" s="19">
        <v>0</v>
      </c>
      <c r="K14" s="19">
        <v>0</v>
      </c>
      <c r="M14" s="19">
        <f t="shared" si="0"/>
        <v>0</v>
      </c>
      <c r="O14" s="19">
        <v>44862643820</v>
      </c>
      <c r="Q14" s="19">
        <v>0</v>
      </c>
      <c r="S14" s="19">
        <f t="shared" si="1"/>
        <v>44862643820</v>
      </c>
    </row>
    <row r="15" spans="1:19" ht="21.75" customHeight="1">
      <c r="A15" s="6" t="s">
        <v>36</v>
      </c>
      <c r="B15"/>
      <c r="C15" s="34" t="s">
        <v>331</v>
      </c>
      <c r="D15" s="31"/>
      <c r="E15" s="19">
        <v>10694914</v>
      </c>
      <c r="F15" s="19"/>
      <c r="G15" s="19">
        <v>346</v>
      </c>
      <c r="I15" s="19">
        <v>0</v>
      </c>
      <c r="K15" s="19">
        <v>0</v>
      </c>
      <c r="M15" s="19">
        <v>0</v>
      </c>
      <c r="O15" s="19">
        <v>3700440244</v>
      </c>
      <c r="Q15" s="19">
        <v>0</v>
      </c>
      <c r="S15" s="19">
        <f t="shared" si="1"/>
        <v>3700440244</v>
      </c>
    </row>
    <row r="16" spans="1:19" ht="21.75" customHeight="1">
      <c r="A16" s="6" t="s">
        <v>168</v>
      </c>
      <c r="B16"/>
      <c r="C16" s="34" t="s">
        <v>199</v>
      </c>
      <c r="D16" s="31"/>
      <c r="E16" s="19">
        <v>79752284</v>
      </c>
      <c r="F16" s="19"/>
      <c r="G16" s="19">
        <v>7</v>
      </c>
      <c r="I16" s="19">
        <v>0</v>
      </c>
      <c r="K16" s="19">
        <v>0</v>
      </c>
      <c r="M16" s="19">
        <f t="shared" si="0"/>
        <v>0</v>
      </c>
      <c r="O16" s="19">
        <v>558265988</v>
      </c>
      <c r="Q16" s="19">
        <v>0</v>
      </c>
      <c r="S16" s="19">
        <f t="shared" si="1"/>
        <v>558265988</v>
      </c>
    </row>
    <row r="17" spans="1:19" ht="21.75" customHeight="1">
      <c r="A17" s="6" t="s">
        <v>337</v>
      </c>
      <c r="B17"/>
      <c r="C17" s="34" t="s">
        <v>354</v>
      </c>
      <c r="D17" s="31"/>
      <c r="E17" s="19">
        <v>1387027</v>
      </c>
      <c r="F17" s="19"/>
      <c r="G17" s="19">
        <v>600</v>
      </c>
      <c r="I17" s="19">
        <v>0</v>
      </c>
      <c r="K17" s="19">
        <v>0</v>
      </c>
      <c r="M17" s="19">
        <v>0</v>
      </c>
      <c r="O17" s="19">
        <v>832216200</v>
      </c>
      <c r="Q17" s="19"/>
      <c r="S17" s="19">
        <f t="shared" si="1"/>
        <v>832216200</v>
      </c>
    </row>
    <row r="18" spans="1:19" ht="21.75" customHeight="1">
      <c r="A18" s="6" t="s">
        <v>34</v>
      </c>
      <c r="B18"/>
      <c r="C18" s="34" t="s">
        <v>200</v>
      </c>
      <c r="D18" s="31"/>
      <c r="E18" s="19">
        <v>100000</v>
      </c>
      <c r="F18" s="19"/>
      <c r="G18" s="19">
        <v>2350</v>
      </c>
      <c r="I18" s="19">
        <v>0</v>
      </c>
      <c r="K18" s="19">
        <v>0</v>
      </c>
      <c r="M18" s="19">
        <v>0</v>
      </c>
      <c r="O18" s="19">
        <v>235000000</v>
      </c>
      <c r="Q18" s="19">
        <v>0</v>
      </c>
      <c r="S18" s="19">
        <f t="shared" si="1"/>
        <v>235000000</v>
      </c>
    </row>
    <row r="19" spans="1:19" ht="21.75" customHeight="1">
      <c r="A19" s="6" t="s">
        <v>39</v>
      </c>
      <c r="B19"/>
      <c r="C19" s="34" t="s">
        <v>128</v>
      </c>
      <c r="D19" s="31"/>
      <c r="E19" s="19">
        <v>3250000</v>
      </c>
      <c r="F19" s="19"/>
      <c r="G19" s="19">
        <v>170</v>
      </c>
      <c r="I19" s="19">
        <v>0</v>
      </c>
      <c r="K19" s="19">
        <v>0</v>
      </c>
      <c r="M19" s="19">
        <v>0</v>
      </c>
      <c r="O19" s="19">
        <v>552500000</v>
      </c>
      <c r="Q19" s="19">
        <v>0</v>
      </c>
      <c r="S19" s="19">
        <f t="shared" si="1"/>
        <v>552500000</v>
      </c>
    </row>
    <row r="20" spans="1:19" customFormat="1" ht="21.75" customHeight="1">
      <c r="A20" s="6" t="s">
        <v>35</v>
      </c>
      <c r="C20" s="34" t="s">
        <v>365</v>
      </c>
      <c r="E20" s="19">
        <v>1000</v>
      </c>
      <c r="F20" s="19"/>
      <c r="G20" s="19">
        <v>9250</v>
      </c>
      <c r="I20" s="12">
        <v>0</v>
      </c>
      <c r="J20" s="9"/>
      <c r="K20" s="12">
        <v>0</v>
      </c>
      <c r="L20" s="9"/>
      <c r="M20" s="12">
        <f>I20-K20</f>
        <v>0</v>
      </c>
      <c r="N20" s="9"/>
      <c r="O20" s="12">
        <v>9250000</v>
      </c>
      <c r="P20" s="9"/>
      <c r="Q20" s="12">
        <v>0</v>
      </c>
      <c r="R20" s="9"/>
      <c r="S20" s="19">
        <f t="shared" si="1"/>
        <v>9250000</v>
      </c>
    </row>
    <row r="21" spans="1:19" ht="21.75" customHeight="1">
      <c r="A21" s="35"/>
      <c r="C21" s="19"/>
      <c r="D21" s="31"/>
      <c r="E21" s="19"/>
      <c r="F21" s="31"/>
      <c r="G21" s="19"/>
      <c r="I21" s="93">
        <f>SUM(I8:I20)</f>
        <v>0</v>
      </c>
      <c r="K21" s="93">
        <f>SUM(K8:K20)</f>
        <v>0</v>
      </c>
      <c r="M21" s="93">
        <f>SUM(M8:M20)</f>
        <v>0</v>
      </c>
      <c r="O21" s="93">
        <f>SUM(O8:O20)</f>
        <v>84473061984</v>
      </c>
      <c r="Q21" s="93">
        <f>SUM(Q8:Q20)</f>
        <v>0</v>
      </c>
      <c r="S21" s="93">
        <f>SUM(S8:S20)</f>
        <v>84473061984</v>
      </c>
    </row>
    <row r="22" spans="1:19">
      <c r="I22" s="37"/>
      <c r="O22" s="37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60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  <pageSetUpPr fitToPage="1"/>
  </sheetPr>
  <dimension ref="A1:Q16"/>
  <sheetViews>
    <sheetView rightToLeft="1" view="pageBreakPreview" topLeftCell="A4" zoomScaleNormal="100" zoomScaleSheetLayoutView="100" workbookViewId="0">
      <selection activeCell="Q16" sqref="K16:Q18"/>
    </sheetView>
  </sheetViews>
  <sheetFormatPr defaultRowHeight="12.75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20.7109375" customWidth="1"/>
    <col min="6" max="6" width="1.28515625" customWidth="1"/>
    <col min="7" max="7" width="14.28515625" customWidth="1"/>
    <col min="8" max="8" width="1.28515625" customWidth="1"/>
    <col min="9" max="9" width="10.42578125" customWidth="1"/>
    <col min="10" max="10" width="1.28515625" customWidth="1"/>
    <col min="11" max="11" width="15.5703125" customWidth="1"/>
    <col min="12" max="12" width="1.28515625" customWidth="1"/>
    <col min="13" max="13" width="15" bestFit="1" customWidth="1"/>
    <col min="14" max="14" width="1.28515625" customWidth="1"/>
    <col min="15" max="15" width="10.42578125" customWidth="1"/>
    <col min="16" max="16" width="1.28515625" customWidth="1"/>
    <col min="17" max="17" width="15.5703125" customWidth="1"/>
    <col min="18" max="18" width="0.28515625" customWidth="1"/>
  </cols>
  <sheetData>
    <row r="1" spans="1:17" ht="29.1" customHeight="1">
      <c r="A1" s="113" t="str">
        <f>سهام!A1</f>
        <v>صندوق حفظ ارزش دماوند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</row>
    <row r="2" spans="1:17" ht="21.75" customHeight="1">
      <c r="A2" s="113" t="s">
        <v>143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</row>
    <row r="3" spans="1:17" ht="21.75" customHeight="1">
      <c r="A3" s="113" t="str">
        <f>سهام!A3</f>
        <v>‫برای ماه منتهی به 31 فروردین ماه 1405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</row>
    <row r="4" spans="1:17" ht="14.45" customHeight="1"/>
    <row r="5" spans="1:17" ht="14.45" customHeight="1">
      <c r="A5" s="128" t="s">
        <v>201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</row>
    <row r="6" spans="1:17" ht="14.45" customHeight="1">
      <c r="A6" s="110" t="s">
        <v>146</v>
      </c>
      <c r="G6" s="110" t="s">
        <v>158</v>
      </c>
      <c r="H6" s="110"/>
      <c r="I6" s="110"/>
      <c r="J6" s="110"/>
      <c r="K6" s="110"/>
      <c r="M6" s="110" t="s">
        <v>159</v>
      </c>
      <c r="N6" s="110"/>
      <c r="O6" s="110"/>
      <c r="P6" s="110"/>
      <c r="Q6" s="110"/>
    </row>
    <row r="7" spans="1:17" ht="36.75" customHeight="1">
      <c r="A7" s="110"/>
      <c r="C7" s="7" t="s">
        <v>134</v>
      </c>
      <c r="E7" s="7" t="s">
        <v>202</v>
      </c>
      <c r="G7" s="8" t="s">
        <v>203</v>
      </c>
      <c r="H7" s="3"/>
      <c r="I7" s="8" t="s">
        <v>194</v>
      </c>
      <c r="J7" s="3"/>
      <c r="K7" s="8" t="s">
        <v>204</v>
      </c>
      <c r="M7" s="8" t="s">
        <v>203</v>
      </c>
      <c r="N7" s="3"/>
      <c r="O7" s="8" t="s">
        <v>194</v>
      </c>
      <c r="P7" s="3"/>
      <c r="Q7" s="8" t="s">
        <v>204</v>
      </c>
    </row>
    <row r="8" spans="1:17" ht="21.75" customHeight="1">
      <c r="A8" s="33" t="s">
        <v>173</v>
      </c>
      <c r="B8" s="31"/>
      <c r="C8" s="33" t="s">
        <v>205</v>
      </c>
      <c r="E8" s="18">
        <v>23</v>
      </c>
      <c r="G8" s="11">
        <v>0</v>
      </c>
      <c r="H8" s="9"/>
      <c r="I8" s="11">
        <v>0</v>
      </c>
      <c r="J8" s="9"/>
      <c r="K8" s="12">
        <f t="shared" ref="K8:K14" si="0">G8-I8</f>
        <v>0</v>
      </c>
      <c r="L8" s="9"/>
      <c r="M8" s="12">
        <f>VLOOKUP(A8,'[1]درآمد سرمایه گذاری در اوراق به'!$A:$Q,11,0)</f>
        <v>1810935052</v>
      </c>
      <c r="N8" s="9"/>
      <c r="O8" s="11">
        <v>0</v>
      </c>
      <c r="P8" s="9"/>
      <c r="Q8" s="11">
        <f>M8-O8</f>
        <v>1810935052</v>
      </c>
    </row>
    <row r="9" spans="1:17" ht="21.75" customHeight="1">
      <c r="A9" s="34" t="s">
        <v>174</v>
      </c>
      <c r="B9" s="31"/>
      <c r="C9" s="34" t="s">
        <v>205</v>
      </c>
      <c r="E9" s="19">
        <v>23</v>
      </c>
      <c r="G9" s="12">
        <v>0</v>
      </c>
      <c r="H9" s="9"/>
      <c r="I9" s="12">
        <v>0</v>
      </c>
      <c r="J9" s="9"/>
      <c r="K9" s="12">
        <f t="shared" si="0"/>
        <v>0</v>
      </c>
      <c r="L9" s="9"/>
      <c r="M9" s="12">
        <f>VLOOKUP(A9,'[1]درآمد سرمایه گذاری در اوراق به'!$A:$Q,11,0)</f>
        <v>4305270</v>
      </c>
      <c r="N9" s="9"/>
      <c r="O9" s="12">
        <v>0</v>
      </c>
      <c r="P9" s="9"/>
      <c r="Q9" s="12">
        <f>M9-O9</f>
        <v>4305270</v>
      </c>
    </row>
    <row r="10" spans="1:17" ht="21.75" customHeight="1">
      <c r="A10" s="34" t="s">
        <v>176</v>
      </c>
      <c r="B10" s="31"/>
      <c r="C10" s="34" t="s">
        <v>206</v>
      </c>
      <c r="E10" s="19">
        <v>23</v>
      </c>
      <c r="G10" s="12">
        <v>0</v>
      </c>
      <c r="H10" s="9"/>
      <c r="I10" s="12">
        <v>0</v>
      </c>
      <c r="J10" s="9"/>
      <c r="K10" s="12">
        <f t="shared" si="0"/>
        <v>0</v>
      </c>
      <c r="L10" s="9"/>
      <c r="M10" s="12">
        <f>VLOOKUP(A10,'[1]درآمد سرمایه گذاری در اوراق به'!$A:$Q,11,0)</f>
        <v>722028063</v>
      </c>
      <c r="N10" s="9"/>
      <c r="O10" s="12">
        <v>0</v>
      </c>
      <c r="P10" s="9"/>
      <c r="Q10" s="12">
        <f t="shared" ref="Q10:Q14" si="1">M10-O10</f>
        <v>722028063</v>
      </c>
    </row>
    <row r="11" spans="1:17" ht="21.75" customHeight="1">
      <c r="A11" s="34" t="s">
        <v>177</v>
      </c>
      <c r="B11" s="31"/>
      <c r="C11" s="34" t="s">
        <v>207</v>
      </c>
      <c r="E11" s="19">
        <v>23</v>
      </c>
      <c r="G11" s="12">
        <v>1086656765</v>
      </c>
      <c r="H11" s="9"/>
      <c r="I11" s="12">
        <v>0</v>
      </c>
      <c r="J11" s="9"/>
      <c r="K11" s="12">
        <f t="shared" si="0"/>
        <v>1086656765</v>
      </c>
      <c r="L11" s="9"/>
      <c r="M11" s="12">
        <f>VLOOKUP(A11,'[1]درآمد سرمایه گذاری در اوراق به'!$A:$Q,11,0)</f>
        <v>3320330472</v>
      </c>
      <c r="N11" s="9"/>
      <c r="O11" s="12">
        <v>0</v>
      </c>
      <c r="P11" s="9"/>
      <c r="Q11" s="12">
        <f t="shared" si="1"/>
        <v>3320330472</v>
      </c>
    </row>
    <row r="12" spans="1:17" ht="21.75" customHeight="1">
      <c r="A12" s="34" t="s">
        <v>175</v>
      </c>
      <c r="B12" s="31"/>
      <c r="C12" s="34" t="s">
        <v>208</v>
      </c>
      <c r="E12" s="19">
        <v>23</v>
      </c>
      <c r="G12" s="12">
        <v>0</v>
      </c>
      <c r="H12" s="9"/>
      <c r="I12" s="12">
        <v>0</v>
      </c>
      <c r="J12" s="9"/>
      <c r="K12" s="12">
        <f t="shared" si="0"/>
        <v>0</v>
      </c>
      <c r="L12" s="9"/>
      <c r="M12" s="12">
        <f>VLOOKUP(A12,'[1]درآمد سرمایه گذاری در اوراق به'!$A:$Q,11,0)</f>
        <v>18100210055</v>
      </c>
      <c r="N12" s="9"/>
      <c r="O12" s="12">
        <v>0</v>
      </c>
      <c r="P12" s="9"/>
      <c r="Q12" s="12">
        <f t="shared" si="1"/>
        <v>18100210055</v>
      </c>
    </row>
    <row r="13" spans="1:17" ht="21.75" customHeight="1">
      <c r="A13" s="34" t="s">
        <v>172</v>
      </c>
      <c r="B13" s="31"/>
      <c r="C13" s="34" t="s">
        <v>209</v>
      </c>
      <c r="E13" s="19">
        <v>23</v>
      </c>
      <c r="G13" s="12">
        <v>3995830012</v>
      </c>
      <c r="H13" s="9">
        <v>0</v>
      </c>
      <c r="I13" s="12">
        <v>0</v>
      </c>
      <c r="J13" s="9">
        <v>0</v>
      </c>
      <c r="K13" s="12">
        <f t="shared" si="0"/>
        <v>3995830012</v>
      </c>
      <c r="L13" s="9"/>
      <c r="M13" s="12">
        <f>VLOOKUP(A13,'[1]درآمد سرمایه گذاری در اوراق به'!$A:$Q,11,0)</f>
        <v>32716248611</v>
      </c>
      <c r="N13" s="9"/>
      <c r="O13" s="12">
        <v>0</v>
      </c>
      <c r="P13" s="9"/>
      <c r="Q13" s="12">
        <f t="shared" si="1"/>
        <v>32716248611</v>
      </c>
    </row>
    <row r="14" spans="1:17" ht="21.75" customHeight="1">
      <c r="A14" s="34" t="s">
        <v>136</v>
      </c>
      <c r="B14" s="31"/>
      <c r="C14" s="34" t="s">
        <v>138</v>
      </c>
      <c r="E14" s="19" t="s">
        <v>70</v>
      </c>
      <c r="G14" s="12">
        <v>0</v>
      </c>
      <c r="H14" s="9">
        <v>0</v>
      </c>
      <c r="I14" s="12">
        <v>0</v>
      </c>
      <c r="J14" s="9">
        <v>0</v>
      </c>
      <c r="K14" s="12">
        <f t="shared" si="0"/>
        <v>0</v>
      </c>
      <c r="L14" s="9"/>
      <c r="M14" s="12">
        <v>16759302626</v>
      </c>
      <c r="N14" s="9"/>
      <c r="O14" s="12">
        <v>0</v>
      </c>
      <c r="P14" s="9"/>
      <c r="Q14" s="12">
        <f t="shared" si="1"/>
        <v>16759302626</v>
      </c>
    </row>
    <row r="15" spans="1:17" ht="21.75" customHeight="1" thickBot="1">
      <c r="A15" s="35"/>
      <c r="C15" s="39"/>
      <c r="E15" s="39"/>
      <c r="G15" s="21">
        <f>SUM(G8:G14)</f>
        <v>5082486777</v>
      </c>
      <c r="H15" s="9"/>
      <c r="I15" s="21">
        <f>SUM(I8:I14)</f>
        <v>0</v>
      </c>
      <c r="J15" s="9"/>
      <c r="K15" s="21">
        <f>SUM(K8:K14)</f>
        <v>5082486777</v>
      </c>
      <c r="L15" s="9"/>
      <c r="M15" s="21">
        <f>SUM(M8:M14)</f>
        <v>73433360149</v>
      </c>
      <c r="N15" s="9"/>
      <c r="O15" s="21">
        <f>SUM(O8:O14)</f>
        <v>0</v>
      </c>
      <c r="P15" s="9"/>
      <c r="Q15" s="21">
        <f>SUM(Q8:Q14)</f>
        <v>73433360149</v>
      </c>
    </row>
    <row r="16" spans="1:17" ht="13.5" thickTop="1">
      <c r="G16" s="41"/>
      <c r="K16" s="41"/>
      <c r="M16" s="41"/>
      <c r="Q16" s="41"/>
    </row>
  </sheetData>
  <mergeCells count="7">
    <mergeCell ref="A1:Q1"/>
    <mergeCell ref="A2:Q2"/>
    <mergeCell ref="A3:Q3"/>
    <mergeCell ref="A5:Q5"/>
    <mergeCell ref="A6:A7"/>
    <mergeCell ref="G6:K6"/>
    <mergeCell ref="M6:Q6"/>
  </mergeCells>
  <pageMargins left="0.39" right="0.39" top="0.39" bottom="0.39" header="0" footer="0"/>
  <pageSetup scale="80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  <pageSetUpPr fitToPage="1"/>
  </sheetPr>
  <dimension ref="A1:M15"/>
  <sheetViews>
    <sheetView rightToLeft="1" view="pageBreakPreview" topLeftCell="A7" zoomScale="136" zoomScaleNormal="100" zoomScaleSheetLayoutView="136" workbookViewId="0">
      <selection activeCell="I15" sqref="A15:I18"/>
    </sheetView>
  </sheetViews>
  <sheetFormatPr defaultRowHeight="12.75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1" bestFit="1" customWidth="1"/>
    <col min="6" max="6" width="1.28515625" customWidth="1"/>
    <col min="7" max="7" width="15.5703125" customWidth="1"/>
    <col min="8" max="8" width="1.28515625" customWidth="1"/>
    <col min="9" max="9" width="15.5703125" bestFit="1" customWidth="1"/>
    <col min="10" max="10" width="1.28515625" customWidth="1"/>
    <col min="11" max="11" width="11.140625" bestFit="1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>
      <c r="A1" s="113" t="str">
        <f>سهام!A1</f>
        <v>صندوق حفظ ارزش دماوند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</row>
    <row r="2" spans="1:13" ht="21.75" customHeight="1">
      <c r="A2" s="113" t="s">
        <v>143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</row>
    <row r="3" spans="1:13" ht="21.75" customHeight="1">
      <c r="A3" s="113" t="str">
        <f>سهام!A3</f>
        <v>‫برای ماه منتهی به 31 فروردین ماه 1405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</row>
    <row r="4" spans="1:13" ht="14.45" customHeight="1"/>
    <row r="5" spans="1:13" ht="14.45" customHeight="1">
      <c r="A5" s="128" t="s">
        <v>210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</row>
    <row r="6" spans="1:13" ht="14.45" customHeight="1">
      <c r="A6" s="110" t="s">
        <v>146</v>
      </c>
      <c r="C6" s="110" t="s">
        <v>158</v>
      </c>
      <c r="D6" s="110"/>
      <c r="E6" s="110"/>
      <c r="F6" s="110"/>
      <c r="G6" s="110"/>
      <c r="I6" s="110" t="s">
        <v>159</v>
      </c>
      <c r="J6" s="110"/>
      <c r="K6" s="110"/>
      <c r="L6" s="110"/>
      <c r="M6" s="110"/>
    </row>
    <row r="7" spans="1:13" ht="29.1" customHeight="1">
      <c r="A7" s="110"/>
      <c r="C7" s="8" t="s">
        <v>203</v>
      </c>
      <c r="D7" s="3"/>
      <c r="E7" s="8" t="s">
        <v>194</v>
      </c>
      <c r="F7" s="3"/>
      <c r="G7" s="8" t="s">
        <v>204</v>
      </c>
      <c r="I7" s="8" t="s">
        <v>203</v>
      </c>
      <c r="J7" s="3"/>
      <c r="K7" s="8" t="s">
        <v>194</v>
      </c>
      <c r="L7" s="3"/>
      <c r="M7" s="8" t="s">
        <v>204</v>
      </c>
    </row>
    <row r="8" spans="1:13" ht="21.75" customHeight="1">
      <c r="A8" s="5" t="s">
        <v>224</v>
      </c>
      <c r="C8" s="24">
        <v>21812169</v>
      </c>
      <c r="D8" s="40"/>
      <c r="E8" s="24">
        <v>0</v>
      </c>
      <c r="F8" s="40"/>
      <c r="G8" s="26">
        <f t="shared" ref="G8:G12" si="0">C8+E8</f>
        <v>21812169</v>
      </c>
      <c r="H8" s="40"/>
      <c r="I8" s="24">
        <v>85069607</v>
      </c>
      <c r="J8" s="40"/>
      <c r="K8" s="24">
        <v>0</v>
      </c>
      <c r="L8" s="40"/>
      <c r="M8" s="26">
        <f>I8+K8</f>
        <v>85069607</v>
      </c>
    </row>
    <row r="9" spans="1:13" ht="21.75" customHeight="1">
      <c r="A9" s="6" t="s">
        <v>225</v>
      </c>
      <c r="C9" s="26">
        <v>372833</v>
      </c>
      <c r="D9" s="40"/>
      <c r="E9" s="26">
        <v>0</v>
      </c>
      <c r="F9" s="40"/>
      <c r="G9" s="26">
        <f t="shared" si="0"/>
        <v>372833</v>
      </c>
      <c r="H9" s="40"/>
      <c r="I9" s="26">
        <v>3054760</v>
      </c>
      <c r="J9" s="40"/>
      <c r="K9" s="26">
        <v>0</v>
      </c>
      <c r="L9" s="40"/>
      <c r="M9" s="26">
        <f t="shared" ref="M9:M13" si="1">I9+K9</f>
        <v>3054760</v>
      </c>
    </row>
    <row r="10" spans="1:13" ht="21.75" customHeight="1">
      <c r="A10" s="6" t="s">
        <v>226</v>
      </c>
      <c r="C10" s="26">
        <v>148751</v>
      </c>
      <c r="D10" s="26"/>
      <c r="E10" s="26">
        <v>0</v>
      </c>
      <c r="F10" s="26"/>
      <c r="G10" s="26">
        <f t="shared" si="0"/>
        <v>148751</v>
      </c>
      <c r="H10" s="26">
        <v>0</v>
      </c>
      <c r="I10" s="26">
        <v>31610461</v>
      </c>
      <c r="J10" s="26">
        <v>0</v>
      </c>
      <c r="K10" s="26">
        <v>0</v>
      </c>
      <c r="L10" s="26">
        <v>0</v>
      </c>
      <c r="M10" s="26">
        <f t="shared" si="1"/>
        <v>31610461</v>
      </c>
    </row>
    <row r="11" spans="1:13" ht="21.75" customHeight="1">
      <c r="A11" s="6" t="s">
        <v>229</v>
      </c>
      <c r="C11" s="26">
        <v>368602736</v>
      </c>
      <c r="D11" s="26">
        <v>0</v>
      </c>
      <c r="E11" s="26">
        <v>-358080</v>
      </c>
      <c r="F11" s="26">
        <v>0</v>
      </c>
      <c r="G11" s="26">
        <f>C11+E11</f>
        <v>368244656</v>
      </c>
      <c r="H11" s="26">
        <v>0</v>
      </c>
      <c r="I11" s="26">
        <v>21034177966</v>
      </c>
      <c r="J11" s="26">
        <v>0</v>
      </c>
      <c r="K11" s="26">
        <v>-2327515</v>
      </c>
      <c r="L11" s="26">
        <v>0</v>
      </c>
      <c r="M11" s="26">
        <f t="shared" si="1"/>
        <v>21031850451</v>
      </c>
    </row>
    <row r="12" spans="1:13" ht="21.75" customHeight="1">
      <c r="A12" s="6" t="s">
        <v>227</v>
      </c>
      <c r="C12" s="26">
        <v>0</v>
      </c>
      <c r="D12" s="26"/>
      <c r="E12" s="26">
        <v>0</v>
      </c>
      <c r="F12" s="26"/>
      <c r="G12" s="26">
        <f t="shared" si="0"/>
        <v>0</v>
      </c>
      <c r="H12" s="26"/>
      <c r="I12" s="26">
        <v>800000</v>
      </c>
      <c r="J12" s="26"/>
      <c r="K12" s="26">
        <v>0</v>
      </c>
      <c r="L12" s="26"/>
      <c r="M12" s="26">
        <f t="shared" si="1"/>
        <v>800000</v>
      </c>
    </row>
    <row r="13" spans="1:13" ht="21.75" customHeight="1">
      <c r="A13" s="6" t="s">
        <v>228</v>
      </c>
      <c r="C13" s="26">
        <v>0</v>
      </c>
      <c r="D13" s="26"/>
      <c r="E13" s="26">
        <v>0</v>
      </c>
      <c r="F13" s="26"/>
      <c r="G13" s="26">
        <f>C13+E13</f>
        <v>0</v>
      </c>
      <c r="H13" s="26"/>
      <c r="I13" s="26">
        <v>2381917808</v>
      </c>
      <c r="J13" s="26"/>
      <c r="K13" s="26">
        <v>0</v>
      </c>
      <c r="L13" s="26"/>
      <c r="M13" s="26">
        <f t="shared" si="1"/>
        <v>2381917808</v>
      </c>
    </row>
    <row r="14" spans="1:13" ht="21.75" customHeight="1" thickBot="1">
      <c r="A14" s="35"/>
      <c r="C14" s="28">
        <f>SUM(C8:C13)</f>
        <v>390936489</v>
      </c>
      <c r="D14" s="40"/>
      <c r="E14" s="28">
        <f>SUM(E8:E13)</f>
        <v>-358080</v>
      </c>
      <c r="F14" s="40"/>
      <c r="G14" s="28">
        <f>SUM(G8:G13)</f>
        <v>390578409</v>
      </c>
      <c r="H14" s="40"/>
      <c r="I14" s="28">
        <f>SUM(I8:I13)</f>
        <v>23536630602</v>
      </c>
      <c r="J14" s="40"/>
      <c r="K14" s="28">
        <f>SUM(K8:K13)</f>
        <v>-2327515</v>
      </c>
      <c r="L14" s="40"/>
      <c r="M14" s="28">
        <f>SUM(M8:M13)</f>
        <v>23534303087</v>
      </c>
    </row>
    <row r="15" spans="1:13" ht="13.5" thickTop="1">
      <c r="C15" s="42"/>
      <c r="G15" s="42"/>
      <c r="I15" s="42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  <pageSetUpPr fitToPage="1"/>
  </sheetPr>
  <dimension ref="A1:S46"/>
  <sheetViews>
    <sheetView rightToLeft="1" view="pageBreakPreview" topLeftCell="A31" zoomScale="98" zoomScaleNormal="100" zoomScaleSheetLayoutView="98" workbookViewId="0">
      <selection activeCell="R1" sqref="R1:R1048576"/>
    </sheetView>
  </sheetViews>
  <sheetFormatPr defaultRowHeight="12.75"/>
  <cols>
    <col min="1" max="1" width="34.140625" customWidth="1"/>
    <col min="2" max="2" width="1.28515625" customWidth="1"/>
    <col min="3" max="3" width="12.85546875" bestFit="1" customWidth="1"/>
    <col min="4" max="4" width="1.28515625" customWidth="1"/>
    <col min="5" max="5" width="16.5703125" bestFit="1" customWidth="1"/>
    <col min="6" max="6" width="1.28515625" customWidth="1"/>
    <col min="7" max="7" width="16.7109375" bestFit="1" customWidth="1"/>
    <col min="8" max="8" width="1.28515625" customWidth="1"/>
    <col min="9" max="9" width="22.7109375" bestFit="1" customWidth="1"/>
    <col min="10" max="10" width="1.28515625" customWidth="1"/>
    <col min="11" max="11" width="15.28515625" bestFit="1" customWidth="1"/>
    <col min="12" max="12" width="1.28515625" customWidth="1"/>
    <col min="13" max="13" width="18.5703125" bestFit="1" customWidth="1"/>
    <col min="14" max="14" width="1.28515625" customWidth="1"/>
    <col min="15" max="15" width="19.42578125" bestFit="1" customWidth="1"/>
    <col min="16" max="16" width="1.28515625" customWidth="1"/>
    <col min="17" max="17" width="22.7109375" bestFit="1" customWidth="1"/>
    <col min="18" max="18" width="17.140625" bestFit="1" customWidth="1"/>
    <col min="19" max="19" width="14.7109375" bestFit="1" customWidth="1"/>
  </cols>
  <sheetData>
    <row r="1" spans="1:19" ht="29.1" customHeight="1">
      <c r="A1" s="113" t="str">
        <f>سهام!A1</f>
        <v>صندوق حفظ ارزش دماوند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</row>
    <row r="2" spans="1:19" ht="21.75" customHeight="1">
      <c r="A2" s="113" t="s">
        <v>143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</row>
    <row r="3" spans="1:19" ht="21.75" customHeight="1">
      <c r="A3" s="113" t="str">
        <f>سهام!A3</f>
        <v>‫برای ماه منتهی به 31 فروردین ماه 1405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</row>
    <row r="4" spans="1:19" ht="10.5" customHeight="1"/>
    <row r="5" spans="1:19" ht="13.5" customHeight="1">
      <c r="A5" s="128" t="s">
        <v>211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</row>
    <row r="6" spans="1:19" ht="14.45" customHeight="1">
      <c r="A6" s="110" t="s">
        <v>146</v>
      </c>
      <c r="C6" s="110" t="s">
        <v>158</v>
      </c>
      <c r="D6" s="110"/>
      <c r="E6" s="110"/>
      <c r="F6" s="110"/>
      <c r="G6" s="110"/>
      <c r="H6" s="110"/>
      <c r="I6" s="110"/>
      <c r="J6" s="9"/>
      <c r="K6" s="110" t="s">
        <v>159</v>
      </c>
      <c r="L6" s="110"/>
      <c r="M6" s="110"/>
      <c r="N6" s="110"/>
      <c r="O6" s="110"/>
      <c r="P6" s="110"/>
      <c r="Q6" s="110"/>
    </row>
    <row r="7" spans="1:19" ht="15" customHeight="1">
      <c r="A7" s="110"/>
      <c r="C7" s="8" t="s">
        <v>6</v>
      </c>
      <c r="D7" s="10"/>
      <c r="E7" s="8" t="s">
        <v>212</v>
      </c>
      <c r="F7" s="10"/>
      <c r="G7" s="8" t="s">
        <v>213</v>
      </c>
      <c r="H7" s="10"/>
      <c r="I7" s="8" t="s">
        <v>214</v>
      </c>
      <c r="J7" s="9"/>
      <c r="K7" s="8" t="s">
        <v>6</v>
      </c>
      <c r="L7" s="10"/>
      <c r="M7" s="8" t="s">
        <v>212</v>
      </c>
      <c r="N7" s="10"/>
      <c r="O7" s="8" t="s">
        <v>213</v>
      </c>
      <c r="P7" s="10"/>
      <c r="Q7" s="8" t="s">
        <v>214</v>
      </c>
    </row>
    <row r="8" spans="1:19" ht="21.75" customHeight="1">
      <c r="A8" s="6" t="s">
        <v>29</v>
      </c>
      <c r="C8" s="27">
        <v>0</v>
      </c>
      <c r="D8" s="25">
        <v>0</v>
      </c>
      <c r="E8" s="27">
        <v>0</v>
      </c>
      <c r="F8" s="25">
        <v>0</v>
      </c>
      <c r="G8" s="27">
        <v>0</v>
      </c>
      <c r="H8" s="25">
        <v>0</v>
      </c>
      <c r="I8" s="27">
        <f>E8-G8</f>
        <v>0</v>
      </c>
      <c r="J8" s="25"/>
      <c r="K8" s="27">
        <v>1029201085</v>
      </c>
      <c r="L8" s="25"/>
      <c r="M8" s="27">
        <v>451677053527</v>
      </c>
      <c r="N8" s="25"/>
      <c r="O8" s="27">
        <v>586111970970</v>
      </c>
      <c r="P8" s="25"/>
      <c r="Q8" s="27">
        <f>M8-O8</f>
        <v>-134434917443</v>
      </c>
      <c r="R8" s="41"/>
      <c r="S8" s="41"/>
    </row>
    <row r="9" spans="1:19" ht="21.75" customHeight="1">
      <c r="A9" s="6" t="s">
        <v>359</v>
      </c>
      <c r="C9" s="27">
        <v>0</v>
      </c>
      <c r="D9" s="25">
        <v>0</v>
      </c>
      <c r="E9" s="27">
        <v>0</v>
      </c>
      <c r="F9" s="25">
        <v>0</v>
      </c>
      <c r="G9" s="27">
        <v>0</v>
      </c>
      <c r="H9" s="25">
        <v>0</v>
      </c>
      <c r="I9" s="27">
        <f t="shared" ref="I9:I38" si="0">E9-G9</f>
        <v>0</v>
      </c>
      <c r="J9" s="25"/>
      <c r="K9" s="27">
        <v>750000</v>
      </c>
      <c r="L9" s="25"/>
      <c r="M9" s="27">
        <v>6813463301</v>
      </c>
      <c r="N9" s="25"/>
      <c r="O9" s="27">
        <v>6113182601</v>
      </c>
      <c r="P9" s="25"/>
      <c r="Q9" s="27">
        <f t="shared" ref="Q9:Q38" si="1">M9-O9</f>
        <v>700280700</v>
      </c>
      <c r="R9" s="41"/>
      <c r="S9" s="41"/>
    </row>
    <row r="10" spans="1:19" ht="21.75" customHeight="1">
      <c r="A10" s="6" t="s">
        <v>41</v>
      </c>
      <c r="C10" s="27">
        <v>0</v>
      </c>
      <c r="D10" s="25">
        <v>0</v>
      </c>
      <c r="E10" s="27">
        <v>0</v>
      </c>
      <c r="F10" s="25">
        <v>0</v>
      </c>
      <c r="G10" s="27">
        <v>0</v>
      </c>
      <c r="H10" s="25">
        <v>0</v>
      </c>
      <c r="I10" s="27">
        <f t="shared" si="0"/>
        <v>0</v>
      </c>
      <c r="J10" s="25"/>
      <c r="K10" s="27">
        <v>1927</v>
      </c>
      <c r="L10" s="25"/>
      <c r="M10" s="27">
        <v>48559041317</v>
      </c>
      <c r="N10" s="25"/>
      <c r="O10" s="27">
        <v>27051888550</v>
      </c>
      <c r="P10" s="25"/>
      <c r="Q10" s="27">
        <f t="shared" si="1"/>
        <v>21507152767</v>
      </c>
      <c r="R10" s="41"/>
      <c r="S10" s="41"/>
    </row>
    <row r="11" spans="1:19" ht="21.75" customHeight="1">
      <c r="A11" s="6" t="s">
        <v>40</v>
      </c>
      <c r="C11" s="27">
        <v>0</v>
      </c>
      <c r="D11" s="25">
        <v>0</v>
      </c>
      <c r="E11" s="27">
        <v>0</v>
      </c>
      <c r="F11" s="25">
        <v>0</v>
      </c>
      <c r="G11" s="27">
        <v>0</v>
      </c>
      <c r="H11" s="25">
        <v>0</v>
      </c>
      <c r="I11" s="27">
        <f t="shared" si="0"/>
        <v>0</v>
      </c>
      <c r="J11" s="25"/>
      <c r="K11" s="27">
        <v>168610470</v>
      </c>
      <c r="L11" s="25"/>
      <c r="M11" s="27">
        <v>240615715837</v>
      </c>
      <c r="N11" s="25"/>
      <c r="O11" s="27">
        <v>253149403707</v>
      </c>
      <c r="P11" s="25"/>
      <c r="Q11" s="27">
        <f t="shared" si="1"/>
        <v>-12533687870</v>
      </c>
      <c r="R11" s="41"/>
      <c r="S11" s="41"/>
    </row>
    <row r="12" spans="1:19" ht="21.75" customHeight="1">
      <c r="A12" s="6" t="s">
        <v>36</v>
      </c>
      <c r="C12" s="27">
        <v>0</v>
      </c>
      <c r="D12" s="25">
        <v>0</v>
      </c>
      <c r="E12" s="27">
        <v>0</v>
      </c>
      <c r="F12" s="25">
        <v>0</v>
      </c>
      <c r="G12" s="27">
        <v>0</v>
      </c>
      <c r="H12" s="25">
        <v>0</v>
      </c>
      <c r="I12" s="27">
        <f t="shared" si="0"/>
        <v>0</v>
      </c>
      <c r="J12" s="25"/>
      <c r="K12" s="27">
        <v>10694914</v>
      </c>
      <c r="L12" s="25"/>
      <c r="M12" s="27">
        <v>22898965280</v>
      </c>
      <c r="N12" s="25"/>
      <c r="O12" s="27">
        <v>25570099666</v>
      </c>
      <c r="P12" s="25"/>
      <c r="Q12" s="27">
        <f t="shared" si="1"/>
        <v>-2671134386</v>
      </c>
      <c r="R12" s="41"/>
      <c r="S12" s="41"/>
    </row>
    <row r="13" spans="1:19" ht="21.75" customHeight="1">
      <c r="A13" s="6" t="s">
        <v>38</v>
      </c>
      <c r="C13" s="27">
        <v>0</v>
      </c>
      <c r="D13" s="25">
        <v>0</v>
      </c>
      <c r="E13" s="27">
        <v>0</v>
      </c>
      <c r="F13" s="25">
        <v>0</v>
      </c>
      <c r="G13" s="27">
        <v>0</v>
      </c>
      <c r="H13" s="25">
        <v>0</v>
      </c>
      <c r="I13" s="27">
        <f t="shared" si="0"/>
        <v>0</v>
      </c>
      <c r="J13" s="25"/>
      <c r="K13" s="27">
        <v>561825604</v>
      </c>
      <c r="L13" s="25"/>
      <c r="M13" s="27">
        <v>228344997961</v>
      </c>
      <c r="N13" s="25"/>
      <c r="O13" s="27">
        <v>296663969338</v>
      </c>
      <c r="P13" s="25"/>
      <c r="Q13" s="27">
        <f t="shared" si="1"/>
        <v>-68318971377</v>
      </c>
      <c r="R13" s="41"/>
      <c r="S13" s="41"/>
    </row>
    <row r="14" spans="1:19" ht="21.75" customHeight="1">
      <c r="A14" s="6" t="s">
        <v>34</v>
      </c>
      <c r="C14" s="27">
        <v>0</v>
      </c>
      <c r="D14" s="25">
        <v>0</v>
      </c>
      <c r="E14" s="27">
        <v>0</v>
      </c>
      <c r="F14" s="25">
        <v>0</v>
      </c>
      <c r="G14" s="27">
        <v>0</v>
      </c>
      <c r="H14" s="25">
        <v>0</v>
      </c>
      <c r="I14" s="27">
        <f t="shared" si="0"/>
        <v>0</v>
      </c>
      <c r="J14" s="25"/>
      <c r="K14" s="27">
        <v>200000</v>
      </c>
      <c r="L14" s="25"/>
      <c r="M14" s="27">
        <v>6621131728</v>
      </c>
      <c r="N14" s="25"/>
      <c r="O14" s="27">
        <v>5012241496</v>
      </c>
      <c r="P14" s="25"/>
      <c r="Q14" s="27">
        <f t="shared" si="1"/>
        <v>1608890232</v>
      </c>
      <c r="R14" s="41"/>
      <c r="S14" s="41"/>
    </row>
    <row r="15" spans="1:19" ht="21.75" customHeight="1">
      <c r="A15" s="6" t="s">
        <v>169</v>
      </c>
      <c r="C15" s="27">
        <v>0</v>
      </c>
      <c r="D15" s="25">
        <v>0</v>
      </c>
      <c r="E15" s="27">
        <v>0</v>
      </c>
      <c r="F15" s="25">
        <v>0</v>
      </c>
      <c r="G15" s="27">
        <v>0</v>
      </c>
      <c r="H15" s="25">
        <v>0</v>
      </c>
      <c r="I15" s="27">
        <f t="shared" si="0"/>
        <v>0</v>
      </c>
      <c r="J15" s="25"/>
      <c r="K15" s="27">
        <v>1760000</v>
      </c>
      <c r="L15" s="25"/>
      <c r="M15" s="27">
        <v>6641208337</v>
      </c>
      <c r="N15" s="25"/>
      <c r="O15" s="27">
        <v>6073099169</v>
      </c>
      <c r="P15" s="25"/>
      <c r="Q15" s="27">
        <f t="shared" si="1"/>
        <v>568109168</v>
      </c>
      <c r="R15" s="41"/>
      <c r="S15" s="41"/>
    </row>
    <row r="16" spans="1:19" ht="21.75" customHeight="1">
      <c r="A16" s="6" t="s">
        <v>37</v>
      </c>
      <c r="C16" s="27">
        <v>0</v>
      </c>
      <c r="D16" s="25">
        <v>0</v>
      </c>
      <c r="E16" s="27">
        <v>0</v>
      </c>
      <c r="F16" s="25">
        <v>0</v>
      </c>
      <c r="G16" s="27">
        <v>0</v>
      </c>
      <c r="H16" s="25">
        <v>0</v>
      </c>
      <c r="I16" s="27">
        <f t="shared" si="0"/>
        <v>0</v>
      </c>
      <c r="J16" s="25"/>
      <c r="K16" s="27">
        <v>823021158</v>
      </c>
      <c r="L16" s="25"/>
      <c r="M16" s="27">
        <v>257658394166</v>
      </c>
      <c r="N16" s="25"/>
      <c r="O16" s="27">
        <v>404215692723</v>
      </c>
      <c r="P16" s="25"/>
      <c r="Q16" s="27">
        <f t="shared" si="1"/>
        <v>-146557298557</v>
      </c>
      <c r="R16" s="41"/>
      <c r="S16" s="41"/>
    </row>
    <row r="17" spans="1:19" ht="21.75" customHeight="1">
      <c r="A17" s="6" t="s">
        <v>42</v>
      </c>
      <c r="C17" s="27">
        <v>0</v>
      </c>
      <c r="D17" s="25">
        <v>0</v>
      </c>
      <c r="E17" s="27">
        <v>0</v>
      </c>
      <c r="F17" s="25">
        <v>0</v>
      </c>
      <c r="G17" s="27">
        <v>0</v>
      </c>
      <c r="H17" s="25">
        <v>0</v>
      </c>
      <c r="I17" s="27">
        <f t="shared" si="0"/>
        <v>0</v>
      </c>
      <c r="J17" s="25"/>
      <c r="K17" s="27">
        <v>429962599</v>
      </c>
      <c r="L17" s="25"/>
      <c r="M17" s="27">
        <v>179702029887</v>
      </c>
      <c r="N17" s="25"/>
      <c r="O17" s="27">
        <v>297464864931</v>
      </c>
      <c r="P17" s="25"/>
      <c r="Q17" s="27">
        <f t="shared" si="1"/>
        <v>-117762835044</v>
      </c>
      <c r="R17" s="41"/>
      <c r="S17" s="41"/>
    </row>
    <row r="18" spans="1:19" ht="21.75" customHeight="1">
      <c r="A18" s="6" t="s">
        <v>168</v>
      </c>
      <c r="C18" s="27">
        <v>0</v>
      </c>
      <c r="D18" s="25">
        <v>0</v>
      </c>
      <c r="E18" s="27">
        <v>0</v>
      </c>
      <c r="F18" s="25">
        <v>0</v>
      </c>
      <c r="G18" s="27">
        <v>0</v>
      </c>
      <c r="H18" s="25">
        <v>0</v>
      </c>
      <c r="I18" s="27">
        <f t="shared" si="0"/>
        <v>0</v>
      </c>
      <c r="J18" s="25"/>
      <c r="K18" s="27">
        <v>107752284</v>
      </c>
      <c r="L18" s="25"/>
      <c r="M18" s="27">
        <v>107719995393</v>
      </c>
      <c r="N18" s="25"/>
      <c r="O18" s="27">
        <v>183620749276</v>
      </c>
      <c r="P18" s="25"/>
      <c r="Q18" s="27">
        <f t="shared" si="1"/>
        <v>-75900753883</v>
      </c>
      <c r="R18" s="41"/>
      <c r="S18" s="41"/>
    </row>
    <row r="19" spans="1:19" ht="21.75" customHeight="1">
      <c r="A19" s="6" t="s">
        <v>165</v>
      </c>
      <c r="C19" s="27">
        <v>0</v>
      </c>
      <c r="D19" s="25">
        <v>0</v>
      </c>
      <c r="E19" s="27">
        <v>0</v>
      </c>
      <c r="F19" s="25">
        <v>0</v>
      </c>
      <c r="G19" s="27">
        <v>0</v>
      </c>
      <c r="H19" s="25">
        <v>0</v>
      </c>
      <c r="I19" s="27">
        <f t="shared" si="0"/>
        <v>0</v>
      </c>
      <c r="J19" s="25"/>
      <c r="K19" s="27">
        <v>32800000</v>
      </c>
      <c r="L19" s="25"/>
      <c r="M19" s="27">
        <v>45551122314</v>
      </c>
      <c r="N19" s="25"/>
      <c r="O19" s="27">
        <v>74130142878</v>
      </c>
      <c r="P19" s="25"/>
      <c r="Q19" s="27">
        <f t="shared" si="1"/>
        <v>-28579020564</v>
      </c>
      <c r="R19" s="41"/>
      <c r="S19" s="41"/>
    </row>
    <row r="20" spans="1:19" ht="21.75" customHeight="1">
      <c r="A20" s="6" t="s">
        <v>43</v>
      </c>
      <c r="C20" s="27">
        <v>0</v>
      </c>
      <c r="D20" s="25">
        <v>0</v>
      </c>
      <c r="E20" s="27">
        <v>0</v>
      </c>
      <c r="F20" s="25">
        <v>0</v>
      </c>
      <c r="G20" s="27">
        <v>0</v>
      </c>
      <c r="H20" s="25">
        <v>0</v>
      </c>
      <c r="I20" s="27">
        <f t="shared" si="0"/>
        <v>0</v>
      </c>
      <c r="J20" s="25"/>
      <c r="K20" s="27">
        <v>1600000</v>
      </c>
      <c r="L20" s="25"/>
      <c r="M20" s="27">
        <v>12251110904</v>
      </c>
      <c r="N20" s="25"/>
      <c r="O20" s="27">
        <v>11199343147</v>
      </c>
      <c r="P20" s="25"/>
      <c r="Q20" s="27">
        <f t="shared" si="1"/>
        <v>1051767757</v>
      </c>
      <c r="R20" s="41"/>
      <c r="S20" s="41"/>
    </row>
    <row r="21" spans="1:19" ht="21.75" customHeight="1">
      <c r="A21" s="6" t="s">
        <v>332</v>
      </c>
      <c r="C21" s="27">
        <v>0</v>
      </c>
      <c r="D21" s="25">
        <v>0</v>
      </c>
      <c r="E21" s="27">
        <v>0</v>
      </c>
      <c r="F21" s="25">
        <v>0</v>
      </c>
      <c r="G21" s="27">
        <v>0</v>
      </c>
      <c r="H21" s="25">
        <v>0</v>
      </c>
      <c r="I21" s="27">
        <f t="shared" si="0"/>
        <v>0</v>
      </c>
      <c r="J21" s="25"/>
      <c r="K21" s="27">
        <v>4266</v>
      </c>
      <c r="L21" s="25"/>
      <c r="M21" s="27">
        <v>43007464823</v>
      </c>
      <c r="N21" s="25"/>
      <c r="O21" s="27">
        <v>43007464823</v>
      </c>
      <c r="P21" s="25"/>
      <c r="Q21" s="27">
        <f t="shared" si="1"/>
        <v>0</v>
      </c>
      <c r="R21" s="41"/>
      <c r="S21" s="41"/>
    </row>
    <row r="22" spans="1:19" ht="21.75" customHeight="1">
      <c r="A22" s="6" t="s">
        <v>35</v>
      </c>
      <c r="C22" s="27">
        <v>0</v>
      </c>
      <c r="D22" s="25">
        <v>0</v>
      </c>
      <c r="E22" s="27">
        <v>0</v>
      </c>
      <c r="F22" s="25">
        <v>0</v>
      </c>
      <c r="G22" s="27">
        <v>0</v>
      </c>
      <c r="H22" s="25">
        <v>0</v>
      </c>
      <c r="I22" s="27">
        <f t="shared" si="0"/>
        <v>0</v>
      </c>
      <c r="J22" s="25"/>
      <c r="K22" s="27">
        <v>279000</v>
      </c>
      <c r="L22" s="25"/>
      <c r="M22" s="27">
        <v>21092476206</v>
      </c>
      <c r="N22" s="25"/>
      <c r="O22" s="27">
        <v>19600345697</v>
      </c>
      <c r="P22" s="25"/>
      <c r="Q22" s="27">
        <f t="shared" si="1"/>
        <v>1492130509</v>
      </c>
      <c r="R22" s="41"/>
      <c r="S22" s="41"/>
    </row>
    <row r="23" spans="1:19" ht="21.75" customHeight="1">
      <c r="A23" s="6" t="s">
        <v>52</v>
      </c>
      <c r="C23" s="27">
        <v>0</v>
      </c>
      <c r="D23" s="25">
        <v>0</v>
      </c>
      <c r="E23" s="27">
        <v>0</v>
      </c>
      <c r="F23" s="25">
        <v>0</v>
      </c>
      <c r="G23" s="27">
        <v>0</v>
      </c>
      <c r="H23" s="25">
        <v>0</v>
      </c>
      <c r="I23" s="27">
        <f t="shared" si="0"/>
        <v>0</v>
      </c>
      <c r="J23" s="25"/>
      <c r="K23" s="27">
        <v>562500</v>
      </c>
      <c r="L23" s="25"/>
      <c r="M23" s="27">
        <v>5927023246</v>
      </c>
      <c r="N23" s="25"/>
      <c r="O23" s="27">
        <v>5031619995</v>
      </c>
      <c r="P23" s="25"/>
      <c r="Q23" s="27">
        <f t="shared" si="1"/>
        <v>895403251</v>
      </c>
      <c r="R23" s="41"/>
      <c r="S23" s="41"/>
    </row>
    <row r="24" spans="1:19" ht="21.75" customHeight="1">
      <c r="A24" s="6" t="s">
        <v>33</v>
      </c>
      <c r="C24" s="27">
        <v>0</v>
      </c>
      <c r="D24" s="25">
        <v>0</v>
      </c>
      <c r="E24" s="27">
        <v>0</v>
      </c>
      <c r="F24" s="25">
        <v>0</v>
      </c>
      <c r="G24" s="27">
        <v>0</v>
      </c>
      <c r="H24" s="25">
        <v>0</v>
      </c>
      <c r="I24" s="27">
        <f t="shared" si="0"/>
        <v>0</v>
      </c>
      <c r="J24" s="25"/>
      <c r="K24" s="27">
        <v>47200000</v>
      </c>
      <c r="L24" s="25"/>
      <c r="M24" s="27">
        <v>238077419633</v>
      </c>
      <c r="N24" s="25"/>
      <c r="O24" s="27">
        <v>176403556580</v>
      </c>
      <c r="P24" s="25"/>
      <c r="Q24" s="27">
        <f t="shared" si="1"/>
        <v>61673863053</v>
      </c>
      <c r="R24" s="41"/>
      <c r="S24" s="41"/>
    </row>
    <row r="25" spans="1:19" ht="21.75" customHeight="1">
      <c r="A25" s="6" t="s">
        <v>32</v>
      </c>
      <c r="C25" s="27">
        <v>3</v>
      </c>
      <c r="D25" s="25">
        <v>0</v>
      </c>
      <c r="E25" s="27">
        <v>3</v>
      </c>
      <c r="F25" s="25">
        <v>0</v>
      </c>
      <c r="G25" s="27">
        <v>2531</v>
      </c>
      <c r="H25" s="25">
        <v>0</v>
      </c>
      <c r="I25" s="27">
        <f t="shared" si="0"/>
        <v>-2528</v>
      </c>
      <c r="J25" s="25"/>
      <c r="K25" s="27">
        <v>450393011</v>
      </c>
      <c r="L25" s="25"/>
      <c r="M25" s="27">
        <v>673974730178</v>
      </c>
      <c r="N25" s="25"/>
      <c r="O25" s="27">
        <v>619083561923</v>
      </c>
      <c r="P25" s="25"/>
      <c r="Q25" s="27">
        <f t="shared" si="1"/>
        <v>54891168255</v>
      </c>
      <c r="R25" s="41"/>
      <c r="S25" s="41"/>
    </row>
    <row r="26" spans="1:19" ht="21.75" customHeight="1">
      <c r="A26" s="6" t="s">
        <v>31</v>
      </c>
      <c r="C26" s="27">
        <v>0</v>
      </c>
      <c r="D26" s="25">
        <v>0</v>
      </c>
      <c r="E26" s="27">
        <v>0</v>
      </c>
      <c r="F26" s="25">
        <v>0</v>
      </c>
      <c r="G26" s="27">
        <v>0</v>
      </c>
      <c r="H26" s="25">
        <v>0</v>
      </c>
      <c r="I26" s="27">
        <f t="shared" si="0"/>
        <v>0</v>
      </c>
      <c r="J26" s="25"/>
      <c r="K26" s="27">
        <v>597396474</v>
      </c>
      <c r="L26" s="25"/>
      <c r="M26" s="27">
        <v>327561934164</v>
      </c>
      <c r="N26" s="25"/>
      <c r="O26" s="27">
        <v>388780537867</v>
      </c>
      <c r="P26" s="25"/>
      <c r="Q26" s="27">
        <f t="shared" si="1"/>
        <v>-61218603703</v>
      </c>
      <c r="R26" s="41"/>
      <c r="S26" s="41"/>
    </row>
    <row r="27" spans="1:19" ht="21.75" customHeight="1">
      <c r="A27" s="6" t="s">
        <v>166</v>
      </c>
      <c r="C27" s="27">
        <v>0</v>
      </c>
      <c r="D27" s="25">
        <v>0</v>
      </c>
      <c r="E27" s="27">
        <v>0</v>
      </c>
      <c r="F27" s="25">
        <v>0</v>
      </c>
      <c r="G27" s="27">
        <v>0</v>
      </c>
      <c r="H27" s="25">
        <v>0</v>
      </c>
      <c r="I27" s="27">
        <f t="shared" si="0"/>
        <v>0</v>
      </c>
      <c r="J27" s="25"/>
      <c r="K27" s="27">
        <v>39714000</v>
      </c>
      <c r="L27" s="25"/>
      <c r="M27" s="27">
        <v>134066275778</v>
      </c>
      <c r="N27" s="25"/>
      <c r="O27" s="27">
        <v>226589093570</v>
      </c>
      <c r="P27" s="25"/>
      <c r="Q27" s="27">
        <f t="shared" si="1"/>
        <v>-92522817792</v>
      </c>
      <c r="R27" s="41"/>
      <c r="S27" s="41"/>
    </row>
    <row r="28" spans="1:19" ht="21.75" customHeight="1">
      <c r="A28" s="6" t="s">
        <v>167</v>
      </c>
      <c r="C28" s="27">
        <v>0</v>
      </c>
      <c r="D28" s="25">
        <v>0</v>
      </c>
      <c r="E28" s="27">
        <v>0</v>
      </c>
      <c r="F28" s="25">
        <v>0</v>
      </c>
      <c r="G28" s="27">
        <v>0</v>
      </c>
      <c r="H28" s="25">
        <v>0</v>
      </c>
      <c r="I28" s="27">
        <f t="shared" si="0"/>
        <v>0</v>
      </c>
      <c r="J28" s="25"/>
      <c r="K28" s="27">
        <v>206882</v>
      </c>
      <c r="L28" s="25"/>
      <c r="M28" s="27">
        <v>800253717</v>
      </c>
      <c r="N28" s="25"/>
      <c r="O28" s="27">
        <v>1290811644</v>
      </c>
      <c r="P28" s="25"/>
      <c r="Q28" s="27">
        <f t="shared" si="1"/>
        <v>-490557927</v>
      </c>
      <c r="R28" s="41"/>
      <c r="S28" s="41"/>
    </row>
    <row r="29" spans="1:19" ht="21.75" customHeight="1">
      <c r="A29" s="6" t="s">
        <v>320</v>
      </c>
      <c r="C29" s="27">
        <v>0</v>
      </c>
      <c r="D29" s="25">
        <v>0</v>
      </c>
      <c r="E29" s="27">
        <v>0</v>
      </c>
      <c r="F29" s="25">
        <v>0</v>
      </c>
      <c r="G29" s="27">
        <v>0</v>
      </c>
      <c r="H29" s="25">
        <v>0</v>
      </c>
      <c r="I29" s="27">
        <f t="shared" si="0"/>
        <v>0</v>
      </c>
      <c r="J29" s="25"/>
      <c r="K29" s="27">
        <v>750000</v>
      </c>
      <c r="L29" s="25"/>
      <c r="M29" s="27">
        <v>19851601932</v>
      </c>
      <c r="N29" s="25"/>
      <c r="O29" s="27">
        <v>12681701742</v>
      </c>
      <c r="P29" s="25"/>
      <c r="Q29" s="27">
        <f t="shared" si="1"/>
        <v>7169900190</v>
      </c>
      <c r="R29" s="41"/>
      <c r="S29" s="41"/>
    </row>
    <row r="30" spans="1:19" ht="21.75" customHeight="1">
      <c r="A30" s="6" t="s">
        <v>30</v>
      </c>
      <c r="C30" s="27">
        <v>2</v>
      </c>
      <c r="D30" s="25"/>
      <c r="E30" s="27">
        <v>2</v>
      </c>
      <c r="F30" s="25"/>
      <c r="G30" s="27">
        <v>822</v>
      </c>
      <c r="H30" s="25"/>
      <c r="I30" s="27">
        <f t="shared" si="0"/>
        <v>-820</v>
      </c>
      <c r="J30" s="25"/>
      <c r="K30" s="27">
        <v>357208679</v>
      </c>
      <c r="L30" s="25"/>
      <c r="M30" s="27">
        <v>154164516616</v>
      </c>
      <c r="N30" s="25"/>
      <c r="O30" s="27">
        <v>200153851838</v>
      </c>
      <c r="P30" s="25"/>
      <c r="Q30" s="27">
        <f t="shared" si="1"/>
        <v>-45989335222</v>
      </c>
      <c r="R30" s="41"/>
      <c r="S30" s="41"/>
    </row>
    <row r="31" spans="1:19" ht="18.75">
      <c r="A31" s="6" t="s">
        <v>362</v>
      </c>
      <c r="C31" s="27">
        <v>1</v>
      </c>
      <c r="D31" s="25"/>
      <c r="E31" s="27">
        <v>1</v>
      </c>
      <c r="F31" s="25"/>
      <c r="G31" s="27">
        <v>15307</v>
      </c>
      <c r="H31" s="25"/>
      <c r="I31" s="27">
        <f t="shared" si="0"/>
        <v>-15306</v>
      </c>
      <c r="J31" s="25"/>
      <c r="K31" s="27">
        <v>1</v>
      </c>
      <c r="L31" s="25"/>
      <c r="M31" s="27">
        <v>1</v>
      </c>
      <c r="N31" s="25"/>
      <c r="O31" s="27">
        <v>15307</v>
      </c>
      <c r="P31" s="25"/>
      <c r="Q31" s="27">
        <f t="shared" si="1"/>
        <v>-15306</v>
      </c>
      <c r="R31" s="41"/>
      <c r="S31" s="41"/>
    </row>
    <row r="32" spans="1:19" ht="21.75" customHeight="1">
      <c r="A32" s="6" t="s">
        <v>172</v>
      </c>
      <c r="C32" s="27">
        <v>0</v>
      </c>
      <c r="D32" s="25">
        <v>0</v>
      </c>
      <c r="E32" s="27">
        <v>0</v>
      </c>
      <c r="F32" s="25">
        <v>0</v>
      </c>
      <c r="G32" s="27">
        <v>0</v>
      </c>
      <c r="H32" s="25">
        <v>0</v>
      </c>
      <c r="I32" s="27">
        <f t="shared" si="0"/>
        <v>0</v>
      </c>
      <c r="J32" s="25"/>
      <c r="K32" s="27">
        <v>525000</v>
      </c>
      <c r="L32" s="25"/>
      <c r="M32" s="27">
        <v>524847906250</v>
      </c>
      <c r="N32" s="25"/>
      <c r="O32" s="27">
        <v>524840093749</v>
      </c>
      <c r="P32" s="25"/>
      <c r="Q32" s="27">
        <f t="shared" si="1"/>
        <v>7812501</v>
      </c>
      <c r="R32" s="41"/>
      <c r="S32" s="41"/>
    </row>
    <row r="33" spans="1:19" ht="21.75" customHeight="1">
      <c r="A33" s="6" t="s">
        <v>173</v>
      </c>
      <c r="C33" s="27">
        <v>0</v>
      </c>
      <c r="D33" s="25">
        <v>0</v>
      </c>
      <c r="E33" s="27">
        <v>0</v>
      </c>
      <c r="F33" s="25">
        <v>0</v>
      </c>
      <c r="G33" s="27">
        <v>0</v>
      </c>
      <c r="H33" s="25">
        <v>0</v>
      </c>
      <c r="I33" s="27">
        <f t="shared" si="0"/>
        <v>0</v>
      </c>
      <c r="J33" s="25"/>
      <c r="K33" s="27">
        <v>60800</v>
      </c>
      <c r="L33" s="25"/>
      <c r="M33" s="27">
        <v>60788980000</v>
      </c>
      <c r="N33" s="25"/>
      <c r="O33" s="27">
        <v>60800000000</v>
      </c>
      <c r="P33" s="25"/>
      <c r="Q33" s="27">
        <f t="shared" si="1"/>
        <v>-11020000</v>
      </c>
      <c r="R33" s="41"/>
      <c r="S33" s="41"/>
    </row>
    <row r="34" spans="1:19" ht="21.75" customHeight="1">
      <c r="A34" s="6" t="s">
        <v>175</v>
      </c>
      <c r="C34" s="27">
        <v>0</v>
      </c>
      <c r="D34" s="27">
        <v>0</v>
      </c>
      <c r="E34" s="27">
        <v>0</v>
      </c>
      <c r="F34" s="27">
        <v>0</v>
      </c>
      <c r="G34" s="27">
        <v>0</v>
      </c>
      <c r="H34" s="27">
        <v>0</v>
      </c>
      <c r="I34" s="27">
        <f t="shared" si="0"/>
        <v>0</v>
      </c>
      <c r="J34" s="27"/>
      <c r="K34" s="27">
        <v>450000</v>
      </c>
      <c r="L34" s="27"/>
      <c r="M34" s="27">
        <v>449925937500</v>
      </c>
      <c r="N34" s="27"/>
      <c r="O34" s="27">
        <v>449930000000</v>
      </c>
      <c r="P34" s="27"/>
      <c r="Q34" s="27">
        <f t="shared" si="1"/>
        <v>-4062500</v>
      </c>
      <c r="R34" s="41"/>
      <c r="S34" s="41"/>
    </row>
    <row r="35" spans="1:19" ht="21.75" customHeight="1">
      <c r="A35" s="6" t="s">
        <v>176</v>
      </c>
      <c r="C35" s="27">
        <v>0</v>
      </c>
      <c r="D35" s="27">
        <v>0</v>
      </c>
      <c r="E35" s="27">
        <v>0</v>
      </c>
      <c r="F35" s="27">
        <v>0</v>
      </c>
      <c r="G35" s="27">
        <v>0</v>
      </c>
      <c r="H35" s="27">
        <v>0</v>
      </c>
      <c r="I35" s="27">
        <f t="shared" si="0"/>
        <v>0</v>
      </c>
      <c r="J35" s="27"/>
      <c r="K35" s="27">
        <v>10000</v>
      </c>
      <c r="L35" s="27"/>
      <c r="M35" s="27">
        <v>9998187500</v>
      </c>
      <c r="N35" s="27"/>
      <c r="O35" s="27">
        <v>9996375000</v>
      </c>
      <c r="P35" s="27"/>
      <c r="Q35" s="27">
        <f t="shared" si="1"/>
        <v>1812500</v>
      </c>
      <c r="R35" s="41"/>
      <c r="S35" s="41"/>
    </row>
    <row r="36" spans="1:19" ht="21.75" customHeight="1">
      <c r="A36" s="6" t="s">
        <v>177</v>
      </c>
      <c r="C36" s="27">
        <v>0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f t="shared" si="0"/>
        <v>0</v>
      </c>
      <c r="J36" s="27"/>
      <c r="K36" s="27">
        <v>42000</v>
      </c>
      <c r="L36" s="27"/>
      <c r="M36" s="27">
        <v>41984775000</v>
      </c>
      <c r="N36" s="27"/>
      <c r="O36" s="27">
        <v>41992387500</v>
      </c>
      <c r="P36" s="27"/>
      <c r="Q36" s="27">
        <f t="shared" si="1"/>
        <v>-7612500</v>
      </c>
      <c r="R36" s="41"/>
      <c r="S36" s="41"/>
    </row>
    <row r="37" spans="1:19" ht="21.75" customHeight="1">
      <c r="A37" s="6" t="s">
        <v>136</v>
      </c>
      <c r="C37" s="27">
        <v>0</v>
      </c>
      <c r="D37" s="27">
        <v>0</v>
      </c>
      <c r="E37" s="27">
        <v>0</v>
      </c>
      <c r="F37" s="27">
        <v>0</v>
      </c>
      <c r="G37" s="27">
        <v>0</v>
      </c>
      <c r="H37" s="27">
        <v>0</v>
      </c>
      <c r="I37" s="27">
        <f t="shared" si="0"/>
        <v>0</v>
      </c>
      <c r="J37" s="27"/>
      <c r="K37" s="27">
        <v>229500</v>
      </c>
      <c r="L37" s="27"/>
      <c r="M37" s="27">
        <v>432543631038</v>
      </c>
      <c r="N37" s="27"/>
      <c r="O37" s="27">
        <v>400096121060</v>
      </c>
      <c r="P37" s="27"/>
      <c r="Q37" s="27">
        <f t="shared" si="1"/>
        <v>32447509978</v>
      </c>
      <c r="R37" s="41"/>
      <c r="S37" s="41"/>
    </row>
    <row r="38" spans="1:19" ht="21.75" customHeight="1">
      <c r="A38" s="6" t="s">
        <v>174</v>
      </c>
      <c r="C38" s="27">
        <v>0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f t="shared" si="0"/>
        <v>0</v>
      </c>
      <c r="J38" s="27"/>
      <c r="K38" s="27">
        <v>400</v>
      </c>
      <c r="L38" s="27"/>
      <c r="M38" s="27">
        <v>399927500</v>
      </c>
      <c r="N38" s="27"/>
      <c r="O38" s="27">
        <v>398924768</v>
      </c>
      <c r="P38" s="27"/>
      <c r="Q38" s="27">
        <f t="shared" si="1"/>
        <v>1002732</v>
      </c>
      <c r="R38" s="41"/>
      <c r="S38" s="41"/>
    </row>
    <row r="39" spans="1:19" ht="19.5" thickBot="1">
      <c r="C39" s="44">
        <f>SUM(C8:C38)</f>
        <v>6</v>
      </c>
      <c r="D39" s="25"/>
      <c r="E39" s="44">
        <f>SUM(E8:E38)</f>
        <v>6</v>
      </c>
      <c r="F39" s="25"/>
      <c r="G39" s="44">
        <f>SUM(G8:G38)</f>
        <v>18660</v>
      </c>
      <c r="H39" s="25"/>
      <c r="I39" s="44">
        <f>SUM(I8:I38)</f>
        <v>-18654</v>
      </c>
      <c r="J39" s="25"/>
      <c r="K39" s="44">
        <f>SUM(K8:K38)</f>
        <v>4663212554</v>
      </c>
      <c r="L39" s="25"/>
      <c r="M39" s="44">
        <f>SUM(M8:M38)</f>
        <v>4754067271034</v>
      </c>
      <c r="N39" s="25"/>
      <c r="O39" s="44">
        <f>SUM(O8:O38)</f>
        <v>5357053111515</v>
      </c>
      <c r="P39" s="25"/>
      <c r="Q39" s="44">
        <f>SUM(Q8:Q38)</f>
        <v>-602985840481</v>
      </c>
      <c r="R39" s="42"/>
    </row>
    <row r="40" spans="1:19" ht="13.5" thickTop="1">
      <c r="I40" s="42"/>
      <c r="R40" s="42"/>
    </row>
    <row r="41" spans="1:19" ht="18.75">
      <c r="G41" s="42"/>
      <c r="I41" s="42"/>
      <c r="M41" s="27"/>
      <c r="Q41" s="41"/>
      <c r="R41" s="42"/>
    </row>
    <row r="42" spans="1:19">
      <c r="G42" s="42"/>
      <c r="I42" s="42"/>
      <c r="M42" s="42"/>
      <c r="Q42" s="41"/>
      <c r="R42" s="42"/>
    </row>
    <row r="43" spans="1:19">
      <c r="G43" s="42"/>
      <c r="I43" s="41"/>
      <c r="Q43" s="41"/>
    </row>
    <row r="44" spans="1:19">
      <c r="G44" s="42"/>
      <c r="I44" s="42"/>
      <c r="Q44" s="41"/>
    </row>
    <row r="45" spans="1:19">
      <c r="Q45" s="42"/>
    </row>
    <row r="46" spans="1:19">
      <c r="Q46" s="42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70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2D050"/>
    <pageSetUpPr fitToPage="1"/>
  </sheetPr>
  <dimension ref="A1:M162"/>
  <sheetViews>
    <sheetView rightToLeft="1" view="pageBreakPreview" topLeftCell="A133" zoomScaleNormal="100" zoomScaleSheetLayoutView="100" workbookViewId="0">
      <selection activeCell="Q156" sqref="Q156"/>
    </sheetView>
  </sheetViews>
  <sheetFormatPr defaultRowHeight="12.75"/>
  <cols>
    <col min="1" max="1" width="81.28515625" customWidth="1"/>
    <col min="2" max="2" width="0.85546875" customWidth="1"/>
    <col min="3" max="3" width="23.140625" customWidth="1"/>
    <col min="4" max="4" width="1.28515625" customWidth="1"/>
    <col min="5" max="5" width="14.5703125" bestFit="1" customWidth="1"/>
    <col min="6" max="6" width="1.42578125" customWidth="1"/>
    <col min="7" max="7" width="12.42578125" bestFit="1" customWidth="1"/>
    <col min="8" max="8" width="1.28515625" customWidth="1"/>
    <col min="9" max="9" width="16.7109375" bestFit="1" customWidth="1"/>
    <col min="10" max="10" width="1.28515625" customWidth="1"/>
    <col min="11" max="11" width="15.85546875" bestFit="1" customWidth="1"/>
    <col min="12" max="12" width="1.28515625" customWidth="1"/>
    <col min="13" max="13" width="16.85546875" bestFit="1" customWidth="1"/>
    <col min="14" max="14" width="11" bestFit="1" customWidth="1"/>
  </cols>
  <sheetData>
    <row r="1" spans="1:13" ht="25.5">
      <c r="A1" s="113" t="str">
        <f>سهام!A1</f>
        <v>صندوق حفظ ارزش دماوند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</row>
    <row r="2" spans="1:13" ht="25.5">
      <c r="A2" s="113" t="s">
        <v>143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</row>
    <row r="3" spans="1:13" ht="25.5">
      <c r="A3" s="113" t="str">
        <f>سهام!A3</f>
        <v>‫برای ماه منتهی به 31 فروردین ماه 1405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</row>
    <row r="5" spans="1:13" ht="24">
      <c r="A5" s="128" t="s">
        <v>215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</row>
    <row r="7" spans="1:13" ht="21">
      <c r="C7" s="110" t="s">
        <v>158</v>
      </c>
      <c r="D7" s="110"/>
      <c r="E7" s="110"/>
      <c r="F7" s="131"/>
      <c r="G7" s="110"/>
      <c r="H7" s="110"/>
      <c r="I7" s="110"/>
      <c r="J7" s="110"/>
      <c r="K7" s="110"/>
      <c r="M7" s="2" t="s">
        <v>159</v>
      </c>
    </row>
    <row r="8" spans="1:13" ht="21">
      <c r="A8" s="2" t="s">
        <v>216</v>
      </c>
      <c r="B8" s="26"/>
      <c r="C8" s="8" t="s">
        <v>60</v>
      </c>
      <c r="D8" s="3"/>
      <c r="E8" s="8" t="s">
        <v>6</v>
      </c>
      <c r="F8" s="43"/>
      <c r="G8" s="8" t="s">
        <v>217</v>
      </c>
      <c r="H8" s="3"/>
      <c r="I8" s="8" t="s">
        <v>218</v>
      </c>
      <c r="J8" s="3"/>
      <c r="K8" s="8" t="s">
        <v>219</v>
      </c>
      <c r="M8" s="8" t="s">
        <v>219</v>
      </c>
    </row>
    <row r="9" spans="1:13" ht="18.75">
      <c r="A9" s="34" t="s">
        <v>363</v>
      </c>
      <c r="B9" s="26"/>
      <c r="C9" s="26" t="s">
        <v>375</v>
      </c>
      <c r="E9" s="26">
        <v>0</v>
      </c>
      <c r="F9" s="26">
        <v>0</v>
      </c>
      <c r="G9" s="26">
        <v>0</v>
      </c>
      <c r="H9" s="26">
        <v>0</v>
      </c>
      <c r="I9" s="26">
        <v>0</v>
      </c>
      <c r="J9" s="26">
        <v>0</v>
      </c>
      <c r="K9" s="26">
        <v>0</v>
      </c>
      <c r="L9" s="26"/>
      <c r="M9" s="26">
        <v>1360093726</v>
      </c>
    </row>
    <row r="10" spans="1:13" ht="18.75">
      <c r="A10" s="34" t="s">
        <v>374</v>
      </c>
      <c r="B10" s="26"/>
      <c r="C10" s="26" t="s">
        <v>375</v>
      </c>
      <c r="E10" s="26">
        <v>0</v>
      </c>
      <c r="F10" s="26">
        <v>0</v>
      </c>
      <c r="G10" s="26">
        <v>0</v>
      </c>
      <c r="H10" s="26">
        <v>0</v>
      </c>
      <c r="I10" s="26">
        <v>0</v>
      </c>
      <c r="J10" s="26">
        <v>0</v>
      </c>
      <c r="K10" s="26">
        <v>0</v>
      </c>
      <c r="L10" s="26"/>
      <c r="M10" s="26">
        <v>16422140</v>
      </c>
    </row>
    <row r="11" spans="1:13" ht="18.75">
      <c r="A11" s="34" t="s">
        <v>72</v>
      </c>
      <c r="C11" s="26" t="s">
        <v>128</v>
      </c>
      <c r="E11" s="26">
        <v>0</v>
      </c>
      <c r="F11" s="26">
        <v>0</v>
      </c>
      <c r="G11" s="26">
        <v>0</v>
      </c>
      <c r="H11" s="26">
        <v>0</v>
      </c>
      <c r="I11" s="26">
        <v>0</v>
      </c>
      <c r="J11" s="26">
        <v>0</v>
      </c>
      <c r="K11" s="26">
        <v>0</v>
      </c>
      <c r="M11" s="26">
        <v>786377480</v>
      </c>
    </row>
    <row r="12" spans="1:13" ht="18.75">
      <c r="A12" s="34" t="s">
        <v>85</v>
      </c>
      <c r="C12" s="26" t="s">
        <v>128</v>
      </c>
      <c r="E12" s="26">
        <v>0</v>
      </c>
      <c r="F12" s="26">
        <v>0</v>
      </c>
      <c r="G12" s="26">
        <v>0</v>
      </c>
      <c r="H12" s="26">
        <v>0</v>
      </c>
      <c r="I12" s="26">
        <v>0</v>
      </c>
      <c r="J12" s="26">
        <v>0</v>
      </c>
      <c r="K12" s="26">
        <v>0</v>
      </c>
      <c r="M12" s="26">
        <v>2523226122</v>
      </c>
    </row>
    <row r="13" spans="1:13" ht="18.75">
      <c r="A13" s="34" t="s">
        <v>109</v>
      </c>
      <c r="C13" s="26" t="s">
        <v>128</v>
      </c>
      <c r="E13" s="26">
        <v>0</v>
      </c>
      <c r="F13" s="26">
        <v>0</v>
      </c>
      <c r="G13" s="26">
        <v>0</v>
      </c>
      <c r="H13" s="26">
        <v>0</v>
      </c>
      <c r="I13" s="26">
        <v>0</v>
      </c>
      <c r="J13" s="26">
        <v>0</v>
      </c>
      <c r="K13" s="26">
        <v>0</v>
      </c>
      <c r="M13" s="26">
        <v>18087887247</v>
      </c>
    </row>
    <row r="14" spans="1:13" ht="18.75">
      <c r="A14" s="34" t="s">
        <v>12</v>
      </c>
      <c r="C14" s="26" t="s">
        <v>128</v>
      </c>
      <c r="E14" s="26">
        <v>0</v>
      </c>
      <c r="F14" s="26">
        <v>0</v>
      </c>
      <c r="G14" s="26">
        <v>0</v>
      </c>
      <c r="H14" s="26">
        <v>0</v>
      </c>
      <c r="I14" s="26">
        <v>0</v>
      </c>
      <c r="J14" s="26">
        <v>0</v>
      </c>
      <c r="K14" s="26">
        <v>0</v>
      </c>
      <c r="M14" s="26">
        <v>-6313932</v>
      </c>
    </row>
    <row r="15" spans="1:13" ht="18.75">
      <c r="A15" s="34" t="s">
        <v>236</v>
      </c>
      <c r="C15" s="26" t="s">
        <v>128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M15" s="26">
        <v>-10852</v>
      </c>
    </row>
    <row r="16" spans="1:13" ht="18.75">
      <c r="A16" s="34" t="s">
        <v>13</v>
      </c>
      <c r="C16" s="26" t="s">
        <v>128</v>
      </c>
      <c r="E16" s="26">
        <v>0</v>
      </c>
      <c r="F16" s="26">
        <v>0</v>
      </c>
      <c r="G16" s="26">
        <v>0</v>
      </c>
      <c r="H16" s="26">
        <v>0</v>
      </c>
      <c r="I16" s="26">
        <v>0</v>
      </c>
      <c r="J16" s="26">
        <v>0</v>
      </c>
      <c r="K16" s="26">
        <v>0</v>
      </c>
      <c r="M16" s="26">
        <v>-206443</v>
      </c>
    </row>
    <row r="17" spans="1:13" ht="18.75">
      <c r="A17" s="34" t="s">
        <v>84</v>
      </c>
      <c r="C17" s="26" t="s">
        <v>128</v>
      </c>
      <c r="E17" s="26">
        <v>0</v>
      </c>
      <c r="F17" s="26">
        <v>0</v>
      </c>
      <c r="G17" s="26">
        <v>0</v>
      </c>
      <c r="H17" s="26">
        <v>0</v>
      </c>
      <c r="I17" s="26">
        <v>0</v>
      </c>
      <c r="J17" s="26">
        <v>0</v>
      </c>
      <c r="K17" s="26">
        <v>0</v>
      </c>
      <c r="M17" s="26">
        <v>-192580430</v>
      </c>
    </row>
    <row r="18" spans="1:13" ht="18.75">
      <c r="A18" s="34" t="s">
        <v>75</v>
      </c>
      <c r="C18" s="26" t="s">
        <v>128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M18" s="26">
        <v>1791090659</v>
      </c>
    </row>
    <row r="19" spans="1:13" ht="18.75">
      <c r="A19" s="34" t="s">
        <v>102</v>
      </c>
      <c r="C19" s="26" t="s">
        <v>128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M19" s="26">
        <v>3926237205</v>
      </c>
    </row>
    <row r="20" spans="1:13" ht="18.75">
      <c r="A20" s="34" t="s">
        <v>91</v>
      </c>
      <c r="C20" s="26" t="s">
        <v>292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M20" s="26">
        <v>-40415732</v>
      </c>
    </row>
    <row r="21" spans="1:13" ht="18.75">
      <c r="A21" s="34" t="s">
        <v>14</v>
      </c>
      <c r="C21" s="26" t="s">
        <v>292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M21" s="26">
        <v>11726807853</v>
      </c>
    </row>
    <row r="22" spans="1:13" ht="18.75">
      <c r="A22" s="34" t="s">
        <v>15</v>
      </c>
      <c r="C22" s="26" t="s">
        <v>292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M22" s="26">
        <v>2918571101</v>
      </c>
    </row>
    <row r="23" spans="1:13" ht="18.75">
      <c r="A23" s="34" t="s">
        <v>92</v>
      </c>
      <c r="C23" s="26" t="s">
        <v>292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M23" s="26">
        <v>2079073922</v>
      </c>
    </row>
    <row r="24" spans="1:13" ht="20.25" customHeight="1">
      <c r="A24" s="34" t="s">
        <v>49</v>
      </c>
      <c r="C24" s="26" t="s">
        <v>292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M24" s="26">
        <v>7522990172</v>
      </c>
    </row>
    <row r="25" spans="1:13" ht="18.75">
      <c r="A25" s="34" t="s">
        <v>50</v>
      </c>
      <c r="C25" s="26" t="s">
        <v>292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M25" s="26">
        <v>7390478380</v>
      </c>
    </row>
    <row r="26" spans="1:13" ht="18.75">
      <c r="A26" s="34" t="s">
        <v>48</v>
      </c>
      <c r="C26" s="26" t="s">
        <v>292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M26" s="26">
        <v>9756714038</v>
      </c>
    </row>
    <row r="27" spans="1:13" ht="18.75">
      <c r="A27" s="34" t="s">
        <v>76</v>
      </c>
      <c r="C27" s="26" t="s">
        <v>292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M27" s="26">
        <v>-2489001618</v>
      </c>
    </row>
    <row r="28" spans="1:13" ht="18.75">
      <c r="A28" s="34" t="s">
        <v>16</v>
      </c>
      <c r="C28" s="26" t="s">
        <v>292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M28" s="26">
        <v>9375209609</v>
      </c>
    </row>
    <row r="29" spans="1:13" ht="18.75">
      <c r="A29" s="34" t="s">
        <v>89</v>
      </c>
      <c r="C29" s="26" t="s">
        <v>292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M29" s="26">
        <v>-11478508</v>
      </c>
    </row>
    <row r="30" spans="1:13" ht="18.75">
      <c r="A30" s="34" t="s">
        <v>240</v>
      </c>
      <c r="C30" s="26" t="s">
        <v>305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M30" s="26">
        <v>-25205925282</v>
      </c>
    </row>
    <row r="31" spans="1:13" ht="18.75">
      <c r="A31" s="34" t="s">
        <v>231</v>
      </c>
      <c r="C31" s="26" t="s">
        <v>87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M31" s="26">
        <v>2144850885</v>
      </c>
    </row>
    <row r="32" spans="1:13" ht="18.75">
      <c r="A32" s="34" t="s">
        <v>247</v>
      </c>
      <c r="C32" s="26" t="s">
        <v>297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M32" s="26">
        <v>39976842</v>
      </c>
    </row>
    <row r="33" spans="1:13" ht="18.75">
      <c r="A33" s="34" t="s">
        <v>242</v>
      </c>
      <c r="C33" s="26">
        <v>14040609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M33" s="26">
        <v>-323583301</v>
      </c>
    </row>
    <row r="34" spans="1:13" ht="18.75">
      <c r="A34" s="34" t="s">
        <v>17</v>
      </c>
      <c r="C34" s="26">
        <v>40818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M34" s="26">
        <v>-500180250</v>
      </c>
    </row>
    <row r="35" spans="1:13" ht="18.75">
      <c r="A35" s="34" t="s">
        <v>248</v>
      </c>
      <c r="C35" s="26" t="s">
        <v>302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M35" s="26">
        <v>8559114460</v>
      </c>
    </row>
    <row r="36" spans="1:13" ht="18.75">
      <c r="A36" s="34" t="s">
        <v>281</v>
      </c>
      <c r="C36" s="26" t="s">
        <v>294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M36" s="26">
        <v>-2862444083</v>
      </c>
    </row>
    <row r="37" spans="1:13" ht="18.75">
      <c r="A37" s="34" t="s">
        <v>280</v>
      </c>
      <c r="C37" s="26" t="s">
        <v>295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M37" s="26">
        <v>-11020887990</v>
      </c>
    </row>
    <row r="38" spans="1:13" ht="18.75">
      <c r="A38" s="34" t="s">
        <v>279</v>
      </c>
      <c r="C38" s="26" t="s">
        <v>295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M38" s="26">
        <v>-152377745</v>
      </c>
    </row>
    <row r="39" spans="1:13" ht="18.75">
      <c r="A39" s="34" t="s">
        <v>278</v>
      </c>
      <c r="C39" s="26" t="s">
        <v>295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M39" s="26">
        <v>-907558772</v>
      </c>
    </row>
    <row r="40" spans="1:13" ht="18.75">
      <c r="A40" s="34" t="s">
        <v>243</v>
      </c>
      <c r="C40" s="26" t="s">
        <v>1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M40" s="26">
        <v>6044644458</v>
      </c>
    </row>
    <row r="41" spans="1:13" ht="18.75">
      <c r="A41" s="34" t="s">
        <v>44</v>
      </c>
      <c r="C41" s="26" t="s">
        <v>96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M41" s="26">
        <v>4653199052</v>
      </c>
    </row>
    <row r="42" spans="1:13" ht="18.75">
      <c r="A42" s="34" t="s">
        <v>127</v>
      </c>
      <c r="C42" s="26" t="s">
        <v>122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M42" s="26">
        <v>10432631237</v>
      </c>
    </row>
    <row r="43" spans="1:13" ht="18.75">
      <c r="A43" s="34" t="s">
        <v>324</v>
      </c>
      <c r="C43" s="26" t="s">
        <v>322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M43" s="26">
        <v>8225507155</v>
      </c>
    </row>
    <row r="44" spans="1:13" ht="18.75">
      <c r="A44" s="34" t="s">
        <v>121</v>
      </c>
      <c r="C44" s="26" t="s">
        <v>122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M44" s="26">
        <v>48102448</v>
      </c>
    </row>
    <row r="45" spans="1:13" ht="18.75">
      <c r="A45" s="34" t="s">
        <v>323</v>
      </c>
      <c r="C45" s="26" t="s">
        <v>322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M45" s="26">
        <v>3603787887</v>
      </c>
    </row>
    <row r="46" spans="1:13" ht="18.75">
      <c r="A46" s="34" t="s">
        <v>328</v>
      </c>
      <c r="C46" s="26" t="s">
        <v>327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M46" s="26">
        <v>104700943</v>
      </c>
    </row>
    <row r="47" spans="1:13" ht="18.75">
      <c r="A47" s="34" t="s">
        <v>264</v>
      </c>
      <c r="C47" s="26" t="s">
        <v>294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M47" s="26">
        <v>15618090011</v>
      </c>
    </row>
    <row r="48" spans="1:13" ht="18.75">
      <c r="A48" s="34" t="s">
        <v>265</v>
      </c>
      <c r="C48" s="26" t="s">
        <v>294</v>
      </c>
      <c r="E48" s="26">
        <v>0</v>
      </c>
      <c r="F48" s="26">
        <v>0</v>
      </c>
      <c r="G48" s="26">
        <v>0</v>
      </c>
      <c r="H48" s="26">
        <v>0</v>
      </c>
      <c r="I48" s="26">
        <v>0</v>
      </c>
      <c r="J48" s="26">
        <v>0</v>
      </c>
      <c r="K48" s="26">
        <v>0</v>
      </c>
      <c r="M48" s="26">
        <v>650832368</v>
      </c>
    </row>
    <row r="49" spans="1:13" ht="18.75">
      <c r="A49" s="34" t="s">
        <v>291</v>
      </c>
      <c r="C49" s="26" t="s">
        <v>293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M49" s="26">
        <v>27273238</v>
      </c>
    </row>
    <row r="50" spans="1:13" ht="27" customHeight="1">
      <c r="A50" s="34" t="s">
        <v>245</v>
      </c>
      <c r="C50" s="26" t="s">
        <v>304</v>
      </c>
      <c r="E50" s="26">
        <v>0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M50" s="26">
        <v>399233964</v>
      </c>
    </row>
    <row r="51" spans="1:13" ht="18.75">
      <c r="A51" s="34" t="s">
        <v>290</v>
      </c>
      <c r="C51" s="26" t="s">
        <v>293</v>
      </c>
      <c r="E51" s="26">
        <v>0</v>
      </c>
      <c r="F51" s="26">
        <v>0</v>
      </c>
      <c r="G51" s="26">
        <v>0</v>
      </c>
      <c r="H51" s="26">
        <v>0</v>
      </c>
      <c r="I51" s="26">
        <v>0</v>
      </c>
      <c r="J51" s="26">
        <v>0</v>
      </c>
      <c r="K51" s="26">
        <v>0</v>
      </c>
      <c r="M51" s="26">
        <v>1579347</v>
      </c>
    </row>
    <row r="52" spans="1:13" ht="18.75">
      <c r="A52" s="34" t="s">
        <v>289</v>
      </c>
      <c r="C52" s="26" t="s">
        <v>293</v>
      </c>
      <c r="E52" s="26">
        <v>0</v>
      </c>
      <c r="F52" s="26">
        <v>0</v>
      </c>
      <c r="G52" s="26">
        <v>0</v>
      </c>
      <c r="H52" s="26">
        <v>0</v>
      </c>
      <c r="I52" s="26">
        <v>0</v>
      </c>
      <c r="J52" s="26">
        <v>0</v>
      </c>
      <c r="K52" s="26">
        <v>0</v>
      </c>
      <c r="M52" s="26">
        <v>272542104</v>
      </c>
    </row>
    <row r="53" spans="1:13" ht="18.75">
      <c r="A53" s="34" t="s">
        <v>288</v>
      </c>
      <c r="C53" s="26" t="s">
        <v>293</v>
      </c>
      <c r="E53" s="26">
        <v>0</v>
      </c>
      <c r="F53" s="26">
        <v>0</v>
      </c>
      <c r="G53" s="26">
        <v>0</v>
      </c>
      <c r="H53" s="26">
        <v>0</v>
      </c>
      <c r="I53" s="26">
        <v>0</v>
      </c>
      <c r="J53" s="26">
        <v>0</v>
      </c>
      <c r="K53" s="26">
        <v>0</v>
      </c>
      <c r="M53" s="26">
        <v>-315900181</v>
      </c>
    </row>
    <row r="54" spans="1:13" ht="18.75">
      <c r="A54" s="34" t="s">
        <v>235</v>
      </c>
      <c r="C54" s="26" t="s">
        <v>79</v>
      </c>
      <c r="E54" s="26">
        <v>0</v>
      </c>
      <c r="F54" s="26">
        <v>0</v>
      </c>
      <c r="G54" s="26">
        <v>0</v>
      </c>
      <c r="H54" s="26">
        <v>0</v>
      </c>
      <c r="I54" s="26">
        <v>0</v>
      </c>
      <c r="J54" s="26">
        <v>0</v>
      </c>
      <c r="K54" s="26">
        <v>0</v>
      </c>
      <c r="M54" s="26">
        <v>14737660</v>
      </c>
    </row>
    <row r="55" spans="1:13" ht="18.75">
      <c r="A55" s="34" t="s">
        <v>287</v>
      </c>
      <c r="C55" s="26" t="s">
        <v>293</v>
      </c>
      <c r="E55" s="26">
        <v>0</v>
      </c>
      <c r="F55" s="26">
        <v>0</v>
      </c>
      <c r="G55" s="26">
        <v>0</v>
      </c>
      <c r="H55" s="26">
        <v>0</v>
      </c>
      <c r="I55" s="26">
        <v>0</v>
      </c>
      <c r="J55" s="26">
        <v>0</v>
      </c>
      <c r="K55" s="26">
        <v>0</v>
      </c>
      <c r="M55" s="26">
        <v>1320857</v>
      </c>
    </row>
    <row r="56" spans="1:13" ht="18.75">
      <c r="A56" s="34" t="s">
        <v>244</v>
      </c>
      <c r="C56" s="26" t="s">
        <v>304</v>
      </c>
      <c r="E56" s="26">
        <v>0</v>
      </c>
      <c r="F56" s="26">
        <v>0</v>
      </c>
      <c r="G56" s="26">
        <v>0</v>
      </c>
      <c r="H56" s="26">
        <v>0</v>
      </c>
      <c r="I56" s="26">
        <v>0</v>
      </c>
      <c r="J56" s="26">
        <v>0</v>
      </c>
      <c r="K56" s="26">
        <v>0</v>
      </c>
      <c r="M56" s="26">
        <v>2151514613</v>
      </c>
    </row>
    <row r="57" spans="1:13" ht="18.75">
      <c r="A57" s="34" t="s">
        <v>18</v>
      </c>
      <c r="C57" s="26" t="s">
        <v>95</v>
      </c>
      <c r="E57" s="26">
        <v>0</v>
      </c>
      <c r="F57" s="26">
        <v>0</v>
      </c>
      <c r="G57" s="26">
        <v>0</v>
      </c>
      <c r="H57" s="26">
        <v>0</v>
      </c>
      <c r="I57" s="26">
        <v>0</v>
      </c>
      <c r="J57" s="26">
        <v>0</v>
      </c>
      <c r="K57" s="26">
        <v>0</v>
      </c>
      <c r="M57" s="26">
        <v>-109126060</v>
      </c>
    </row>
    <row r="58" spans="1:13" ht="18.75">
      <c r="A58" s="34" t="s">
        <v>19</v>
      </c>
      <c r="C58" s="26" t="s">
        <v>79</v>
      </c>
      <c r="E58" s="26">
        <v>0</v>
      </c>
      <c r="F58" s="26">
        <v>0</v>
      </c>
      <c r="G58" s="26">
        <v>0</v>
      </c>
      <c r="H58" s="26">
        <v>0</v>
      </c>
      <c r="I58" s="26">
        <v>0</v>
      </c>
      <c r="J58" s="26">
        <v>0</v>
      </c>
      <c r="K58" s="26">
        <v>0</v>
      </c>
      <c r="M58" s="26">
        <v>1689185552</v>
      </c>
    </row>
    <row r="59" spans="1:13" ht="18.75">
      <c r="A59" s="34" t="s">
        <v>286</v>
      </c>
      <c r="C59" s="26" t="s">
        <v>293</v>
      </c>
      <c r="E59" s="26">
        <v>0</v>
      </c>
      <c r="F59" s="26">
        <v>0</v>
      </c>
      <c r="G59" s="26">
        <v>0</v>
      </c>
      <c r="H59" s="26">
        <v>0</v>
      </c>
      <c r="I59" s="26">
        <v>0</v>
      </c>
      <c r="J59" s="26">
        <v>0</v>
      </c>
      <c r="K59" s="26">
        <v>0</v>
      </c>
      <c r="M59" s="26">
        <v>-2738400270</v>
      </c>
    </row>
    <row r="60" spans="1:13" ht="18.75">
      <c r="A60" s="34" t="s">
        <v>20</v>
      </c>
      <c r="C60" s="26" t="s">
        <v>79</v>
      </c>
      <c r="E60" s="26">
        <v>0</v>
      </c>
      <c r="F60" s="26">
        <v>0</v>
      </c>
      <c r="G60" s="26">
        <v>0</v>
      </c>
      <c r="H60" s="26">
        <v>0</v>
      </c>
      <c r="I60" s="26">
        <v>0</v>
      </c>
      <c r="J60" s="26">
        <v>0</v>
      </c>
      <c r="K60" s="26">
        <v>0</v>
      </c>
      <c r="M60" s="26">
        <v>14774639419</v>
      </c>
    </row>
    <row r="61" spans="1:13" ht="18.75">
      <c r="A61" s="34" t="s">
        <v>105</v>
      </c>
      <c r="C61" s="26" t="s">
        <v>106</v>
      </c>
      <c r="E61" s="26">
        <v>0</v>
      </c>
      <c r="F61" s="26">
        <v>0</v>
      </c>
      <c r="G61" s="26">
        <v>0</v>
      </c>
      <c r="H61" s="26">
        <v>0</v>
      </c>
      <c r="I61" s="26">
        <v>0</v>
      </c>
      <c r="J61" s="26">
        <v>0</v>
      </c>
      <c r="K61" s="26">
        <v>0</v>
      </c>
      <c r="M61" s="26">
        <v>-443575074</v>
      </c>
    </row>
    <row r="62" spans="1:13" ht="18.75">
      <c r="A62" s="34" t="s">
        <v>282</v>
      </c>
      <c r="C62" s="26" t="s">
        <v>293</v>
      </c>
      <c r="E62" s="26">
        <v>0</v>
      </c>
      <c r="F62" s="26">
        <v>0</v>
      </c>
      <c r="G62" s="26">
        <v>0</v>
      </c>
      <c r="H62" s="26">
        <v>0</v>
      </c>
      <c r="I62" s="26">
        <v>0</v>
      </c>
      <c r="J62" s="26">
        <v>0</v>
      </c>
      <c r="K62" s="26">
        <v>0</v>
      </c>
      <c r="M62" s="26">
        <v>-3376034963</v>
      </c>
    </row>
    <row r="63" spans="1:13" ht="18.75">
      <c r="A63" s="34" t="s">
        <v>54</v>
      </c>
      <c r="C63" s="26" t="s">
        <v>77</v>
      </c>
      <c r="E63" s="26">
        <v>0</v>
      </c>
      <c r="F63" s="26">
        <v>0</v>
      </c>
      <c r="G63" s="26">
        <v>0</v>
      </c>
      <c r="H63" s="26">
        <v>0</v>
      </c>
      <c r="I63" s="26">
        <v>0</v>
      </c>
      <c r="J63" s="26">
        <v>0</v>
      </c>
      <c r="K63" s="26">
        <v>0</v>
      </c>
      <c r="M63" s="26">
        <v>1131782899</v>
      </c>
    </row>
    <row r="64" spans="1:13" ht="18.75">
      <c r="A64" s="34" t="s">
        <v>94</v>
      </c>
      <c r="C64" s="26" t="s">
        <v>95</v>
      </c>
      <c r="E64" s="26">
        <v>0</v>
      </c>
      <c r="F64" s="26">
        <v>0</v>
      </c>
      <c r="G64" s="26">
        <v>0</v>
      </c>
      <c r="H64" s="26">
        <v>0</v>
      </c>
      <c r="I64" s="26">
        <v>0</v>
      </c>
      <c r="J64" s="26">
        <v>0</v>
      </c>
      <c r="K64" s="26">
        <v>0</v>
      </c>
      <c r="M64" s="26">
        <v>62045316</v>
      </c>
    </row>
    <row r="65" spans="1:13" ht="18.75">
      <c r="A65" s="34" t="s">
        <v>78</v>
      </c>
      <c r="C65" s="26" t="s">
        <v>79</v>
      </c>
      <c r="E65" s="26">
        <v>0</v>
      </c>
      <c r="F65" s="26">
        <v>0</v>
      </c>
      <c r="G65" s="26">
        <v>0</v>
      </c>
      <c r="H65" s="26">
        <v>0</v>
      </c>
      <c r="I65" s="26">
        <v>0</v>
      </c>
      <c r="J65" s="26">
        <v>0</v>
      </c>
      <c r="K65" s="26">
        <v>0</v>
      </c>
      <c r="M65" s="26">
        <v>3795770838</v>
      </c>
    </row>
    <row r="66" spans="1:13" ht="18.75">
      <c r="A66" s="34" t="s">
        <v>285</v>
      </c>
      <c r="C66" s="26" t="s">
        <v>293</v>
      </c>
      <c r="E66" s="26">
        <v>0</v>
      </c>
      <c r="F66" s="26">
        <v>0</v>
      </c>
      <c r="G66" s="26">
        <v>0</v>
      </c>
      <c r="H66" s="26">
        <v>0</v>
      </c>
      <c r="I66" s="26">
        <v>0</v>
      </c>
      <c r="J66" s="26">
        <v>0</v>
      </c>
      <c r="K66" s="26">
        <v>0</v>
      </c>
      <c r="M66" s="26">
        <v>-3574301763</v>
      </c>
    </row>
    <row r="67" spans="1:13" ht="18.75">
      <c r="A67" s="34" t="s">
        <v>45</v>
      </c>
      <c r="C67" s="26" t="s">
        <v>95</v>
      </c>
      <c r="E67" s="26">
        <v>0</v>
      </c>
      <c r="F67" s="26">
        <v>0</v>
      </c>
      <c r="G67" s="26">
        <v>0</v>
      </c>
      <c r="H67" s="26">
        <v>0</v>
      </c>
      <c r="I67" s="26">
        <v>0</v>
      </c>
      <c r="J67" s="26">
        <v>0</v>
      </c>
      <c r="K67" s="26">
        <v>0</v>
      </c>
      <c r="M67" s="26">
        <v>5995263803</v>
      </c>
    </row>
    <row r="68" spans="1:13" ht="18.75">
      <c r="A68" s="34" t="s">
        <v>107</v>
      </c>
      <c r="C68" s="26" t="s">
        <v>79</v>
      </c>
      <c r="E68" s="26">
        <v>0</v>
      </c>
      <c r="F68" s="26">
        <v>0</v>
      </c>
      <c r="G68" s="26">
        <v>0</v>
      </c>
      <c r="H68" s="26">
        <v>0</v>
      </c>
      <c r="I68" s="26">
        <v>0</v>
      </c>
      <c r="J68" s="26">
        <v>0</v>
      </c>
      <c r="K68" s="26">
        <v>0</v>
      </c>
      <c r="M68" s="26">
        <v>592366848</v>
      </c>
    </row>
    <row r="69" spans="1:13" ht="18.75">
      <c r="A69" s="34" t="s">
        <v>284</v>
      </c>
      <c r="C69" s="26" t="s">
        <v>293</v>
      </c>
      <c r="E69" s="26">
        <v>0</v>
      </c>
      <c r="F69" s="26">
        <v>0</v>
      </c>
      <c r="G69" s="26">
        <v>0</v>
      </c>
      <c r="H69" s="26">
        <v>0</v>
      </c>
      <c r="I69" s="26">
        <v>0</v>
      </c>
      <c r="J69" s="26">
        <v>0</v>
      </c>
      <c r="K69" s="26">
        <v>0</v>
      </c>
      <c r="M69" s="26">
        <v>14480025363</v>
      </c>
    </row>
    <row r="70" spans="1:13" ht="18.75">
      <c r="A70" s="34" t="s">
        <v>115</v>
      </c>
      <c r="C70" s="26" t="s">
        <v>95</v>
      </c>
      <c r="E70" s="26">
        <v>0</v>
      </c>
      <c r="F70" s="26">
        <v>0</v>
      </c>
      <c r="G70" s="26">
        <v>0</v>
      </c>
      <c r="H70" s="26">
        <v>0</v>
      </c>
      <c r="I70" s="26">
        <v>0</v>
      </c>
      <c r="J70" s="26">
        <v>0</v>
      </c>
      <c r="K70" s="26">
        <v>0</v>
      </c>
      <c r="M70" s="26">
        <v>1995711458</v>
      </c>
    </row>
    <row r="71" spans="1:13" ht="18.75">
      <c r="A71" s="34" t="s">
        <v>113</v>
      </c>
      <c r="C71" s="26" t="s">
        <v>79</v>
      </c>
      <c r="E71" s="26">
        <v>0</v>
      </c>
      <c r="F71" s="26">
        <v>0</v>
      </c>
      <c r="G71" s="26">
        <v>0</v>
      </c>
      <c r="H71" s="26">
        <v>0</v>
      </c>
      <c r="I71" s="26">
        <v>0</v>
      </c>
      <c r="J71" s="26">
        <v>0</v>
      </c>
      <c r="K71" s="26">
        <v>0</v>
      </c>
      <c r="M71" s="26">
        <v>329676294</v>
      </c>
    </row>
    <row r="72" spans="1:13" ht="18.75">
      <c r="A72" s="34" t="s">
        <v>283</v>
      </c>
      <c r="C72" s="26" t="s">
        <v>293</v>
      </c>
      <c r="E72" s="26">
        <v>0</v>
      </c>
      <c r="F72" s="26">
        <v>0</v>
      </c>
      <c r="G72" s="26">
        <v>0</v>
      </c>
      <c r="H72" s="26">
        <v>0</v>
      </c>
      <c r="I72" s="26">
        <v>0</v>
      </c>
      <c r="J72" s="26">
        <v>0</v>
      </c>
      <c r="K72" s="26">
        <v>0</v>
      </c>
      <c r="M72" s="26">
        <v>62249557</v>
      </c>
    </row>
    <row r="73" spans="1:13" ht="18.75">
      <c r="A73" s="34" t="s">
        <v>117</v>
      </c>
      <c r="C73" s="26" t="s">
        <v>79</v>
      </c>
      <c r="E73" s="26">
        <v>0</v>
      </c>
      <c r="F73" s="26">
        <v>0</v>
      </c>
      <c r="G73" s="26">
        <v>0</v>
      </c>
      <c r="H73" s="26">
        <v>0</v>
      </c>
      <c r="I73" s="26">
        <v>0</v>
      </c>
      <c r="J73" s="26">
        <v>0</v>
      </c>
      <c r="K73" s="26">
        <v>0</v>
      </c>
      <c r="M73" s="26">
        <v>68489532</v>
      </c>
    </row>
    <row r="74" spans="1:13" ht="18.75">
      <c r="A74" s="34" t="s">
        <v>326</v>
      </c>
      <c r="C74" s="26" t="s">
        <v>106</v>
      </c>
      <c r="E74" s="26">
        <v>0</v>
      </c>
      <c r="F74" s="26">
        <v>0</v>
      </c>
      <c r="G74" s="26">
        <v>0</v>
      </c>
      <c r="H74" s="26">
        <v>0</v>
      </c>
      <c r="I74" s="26">
        <v>0</v>
      </c>
      <c r="J74" s="26">
        <v>0</v>
      </c>
      <c r="K74" s="26">
        <v>0</v>
      </c>
      <c r="M74" s="26">
        <v>18768462181</v>
      </c>
    </row>
    <row r="75" spans="1:13" ht="18.75">
      <c r="A75" s="34" t="s">
        <v>21</v>
      </c>
      <c r="C75" s="26" t="s">
        <v>87</v>
      </c>
      <c r="E75" s="26">
        <v>0</v>
      </c>
      <c r="F75" s="26">
        <v>0</v>
      </c>
      <c r="G75" s="26">
        <v>0</v>
      </c>
      <c r="H75" s="26">
        <v>0</v>
      </c>
      <c r="I75" s="26">
        <v>0</v>
      </c>
      <c r="J75" s="26">
        <v>0</v>
      </c>
      <c r="K75" s="26">
        <v>0</v>
      </c>
      <c r="M75" s="26">
        <v>2784309232</v>
      </c>
    </row>
    <row r="76" spans="1:13" ht="18.75">
      <c r="A76" s="34" t="s">
        <v>22</v>
      </c>
      <c r="C76" s="26" t="s">
        <v>87</v>
      </c>
      <c r="E76" s="26">
        <v>0</v>
      </c>
      <c r="F76" s="26">
        <v>0</v>
      </c>
      <c r="G76" s="26">
        <v>0</v>
      </c>
      <c r="H76" s="26">
        <v>0</v>
      </c>
      <c r="I76" s="26">
        <v>0</v>
      </c>
      <c r="J76" s="26">
        <v>0</v>
      </c>
      <c r="K76" s="26">
        <v>0</v>
      </c>
      <c r="M76" s="26">
        <v>2173352597</v>
      </c>
    </row>
    <row r="77" spans="1:13" ht="18.75">
      <c r="A77" s="34" t="s">
        <v>268</v>
      </c>
      <c r="C77" s="26" t="s">
        <v>297</v>
      </c>
      <c r="E77" s="26">
        <v>0</v>
      </c>
      <c r="F77" s="26">
        <v>0</v>
      </c>
      <c r="G77" s="26">
        <v>0</v>
      </c>
      <c r="H77" s="26">
        <v>0</v>
      </c>
      <c r="I77" s="26">
        <v>0</v>
      </c>
      <c r="J77" s="26">
        <v>0</v>
      </c>
      <c r="K77" s="26">
        <v>0</v>
      </c>
      <c r="M77" s="26">
        <v>1854122</v>
      </c>
    </row>
    <row r="78" spans="1:13" ht="18.75">
      <c r="A78" s="34" t="s">
        <v>232</v>
      </c>
      <c r="C78" s="26" t="s">
        <v>87</v>
      </c>
      <c r="E78" s="26">
        <v>0</v>
      </c>
      <c r="F78" s="26">
        <v>0</v>
      </c>
      <c r="G78" s="26">
        <v>0</v>
      </c>
      <c r="H78" s="26">
        <v>0</v>
      </c>
      <c r="I78" s="26">
        <v>0</v>
      </c>
      <c r="J78" s="26">
        <v>0</v>
      </c>
      <c r="K78" s="26">
        <v>0</v>
      </c>
      <c r="M78" s="26">
        <v>1122175478</v>
      </c>
    </row>
    <row r="79" spans="1:13" ht="18.75">
      <c r="A79" s="34" t="s">
        <v>23</v>
      </c>
      <c r="C79" s="26" t="s">
        <v>87</v>
      </c>
      <c r="E79" s="26">
        <v>0</v>
      </c>
      <c r="F79" s="26">
        <v>0</v>
      </c>
      <c r="G79" s="26">
        <v>0</v>
      </c>
      <c r="H79" s="26">
        <v>0</v>
      </c>
      <c r="I79" s="26">
        <v>0</v>
      </c>
      <c r="J79" s="26">
        <v>0</v>
      </c>
      <c r="K79" s="26">
        <v>0</v>
      </c>
      <c r="M79" s="26">
        <v>3577211375</v>
      </c>
    </row>
    <row r="80" spans="1:13" ht="18.75">
      <c r="A80" s="34" t="s">
        <v>267</v>
      </c>
      <c r="C80" s="26" t="s">
        <v>297</v>
      </c>
      <c r="E80" s="26">
        <v>0</v>
      </c>
      <c r="F80" s="26">
        <v>0</v>
      </c>
      <c r="G80" s="26">
        <v>0</v>
      </c>
      <c r="H80" s="26">
        <v>0</v>
      </c>
      <c r="I80" s="26">
        <v>0</v>
      </c>
      <c r="J80" s="26">
        <v>0</v>
      </c>
      <c r="K80" s="26">
        <v>0</v>
      </c>
      <c r="M80" s="26">
        <v>9070235704</v>
      </c>
    </row>
    <row r="81" spans="1:13" ht="18.75">
      <c r="A81" s="34" t="s">
        <v>262</v>
      </c>
      <c r="C81" s="26" t="s">
        <v>299</v>
      </c>
      <c r="E81" s="26">
        <v>0</v>
      </c>
      <c r="F81" s="26">
        <v>0</v>
      </c>
      <c r="G81" s="26">
        <v>0</v>
      </c>
      <c r="H81" s="26">
        <v>0</v>
      </c>
      <c r="I81" s="26">
        <v>0</v>
      </c>
      <c r="J81" s="26">
        <v>0</v>
      </c>
      <c r="K81" s="26">
        <v>0</v>
      </c>
      <c r="M81" s="26">
        <v>5772262622</v>
      </c>
    </row>
    <row r="82" spans="1:13" ht="18.75">
      <c r="A82" s="34" t="s">
        <v>246</v>
      </c>
      <c r="C82" s="26" t="s">
        <v>303</v>
      </c>
      <c r="E82" s="26">
        <v>0</v>
      </c>
      <c r="F82" s="26">
        <v>0</v>
      </c>
      <c r="G82" s="26">
        <v>0</v>
      </c>
      <c r="H82" s="26">
        <v>0</v>
      </c>
      <c r="I82" s="26">
        <v>0</v>
      </c>
      <c r="J82" s="26">
        <v>0</v>
      </c>
      <c r="K82" s="26">
        <v>0</v>
      </c>
      <c r="M82" s="26">
        <v>1237447923</v>
      </c>
    </row>
    <row r="83" spans="1:13" ht="18.75">
      <c r="A83" s="34" t="s">
        <v>329</v>
      </c>
      <c r="C83" s="26" t="s">
        <v>129</v>
      </c>
      <c r="E83" s="26">
        <v>0</v>
      </c>
      <c r="F83" s="26">
        <v>0</v>
      </c>
      <c r="G83" s="26">
        <v>0</v>
      </c>
      <c r="H83" s="26">
        <v>0</v>
      </c>
      <c r="I83" s="26">
        <v>0</v>
      </c>
      <c r="J83" s="26">
        <v>0</v>
      </c>
      <c r="K83" s="26">
        <v>0</v>
      </c>
      <c r="M83" s="26">
        <v>1746024240</v>
      </c>
    </row>
    <row r="84" spans="1:13" ht="18.75">
      <c r="A84" s="34" t="s">
        <v>266</v>
      </c>
      <c r="C84" s="26" t="s">
        <v>297</v>
      </c>
      <c r="E84" s="26">
        <v>0</v>
      </c>
      <c r="F84" s="26">
        <v>0</v>
      </c>
      <c r="G84" s="26">
        <v>0</v>
      </c>
      <c r="H84" s="26">
        <v>0</v>
      </c>
      <c r="I84" s="26">
        <v>0</v>
      </c>
      <c r="J84" s="26">
        <v>0</v>
      </c>
      <c r="K84" s="26">
        <v>0</v>
      </c>
      <c r="M84" s="26">
        <v>5105614928</v>
      </c>
    </row>
    <row r="85" spans="1:13" ht="18.75">
      <c r="A85" s="34" t="s">
        <v>261</v>
      </c>
      <c r="C85" s="26" t="s">
        <v>299</v>
      </c>
      <c r="E85" s="26">
        <v>0</v>
      </c>
      <c r="F85" s="26">
        <v>0</v>
      </c>
      <c r="G85" s="26">
        <v>0</v>
      </c>
      <c r="H85" s="26">
        <v>0</v>
      </c>
      <c r="I85" s="26">
        <v>0</v>
      </c>
      <c r="J85" s="26">
        <v>0</v>
      </c>
      <c r="K85" s="26">
        <v>0</v>
      </c>
      <c r="M85" s="26">
        <v>1310772435</v>
      </c>
    </row>
    <row r="86" spans="1:13" ht="18.75">
      <c r="A86" s="34" t="s">
        <v>260</v>
      </c>
      <c r="C86" s="26" t="s">
        <v>299</v>
      </c>
      <c r="E86" s="26">
        <v>0</v>
      </c>
      <c r="F86" s="26">
        <v>0</v>
      </c>
      <c r="G86" s="26">
        <v>0</v>
      </c>
      <c r="H86" s="26">
        <v>0</v>
      </c>
      <c r="I86" s="26">
        <v>0</v>
      </c>
      <c r="J86" s="26">
        <v>0</v>
      </c>
      <c r="K86" s="26">
        <v>0</v>
      </c>
      <c r="M86" s="26">
        <v>1155093458</v>
      </c>
    </row>
    <row r="87" spans="1:13" ht="18.75">
      <c r="A87" s="34" t="s">
        <v>88</v>
      </c>
      <c r="C87" s="26" t="s">
        <v>74</v>
      </c>
      <c r="E87" s="26">
        <v>0</v>
      </c>
      <c r="F87" s="26">
        <v>0</v>
      </c>
      <c r="G87" s="26">
        <v>0</v>
      </c>
      <c r="H87" s="26">
        <v>0</v>
      </c>
      <c r="I87" s="26">
        <v>0</v>
      </c>
      <c r="J87" s="26">
        <v>0</v>
      </c>
      <c r="K87" s="26">
        <v>0</v>
      </c>
      <c r="M87" s="26">
        <v>598158953</v>
      </c>
    </row>
    <row r="88" spans="1:13" ht="18.75">
      <c r="A88" s="34" t="s">
        <v>90</v>
      </c>
      <c r="C88" s="26" t="s">
        <v>74</v>
      </c>
      <c r="E88" s="26">
        <v>0</v>
      </c>
      <c r="F88" s="26">
        <v>0</v>
      </c>
      <c r="G88" s="26">
        <v>0</v>
      </c>
      <c r="H88" s="26">
        <v>0</v>
      </c>
      <c r="I88" s="26">
        <v>0</v>
      </c>
      <c r="J88" s="26">
        <v>0</v>
      </c>
      <c r="K88" s="26">
        <v>0</v>
      </c>
      <c r="M88" s="26">
        <v>697294658</v>
      </c>
    </row>
    <row r="89" spans="1:13" ht="18.75">
      <c r="A89" s="34" t="s">
        <v>111</v>
      </c>
      <c r="C89" s="26" t="s">
        <v>74</v>
      </c>
      <c r="E89" s="26">
        <v>0</v>
      </c>
      <c r="F89" s="26">
        <v>0</v>
      </c>
      <c r="G89" s="26">
        <v>0</v>
      </c>
      <c r="H89" s="26">
        <v>0</v>
      </c>
      <c r="I89" s="26">
        <v>0</v>
      </c>
      <c r="J89" s="26">
        <v>0</v>
      </c>
      <c r="K89" s="26">
        <v>0</v>
      </c>
      <c r="M89" s="26">
        <v>7094796902</v>
      </c>
    </row>
    <row r="90" spans="1:13" ht="18.75">
      <c r="A90" s="34" t="s">
        <v>110</v>
      </c>
      <c r="C90" s="26" t="s">
        <v>74</v>
      </c>
      <c r="E90" s="26">
        <v>0</v>
      </c>
      <c r="F90" s="26">
        <v>0</v>
      </c>
      <c r="G90" s="26">
        <v>0</v>
      </c>
      <c r="H90" s="26">
        <v>0</v>
      </c>
      <c r="I90" s="26">
        <v>0</v>
      </c>
      <c r="J90" s="26">
        <v>0</v>
      </c>
      <c r="K90" s="26">
        <v>0</v>
      </c>
      <c r="M90" s="26">
        <v>20035077053</v>
      </c>
    </row>
    <row r="91" spans="1:13" ht="18.75">
      <c r="A91" s="34" t="s">
        <v>103</v>
      </c>
      <c r="C91" s="26" t="s">
        <v>81</v>
      </c>
      <c r="E91" s="26">
        <v>0</v>
      </c>
      <c r="F91" s="26">
        <v>0</v>
      </c>
      <c r="G91" s="26">
        <v>0</v>
      </c>
      <c r="H91" s="26">
        <v>0</v>
      </c>
      <c r="I91" s="26">
        <v>0</v>
      </c>
      <c r="J91" s="26">
        <v>0</v>
      </c>
      <c r="K91" s="26">
        <v>0</v>
      </c>
      <c r="M91" s="26">
        <v>-633298455</v>
      </c>
    </row>
    <row r="92" spans="1:13" ht="18.75">
      <c r="A92" s="34" t="s">
        <v>104</v>
      </c>
      <c r="C92" s="26" t="s">
        <v>74</v>
      </c>
      <c r="E92" s="26">
        <v>0</v>
      </c>
      <c r="F92" s="26">
        <v>0</v>
      </c>
      <c r="G92" s="26">
        <v>0</v>
      </c>
      <c r="H92" s="26">
        <v>0</v>
      </c>
      <c r="I92" s="26">
        <v>0</v>
      </c>
      <c r="J92" s="26">
        <v>0</v>
      </c>
      <c r="K92" s="26">
        <v>0</v>
      </c>
      <c r="M92" s="26">
        <v>474647428</v>
      </c>
    </row>
    <row r="93" spans="1:13" ht="18.75">
      <c r="A93" s="34" t="s">
        <v>80</v>
      </c>
      <c r="C93" s="26" t="s">
        <v>81</v>
      </c>
      <c r="E93" s="26">
        <v>0</v>
      </c>
      <c r="F93" s="26">
        <v>0</v>
      </c>
      <c r="G93" s="26">
        <v>0</v>
      </c>
      <c r="H93" s="26">
        <v>0</v>
      </c>
      <c r="I93" s="26">
        <v>0</v>
      </c>
      <c r="J93" s="26">
        <v>0</v>
      </c>
      <c r="K93" s="26">
        <v>0</v>
      </c>
      <c r="M93" s="26">
        <v>-8010889176</v>
      </c>
    </row>
    <row r="94" spans="1:13" ht="18.75">
      <c r="A94" s="34" t="s">
        <v>83</v>
      </c>
      <c r="C94" s="26" t="s">
        <v>74</v>
      </c>
      <c r="E94" s="26">
        <v>0</v>
      </c>
      <c r="F94" s="26">
        <v>0</v>
      </c>
      <c r="G94" s="26">
        <v>0</v>
      </c>
      <c r="H94" s="26">
        <v>0</v>
      </c>
      <c r="I94" s="26">
        <v>0</v>
      </c>
      <c r="J94" s="26">
        <v>0</v>
      </c>
      <c r="K94" s="26">
        <v>0</v>
      </c>
      <c r="M94" s="26">
        <v>420933847</v>
      </c>
    </row>
    <row r="95" spans="1:13" ht="18.75">
      <c r="A95" s="34" t="s">
        <v>101</v>
      </c>
      <c r="C95" s="26" t="s">
        <v>81</v>
      </c>
      <c r="E95" s="26">
        <v>0</v>
      </c>
      <c r="F95" s="26">
        <v>0</v>
      </c>
      <c r="G95" s="26">
        <v>0</v>
      </c>
      <c r="H95" s="26">
        <v>0</v>
      </c>
      <c r="I95" s="26">
        <v>0</v>
      </c>
      <c r="J95" s="26">
        <v>0</v>
      </c>
      <c r="K95" s="26">
        <v>0</v>
      </c>
      <c r="M95" s="26">
        <v>12968645660</v>
      </c>
    </row>
    <row r="96" spans="1:13" ht="18.75">
      <c r="A96" s="34" t="s">
        <v>341</v>
      </c>
      <c r="C96" s="26" t="s">
        <v>340</v>
      </c>
      <c r="E96" s="26">
        <v>0</v>
      </c>
      <c r="F96" s="26">
        <v>0</v>
      </c>
      <c r="G96" s="26">
        <v>0</v>
      </c>
      <c r="H96" s="26">
        <v>0</v>
      </c>
      <c r="I96" s="26">
        <v>0</v>
      </c>
      <c r="J96" s="26">
        <v>0</v>
      </c>
      <c r="K96" s="26">
        <v>0</v>
      </c>
      <c r="M96" s="26">
        <v>49850045</v>
      </c>
    </row>
    <row r="97" spans="1:13" ht="18.75">
      <c r="A97" s="34" t="s">
        <v>263</v>
      </c>
      <c r="C97" s="26" t="s">
        <v>298</v>
      </c>
      <c r="E97" s="26">
        <v>0</v>
      </c>
      <c r="F97" s="26">
        <v>0</v>
      </c>
      <c r="G97" s="26">
        <v>0</v>
      </c>
      <c r="H97" s="26">
        <v>0</v>
      </c>
      <c r="I97" s="26">
        <v>0</v>
      </c>
      <c r="J97" s="26">
        <v>0</v>
      </c>
      <c r="K97" s="26">
        <v>0</v>
      </c>
      <c r="M97" s="26">
        <v>-3725960341</v>
      </c>
    </row>
    <row r="98" spans="1:13" ht="18.75">
      <c r="A98" s="34" t="s">
        <v>277</v>
      </c>
      <c r="C98" s="26" t="s">
        <v>296</v>
      </c>
      <c r="E98" s="26">
        <v>0</v>
      </c>
      <c r="F98" s="26">
        <v>0</v>
      </c>
      <c r="G98" s="26">
        <v>0</v>
      </c>
      <c r="H98" s="26">
        <v>0</v>
      </c>
      <c r="I98" s="26">
        <v>0</v>
      </c>
      <c r="J98" s="26">
        <v>0</v>
      </c>
      <c r="K98" s="26">
        <v>0</v>
      </c>
      <c r="M98" s="26">
        <v>2040585771</v>
      </c>
    </row>
    <row r="99" spans="1:13" ht="18.75">
      <c r="A99" s="34" t="s">
        <v>276</v>
      </c>
      <c r="C99" s="26" t="s">
        <v>296</v>
      </c>
      <c r="E99" s="26">
        <v>0</v>
      </c>
      <c r="F99" s="26">
        <v>0</v>
      </c>
      <c r="G99" s="26">
        <v>0</v>
      </c>
      <c r="H99" s="26">
        <v>0</v>
      </c>
      <c r="I99" s="26">
        <v>0</v>
      </c>
      <c r="J99" s="26">
        <v>0</v>
      </c>
      <c r="K99" s="26">
        <v>0</v>
      </c>
      <c r="M99" s="26">
        <v>1233665205</v>
      </c>
    </row>
    <row r="100" spans="1:13" ht="18.75">
      <c r="A100" s="34" t="s">
        <v>99</v>
      </c>
      <c r="C100" s="26" t="s">
        <v>71</v>
      </c>
      <c r="E100" s="26">
        <v>0</v>
      </c>
      <c r="F100" s="26">
        <v>0</v>
      </c>
      <c r="G100" s="26">
        <v>0</v>
      </c>
      <c r="H100" s="26">
        <v>0</v>
      </c>
      <c r="I100" s="26">
        <v>0</v>
      </c>
      <c r="J100" s="26">
        <v>0</v>
      </c>
      <c r="K100" s="26">
        <v>0</v>
      </c>
      <c r="M100" s="26">
        <v>-1233250364</v>
      </c>
    </row>
    <row r="101" spans="1:13" ht="18.75">
      <c r="A101" s="34" t="s">
        <v>69</v>
      </c>
      <c r="C101" s="26" t="s">
        <v>71</v>
      </c>
      <c r="E101" s="26">
        <v>0</v>
      </c>
      <c r="F101" s="26">
        <v>0</v>
      </c>
      <c r="G101" s="26">
        <v>0</v>
      </c>
      <c r="H101" s="26">
        <v>0</v>
      </c>
      <c r="I101" s="26">
        <v>0</v>
      </c>
      <c r="J101" s="26">
        <v>0</v>
      </c>
      <c r="K101" s="26">
        <v>0</v>
      </c>
      <c r="M101" s="26">
        <v>-796325874</v>
      </c>
    </row>
    <row r="102" spans="1:13" ht="18.75">
      <c r="A102" s="34" t="s">
        <v>97</v>
      </c>
      <c r="C102" s="26" t="s">
        <v>98</v>
      </c>
      <c r="E102" s="26">
        <v>0</v>
      </c>
      <c r="F102" s="26">
        <v>0</v>
      </c>
      <c r="G102" s="26">
        <v>0</v>
      </c>
      <c r="H102" s="26">
        <v>0</v>
      </c>
      <c r="I102" s="26">
        <v>0</v>
      </c>
      <c r="J102" s="26">
        <v>0</v>
      </c>
      <c r="K102" s="26">
        <v>0</v>
      </c>
      <c r="M102" s="26">
        <v>102143889</v>
      </c>
    </row>
    <row r="103" spans="1:13" ht="18.75">
      <c r="A103" s="34" t="s">
        <v>108</v>
      </c>
      <c r="C103" s="26" t="s">
        <v>71</v>
      </c>
      <c r="E103" s="26">
        <v>0</v>
      </c>
      <c r="F103" s="26">
        <v>0</v>
      </c>
      <c r="G103" s="26">
        <v>0</v>
      </c>
      <c r="H103" s="26">
        <v>0</v>
      </c>
      <c r="I103" s="26">
        <v>0</v>
      </c>
      <c r="J103" s="26">
        <v>0</v>
      </c>
      <c r="K103" s="26">
        <v>0</v>
      </c>
      <c r="M103" s="26">
        <v>-4234964348</v>
      </c>
    </row>
    <row r="104" spans="1:13" ht="18.75">
      <c r="A104" s="34" t="s">
        <v>82</v>
      </c>
      <c r="C104" s="26" t="s">
        <v>71</v>
      </c>
      <c r="E104" s="26">
        <v>0</v>
      </c>
      <c r="F104" s="26">
        <v>0</v>
      </c>
      <c r="G104" s="26">
        <v>0</v>
      </c>
      <c r="H104" s="26">
        <v>0</v>
      </c>
      <c r="I104" s="26">
        <v>0</v>
      </c>
      <c r="J104" s="26">
        <v>0</v>
      </c>
      <c r="K104" s="26">
        <v>0</v>
      </c>
      <c r="M104" s="26">
        <v>586684158</v>
      </c>
    </row>
    <row r="105" spans="1:13" ht="18.75">
      <c r="A105" s="34" t="s">
        <v>124</v>
      </c>
      <c r="C105" s="26" t="s">
        <v>98</v>
      </c>
      <c r="E105" s="26">
        <v>0</v>
      </c>
      <c r="F105" s="26">
        <v>0</v>
      </c>
      <c r="G105" s="26">
        <v>0</v>
      </c>
      <c r="H105" s="26">
        <v>0</v>
      </c>
      <c r="I105" s="26">
        <v>0</v>
      </c>
      <c r="J105" s="26">
        <v>0</v>
      </c>
      <c r="K105" s="26">
        <v>0</v>
      </c>
      <c r="M105" s="26">
        <v>12754491563</v>
      </c>
    </row>
    <row r="106" spans="1:13" ht="18.75">
      <c r="A106" s="34" t="s">
        <v>51</v>
      </c>
      <c r="C106" s="26" t="s">
        <v>71</v>
      </c>
      <c r="E106" s="26">
        <v>0</v>
      </c>
      <c r="F106" s="26">
        <v>0</v>
      </c>
      <c r="G106" s="26">
        <v>0</v>
      </c>
      <c r="H106" s="26">
        <v>0</v>
      </c>
      <c r="I106" s="26">
        <v>0</v>
      </c>
      <c r="J106" s="26">
        <v>0</v>
      </c>
      <c r="K106" s="26">
        <v>0</v>
      </c>
      <c r="M106" s="26">
        <v>992642505</v>
      </c>
    </row>
    <row r="107" spans="1:13" ht="18.75">
      <c r="A107" s="34" t="s">
        <v>238</v>
      </c>
      <c r="C107" s="26" t="s">
        <v>98</v>
      </c>
      <c r="E107" s="26">
        <v>0</v>
      </c>
      <c r="F107" s="26">
        <v>0</v>
      </c>
      <c r="G107" s="26">
        <v>0</v>
      </c>
      <c r="H107" s="26">
        <v>0</v>
      </c>
      <c r="I107" s="26">
        <v>0</v>
      </c>
      <c r="J107" s="26">
        <v>0</v>
      </c>
      <c r="K107" s="26">
        <v>0</v>
      </c>
      <c r="M107" s="26">
        <v>2536017977</v>
      </c>
    </row>
    <row r="108" spans="1:13" ht="18.75">
      <c r="A108" s="34" t="s">
        <v>366</v>
      </c>
      <c r="C108" s="26" t="s">
        <v>338</v>
      </c>
      <c r="E108" s="26">
        <v>0</v>
      </c>
      <c r="F108" s="26">
        <v>0</v>
      </c>
      <c r="G108" s="26">
        <v>0</v>
      </c>
      <c r="H108" s="26">
        <v>0</v>
      </c>
      <c r="I108" s="26">
        <v>0</v>
      </c>
      <c r="J108" s="26">
        <v>0</v>
      </c>
      <c r="K108" s="26">
        <v>0</v>
      </c>
      <c r="M108" s="26">
        <v>899006775</v>
      </c>
    </row>
    <row r="109" spans="1:13" ht="18.75">
      <c r="A109" s="34" t="s">
        <v>367</v>
      </c>
      <c r="C109" s="26" t="s">
        <v>368</v>
      </c>
      <c r="E109" s="26">
        <v>0</v>
      </c>
      <c r="F109" s="26">
        <v>0</v>
      </c>
      <c r="G109" s="26">
        <v>0</v>
      </c>
      <c r="H109" s="26">
        <v>0</v>
      </c>
      <c r="I109" s="26">
        <v>0</v>
      </c>
      <c r="J109" s="26">
        <v>0</v>
      </c>
      <c r="K109" s="26">
        <v>0</v>
      </c>
      <c r="M109" s="26">
        <v>-107952614</v>
      </c>
    </row>
    <row r="110" spans="1:13" ht="18.75">
      <c r="A110" s="34" t="s">
        <v>125</v>
      </c>
      <c r="C110" s="26" t="s">
        <v>126</v>
      </c>
      <c r="E110" s="26">
        <v>0</v>
      </c>
      <c r="F110" s="26">
        <v>0</v>
      </c>
      <c r="G110" s="26">
        <v>0</v>
      </c>
      <c r="H110" s="26">
        <v>0</v>
      </c>
      <c r="I110" s="26">
        <v>0</v>
      </c>
      <c r="J110" s="26">
        <v>0</v>
      </c>
      <c r="K110" s="26">
        <v>0</v>
      </c>
      <c r="M110" s="26">
        <v>479319017</v>
      </c>
    </row>
    <row r="111" spans="1:13" ht="18.75">
      <c r="A111" s="34" t="s">
        <v>339</v>
      </c>
      <c r="C111" s="26" t="s">
        <v>338</v>
      </c>
      <c r="E111" s="26">
        <v>0</v>
      </c>
      <c r="F111" s="26">
        <v>0</v>
      </c>
      <c r="G111" s="26">
        <v>0</v>
      </c>
      <c r="H111" s="26">
        <v>0</v>
      </c>
      <c r="I111" s="26">
        <v>0</v>
      </c>
      <c r="J111" s="26">
        <v>0</v>
      </c>
      <c r="K111" s="26">
        <v>0</v>
      </c>
      <c r="M111" s="26">
        <v>985798183</v>
      </c>
    </row>
    <row r="112" spans="1:13" ht="18.75">
      <c r="A112" s="34" t="s">
        <v>275</v>
      </c>
      <c r="C112" s="26" t="s">
        <v>296</v>
      </c>
      <c r="E112" s="26">
        <v>0</v>
      </c>
      <c r="F112" s="26">
        <v>0</v>
      </c>
      <c r="G112" s="26">
        <v>0</v>
      </c>
      <c r="H112" s="26">
        <v>0</v>
      </c>
      <c r="I112" s="26">
        <v>0</v>
      </c>
      <c r="J112" s="26">
        <v>0</v>
      </c>
      <c r="K112" s="26">
        <v>0</v>
      </c>
      <c r="M112" s="26">
        <v>4498842</v>
      </c>
    </row>
    <row r="113" spans="1:13" ht="18.75">
      <c r="A113" s="34" t="s">
        <v>259</v>
      </c>
      <c r="C113" s="26" t="s">
        <v>297</v>
      </c>
      <c r="E113" s="26">
        <v>0</v>
      </c>
      <c r="F113" s="26">
        <v>0</v>
      </c>
      <c r="G113" s="26">
        <v>0</v>
      </c>
      <c r="H113" s="26">
        <v>0</v>
      </c>
      <c r="I113" s="26">
        <v>0</v>
      </c>
      <c r="J113" s="26">
        <v>0</v>
      </c>
      <c r="K113" s="26">
        <v>0</v>
      </c>
      <c r="M113" s="26">
        <v>44985935</v>
      </c>
    </row>
    <row r="114" spans="1:13" ht="18.75">
      <c r="A114" s="34" t="s">
        <v>24</v>
      </c>
      <c r="C114" s="26" t="s">
        <v>87</v>
      </c>
      <c r="E114" s="26">
        <v>0</v>
      </c>
      <c r="F114" s="26">
        <v>0</v>
      </c>
      <c r="G114" s="26">
        <v>0</v>
      </c>
      <c r="H114" s="26">
        <v>0</v>
      </c>
      <c r="I114" s="26">
        <v>0</v>
      </c>
      <c r="J114" s="26">
        <v>0</v>
      </c>
      <c r="K114" s="26">
        <v>0</v>
      </c>
      <c r="M114" s="26">
        <v>1149203213</v>
      </c>
    </row>
    <row r="115" spans="1:13" ht="18.75">
      <c r="A115" s="34" t="s">
        <v>25</v>
      </c>
      <c r="C115" s="26" t="s">
        <v>87</v>
      </c>
      <c r="E115" s="26">
        <v>0</v>
      </c>
      <c r="F115" s="26">
        <v>0</v>
      </c>
      <c r="G115" s="26">
        <v>0</v>
      </c>
      <c r="H115" s="26">
        <v>0</v>
      </c>
      <c r="I115" s="26">
        <v>0</v>
      </c>
      <c r="J115" s="26">
        <v>0</v>
      </c>
      <c r="K115" s="26">
        <v>0</v>
      </c>
      <c r="M115" s="26">
        <v>434937698</v>
      </c>
    </row>
    <row r="116" spans="1:13" ht="18.75">
      <c r="A116" s="34" t="s">
        <v>254</v>
      </c>
      <c r="C116" s="26" t="s">
        <v>297</v>
      </c>
      <c r="E116" s="26">
        <v>0</v>
      </c>
      <c r="F116" s="26">
        <v>0</v>
      </c>
      <c r="G116" s="26">
        <v>0</v>
      </c>
      <c r="H116" s="26">
        <v>0</v>
      </c>
      <c r="I116" s="26">
        <v>0</v>
      </c>
      <c r="J116" s="26">
        <v>0</v>
      </c>
      <c r="K116" s="26">
        <v>0</v>
      </c>
      <c r="M116" s="26">
        <v>2881308401</v>
      </c>
    </row>
    <row r="117" spans="1:13" ht="18.75">
      <c r="A117" s="34" t="s">
        <v>251</v>
      </c>
      <c r="C117" s="26" t="s">
        <v>300</v>
      </c>
      <c r="E117" s="26">
        <v>0</v>
      </c>
      <c r="F117" s="26">
        <v>0</v>
      </c>
      <c r="G117" s="26">
        <v>0</v>
      </c>
      <c r="H117" s="26">
        <v>0</v>
      </c>
      <c r="I117" s="26">
        <v>0</v>
      </c>
      <c r="J117" s="26">
        <v>0</v>
      </c>
      <c r="K117" s="26">
        <v>0</v>
      </c>
      <c r="M117" s="26">
        <v>10768247692</v>
      </c>
    </row>
    <row r="118" spans="1:13" ht="18.75">
      <c r="A118" s="34" t="s">
        <v>239</v>
      </c>
      <c r="C118" s="26" t="s">
        <v>305</v>
      </c>
      <c r="E118" s="26">
        <v>0</v>
      </c>
      <c r="F118" s="26">
        <v>0</v>
      </c>
      <c r="G118" s="26">
        <v>0</v>
      </c>
      <c r="H118" s="26">
        <v>0</v>
      </c>
      <c r="I118" s="26">
        <v>0</v>
      </c>
      <c r="J118" s="26">
        <v>0</v>
      </c>
      <c r="K118" s="26">
        <v>0</v>
      </c>
      <c r="M118" s="26">
        <v>-12239738508</v>
      </c>
    </row>
    <row r="119" spans="1:13" ht="18.75">
      <c r="A119" s="34" t="s">
        <v>93</v>
      </c>
      <c r="C119" s="26" t="s">
        <v>87</v>
      </c>
      <c r="E119" s="26">
        <v>0</v>
      </c>
      <c r="F119" s="26">
        <v>0</v>
      </c>
      <c r="G119" s="26">
        <v>0</v>
      </c>
      <c r="H119" s="26">
        <v>0</v>
      </c>
      <c r="I119" s="26">
        <v>0</v>
      </c>
      <c r="J119" s="26">
        <v>0</v>
      </c>
      <c r="K119" s="26">
        <v>0</v>
      </c>
      <c r="M119" s="26">
        <v>-451511161</v>
      </c>
    </row>
    <row r="120" spans="1:13" ht="18.75">
      <c r="A120" s="34" t="s">
        <v>233</v>
      </c>
      <c r="C120" s="26" t="s">
        <v>87</v>
      </c>
      <c r="E120" s="26">
        <v>0</v>
      </c>
      <c r="F120" s="26">
        <v>0</v>
      </c>
      <c r="G120" s="26">
        <v>0</v>
      </c>
      <c r="H120" s="26">
        <v>0</v>
      </c>
      <c r="I120" s="26">
        <v>0</v>
      </c>
      <c r="J120" s="26">
        <v>0</v>
      </c>
      <c r="K120" s="26">
        <v>0</v>
      </c>
      <c r="M120" s="26">
        <v>164881874</v>
      </c>
    </row>
    <row r="121" spans="1:13" ht="18.75">
      <c r="A121" s="34" t="s">
        <v>258</v>
      </c>
      <c r="C121" s="26" t="s">
        <v>297</v>
      </c>
      <c r="E121" s="26">
        <v>0</v>
      </c>
      <c r="F121" s="26">
        <v>0</v>
      </c>
      <c r="G121" s="26">
        <v>0</v>
      </c>
      <c r="H121" s="26">
        <v>0</v>
      </c>
      <c r="I121" s="26">
        <v>0</v>
      </c>
      <c r="J121" s="26">
        <v>0</v>
      </c>
      <c r="K121" s="26">
        <v>0</v>
      </c>
      <c r="M121" s="26">
        <v>7973607616</v>
      </c>
    </row>
    <row r="122" spans="1:13" ht="18.75">
      <c r="A122" s="34" t="s">
        <v>252</v>
      </c>
      <c r="C122" s="26" t="s">
        <v>300</v>
      </c>
      <c r="E122" s="26">
        <v>0</v>
      </c>
      <c r="F122" s="26">
        <v>0</v>
      </c>
      <c r="G122" s="26">
        <v>0</v>
      </c>
      <c r="H122" s="26">
        <v>0</v>
      </c>
      <c r="I122" s="26">
        <v>0</v>
      </c>
      <c r="J122" s="26">
        <v>0</v>
      </c>
      <c r="K122" s="26">
        <v>0</v>
      </c>
      <c r="M122" s="26">
        <v>12068999730</v>
      </c>
    </row>
    <row r="123" spans="1:13" ht="18.75">
      <c r="A123" s="34" t="s">
        <v>86</v>
      </c>
      <c r="C123" s="26" t="s">
        <v>87</v>
      </c>
      <c r="E123" s="26">
        <v>0</v>
      </c>
      <c r="F123" s="26">
        <v>0</v>
      </c>
      <c r="G123" s="26">
        <v>0</v>
      </c>
      <c r="H123" s="26">
        <v>0</v>
      </c>
      <c r="I123" s="26">
        <v>0</v>
      </c>
      <c r="J123" s="26">
        <v>0</v>
      </c>
      <c r="K123" s="26">
        <v>0</v>
      </c>
      <c r="M123" s="26">
        <v>543384393</v>
      </c>
    </row>
    <row r="124" spans="1:13" ht="18.75">
      <c r="A124" s="34" t="s">
        <v>253</v>
      </c>
      <c r="C124" s="26" t="s">
        <v>297</v>
      </c>
      <c r="E124" s="26">
        <v>0</v>
      </c>
      <c r="F124" s="26">
        <v>0</v>
      </c>
      <c r="G124" s="26">
        <v>0</v>
      </c>
      <c r="H124" s="26">
        <v>0</v>
      </c>
      <c r="I124" s="26">
        <v>0</v>
      </c>
      <c r="J124" s="26">
        <v>0</v>
      </c>
      <c r="K124" s="26">
        <v>0</v>
      </c>
      <c r="M124" s="26">
        <v>5415096038</v>
      </c>
    </row>
    <row r="125" spans="1:13" ht="18.75">
      <c r="A125" s="34" t="s">
        <v>255</v>
      </c>
      <c r="C125" s="26" t="s">
        <v>300</v>
      </c>
      <c r="E125" s="26">
        <v>0</v>
      </c>
      <c r="F125" s="26">
        <v>0</v>
      </c>
      <c r="G125" s="26">
        <v>0</v>
      </c>
      <c r="H125" s="26">
        <v>0</v>
      </c>
      <c r="I125" s="26">
        <v>0</v>
      </c>
      <c r="J125" s="26">
        <v>0</v>
      </c>
      <c r="K125" s="26">
        <v>0</v>
      </c>
      <c r="M125" s="26">
        <v>91269441</v>
      </c>
    </row>
    <row r="126" spans="1:13" ht="18.75">
      <c r="A126" s="34" t="s">
        <v>257</v>
      </c>
      <c r="C126" s="26" t="s">
        <v>297</v>
      </c>
      <c r="E126" s="26">
        <v>0</v>
      </c>
      <c r="F126" s="26">
        <v>0</v>
      </c>
      <c r="G126" s="26">
        <v>0</v>
      </c>
      <c r="H126" s="26">
        <v>0</v>
      </c>
      <c r="I126" s="26">
        <v>0</v>
      </c>
      <c r="J126" s="26">
        <v>0</v>
      </c>
      <c r="K126" s="26">
        <v>0</v>
      </c>
      <c r="M126" s="26">
        <v>77600036</v>
      </c>
    </row>
    <row r="127" spans="1:13" ht="18.75">
      <c r="A127" s="34" t="s">
        <v>256</v>
      </c>
      <c r="C127" s="26" t="s">
        <v>297</v>
      </c>
      <c r="E127" s="26">
        <v>0</v>
      </c>
      <c r="F127" s="26">
        <v>0</v>
      </c>
      <c r="G127" s="26">
        <v>0</v>
      </c>
      <c r="H127" s="26">
        <v>0</v>
      </c>
      <c r="I127" s="26">
        <v>0</v>
      </c>
      <c r="J127" s="26">
        <v>0</v>
      </c>
      <c r="K127" s="26">
        <v>0</v>
      </c>
      <c r="M127" s="26">
        <v>-59205077</v>
      </c>
    </row>
    <row r="128" spans="1:13" ht="18.75">
      <c r="A128" s="34" t="s">
        <v>234</v>
      </c>
      <c r="C128" s="26" t="s">
        <v>74</v>
      </c>
      <c r="E128" s="26">
        <v>0</v>
      </c>
      <c r="F128" s="26">
        <v>0</v>
      </c>
      <c r="G128" s="26">
        <v>0</v>
      </c>
      <c r="H128" s="26">
        <v>0</v>
      </c>
      <c r="I128" s="26">
        <v>0</v>
      </c>
      <c r="J128" s="26">
        <v>0</v>
      </c>
      <c r="K128" s="26">
        <v>0</v>
      </c>
      <c r="M128" s="26">
        <v>24893180</v>
      </c>
    </row>
    <row r="129" spans="1:13" ht="18.75">
      <c r="A129" s="34" t="s">
        <v>53</v>
      </c>
      <c r="C129" s="26" t="s">
        <v>74</v>
      </c>
      <c r="E129" s="26">
        <v>0</v>
      </c>
      <c r="F129" s="26">
        <v>0</v>
      </c>
      <c r="G129" s="26">
        <v>0</v>
      </c>
      <c r="H129" s="26">
        <v>0</v>
      </c>
      <c r="I129" s="26">
        <v>0</v>
      </c>
      <c r="J129" s="26">
        <v>0</v>
      </c>
      <c r="K129" s="26">
        <v>0</v>
      </c>
      <c r="M129" s="26">
        <v>-1620141137</v>
      </c>
    </row>
    <row r="130" spans="1:13" ht="18.75">
      <c r="A130" s="34" t="s">
        <v>116</v>
      </c>
      <c r="C130" s="26" t="s">
        <v>87</v>
      </c>
      <c r="E130" s="26">
        <v>0</v>
      </c>
      <c r="F130" s="26">
        <v>0</v>
      </c>
      <c r="G130" s="26">
        <v>0</v>
      </c>
      <c r="H130" s="26">
        <v>0</v>
      </c>
      <c r="I130" s="26">
        <v>0</v>
      </c>
      <c r="J130" s="26">
        <v>0</v>
      </c>
      <c r="K130" s="26">
        <v>0</v>
      </c>
      <c r="M130" s="26">
        <v>-32541299969</v>
      </c>
    </row>
    <row r="131" spans="1:13" ht="18.75">
      <c r="A131" s="34" t="s">
        <v>26</v>
      </c>
      <c r="C131" s="26" t="s">
        <v>129</v>
      </c>
      <c r="E131" s="26">
        <v>0</v>
      </c>
      <c r="F131" s="26">
        <v>0</v>
      </c>
      <c r="G131" s="26">
        <v>0</v>
      </c>
      <c r="H131" s="26">
        <v>0</v>
      </c>
      <c r="I131" s="26">
        <v>0</v>
      </c>
      <c r="J131" s="26">
        <v>0</v>
      </c>
      <c r="K131" s="26">
        <v>0</v>
      </c>
      <c r="M131" s="26">
        <v>3995058857</v>
      </c>
    </row>
    <row r="132" spans="1:13" ht="18.75">
      <c r="A132" s="34" t="s">
        <v>241</v>
      </c>
      <c r="C132" s="26" t="s">
        <v>305</v>
      </c>
      <c r="E132" s="26">
        <v>0</v>
      </c>
      <c r="F132" s="26">
        <v>0</v>
      </c>
      <c r="G132" s="26">
        <v>0</v>
      </c>
      <c r="H132" s="26">
        <v>0</v>
      </c>
      <c r="I132" s="26">
        <v>0</v>
      </c>
      <c r="J132" s="26">
        <v>0</v>
      </c>
      <c r="K132" s="26">
        <v>0</v>
      </c>
      <c r="M132" s="26">
        <v>-6168921784</v>
      </c>
    </row>
    <row r="133" spans="1:13" ht="18.75">
      <c r="A133" s="34" t="s">
        <v>46</v>
      </c>
      <c r="C133" s="26" t="s">
        <v>74</v>
      </c>
      <c r="E133" s="26">
        <v>0</v>
      </c>
      <c r="F133" s="26">
        <v>0</v>
      </c>
      <c r="G133" s="26">
        <v>0</v>
      </c>
      <c r="H133" s="26">
        <v>0</v>
      </c>
      <c r="I133" s="26">
        <v>0</v>
      </c>
      <c r="J133" s="26">
        <v>0</v>
      </c>
      <c r="K133" s="26">
        <v>0</v>
      </c>
      <c r="M133" s="26">
        <v>9395498768</v>
      </c>
    </row>
    <row r="134" spans="1:13" ht="18.75">
      <c r="A134" s="34" t="s">
        <v>118</v>
      </c>
      <c r="C134" s="26" t="s">
        <v>87</v>
      </c>
      <c r="E134" s="26">
        <v>0</v>
      </c>
      <c r="F134" s="26">
        <v>0</v>
      </c>
      <c r="G134" s="26">
        <v>0</v>
      </c>
      <c r="H134" s="26">
        <v>0</v>
      </c>
      <c r="I134" s="26">
        <v>0</v>
      </c>
      <c r="J134" s="26">
        <v>0</v>
      </c>
      <c r="K134" s="26">
        <v>0</v>
      </c>
      <c r="M134" s="26">
        <v>-2160166931</v>
      </c>
    </row>
    <row r="135" spans="1:13" ht="18.75">
      <c r="A135" s="34" t="s">
        <v>330</v>
      </c>
      <c r="C135" s="26" t="s">
        <v>81</v>
      </c>
      <c r="E135" s="26">
        <v>0</v>
      </c>
      <c r="F135" s="26">
        <v>0</v>
      </c>
      <c r="G135" s="26">
        <v>0</v>
      </c>
      <c r="H135" s="26">
        <v>0</v>
      </c>
      <c r="I135" s="26">
        <v>0</v>
      </c>
      <c r="J135" s="26">
        <v>0</v>
      </c>
      <c r="K135" s="26">
        <v>0</v>
      </c>
      <c r="M135" s="26">
        <v>482018135</v>
      </c>
    </row>
    <row r="136" spans="1:13" ht="18.75">
      <c r="A136" s="34" t="s">
        <v>47</v>
      </c>
      <c r="C136" s="26" t="s">
        <v>74</v>
      </c>
      <c r="E136" s="26">
        <v>0</v>
      </c>
      <c r="F136" s="26">
        <v>0</v>
      </c>
      <c r="G136" s="26">
        <v>0</v>
      </c>
      <c r="H136" s="26">
        <v>0</v>
      </c>
      <c r="I136" s="26">
        <v>0</v>
      </c>
      <c r="J136" s="26">
        <v>0</v>
      </c>
      <c r="K136" s="26">
        <v>0</v>
      </c>
      <c r="M136" s="26">
        <v>6618697520</v>
      </c>
    </row>
    <row r="137" spans="1:13" ht="18.75">
      <c r="A137" s="34" t="s">
        <v>120</v>
      </c>
      <c r="C137" s="26" t="s">
        <v>87</v>
      </c>
      <c r="E137" s="26">
        <v>0</v>
      </c>
      <c r="F137" s="105"/>
      <c r="G137" s="26">
        <v>0</v>
      </c>
      <c r="H137" s="106"/>
      <c r="I137" s="26">
        <v>0</v>
      </c>
      <c r="J137" s="107"/>
      <c r="K137" s="26">
        <v>0</v>
      </c>
      <c r="M137" s="26">
        <v>3780554234</v>
      </c>
    </row>
    <row r="138" spans="1:13" ht="18.75">
      <c r="A138" s="34" t="s">
        <v>73</v>
      </c>
      <c r="C138" s="26" t="s">
        <v>74</v>
      </c>
      <c r="E138" s="26">
        <v>0</v>
      </c>
      <c r="F138" s="105"/>
      <c r="G138" s="26">
        <v>0</v>
      </c>
      <c r="H138" s="106"/>
      <c r="I138" s="26">
        <v>0</v>
      </c>
      <c r="J138" s="107"/>
      <c r="K138" s="26">
        <v>0</v>
      </c>
      <c r="M138" s="26">
        <v>186886858</v>
      </c>
    </row>
    <row r="139" spans="1:13" ht="18.75">
      <c r="A139" s="34" t="s">
        <v>119</v>
      </c>
      <c r="C139" s="26" t="s">
        <v>81</v>
      </c>
      <c r="E139" s="26">
        <v>0</v>
      </c>
      <c r="F139" s="105"/>
      <c r="G139" s="26">
        <v>0</v>
      </c>
      <c r="H139" s="106"/>
      <c r="I139" s="26">
        <v>0</v>
      </c>
      <c r="J139" s="107"/>
      <c r="K139" s="26">
        <v>0</v>
      </c>
      <c r="M139" s="26">
        <v>357525771</v>
      </c>
    </row>
    <row r="140" spans="1:13" ht="18.75">
      <c r="A140" s="34" t="s">
        <v>325</v>
      </c>
      <c r="C140" s="26" t="s">
        <v>81</v>
      </c>
      <c r="E140" s="26">
        <v>0</v>
      </c>
      <c r="F140" s="105"/>
      <c r="G140" s="26">
        <v>0</v>
      </c>
      <c r="H140" s="106"/>
      <c r="I140" s="26">
        <v>0</v>
      </c>
      <c r="J140" s="107"/>
      <c r="K140" s="26">
        <v>0</v>
      </c>
      <c r="M140" s="26">
        <v>-2488574914</v>
      </c>
    </row>
    <row r="141" spans="1:13" ht="18.75">
      <c r="A141" s="34" t="s">
        <v>336</v>
      </c>
      <c r="C141" s="26" t="s">
        <v>129</v>
      </c>
      <c r="E141" s="26">
        <v>0</v>
      </c>
      <c r="F141" s="105"/>
      <c r="G141" s="26">
        <v>0</v>
      </c>
      <c r="H141" s="106"/>
      <c r="I141" s="26">
        <v>0</v>
      </c>
      <c r="J141" s="107"/>
      <c r="K141" s="26">
        <v>0</v>
      </c>
      <c r="M141" s="26">
        <v>187844413</v>
      </c>
    </row>
    <row r="142" spans="1:13" ht="18.75">
      <c r="A142" s="34" t="s">
        <v>355</v>
      </c>
      <c r="C142" s="26" t="s">
        <v>129</v>
      </c>
      <c r="E142" s="26">
        <v>0</v>
      </c>
      <c r="F142" s="105"/>
      <c r="G142" s="26">
        <v>0</v>
      </c>
      <c r="H142" s="106"/>
      <c r="I142" s="26">
        <v>0</v>
      </c>
      <c r="J142" s="107"/>
      <c r="K142" s="26">
        <v>0</v>
      </c>
      <c r="M142" s="26">
        <v>587546321</v>
      </c>
    </row>
    <row r="143" spans="1:13" ht="18.75">
      <c r="A143" s="34" t="s">
        <v>274</v>
      </c>
      <c r="C143" s="26" t="s">
        <v>297</v>
      </c>
      <c r="E143" s="26">
        <v>0</v>
      </c>
      <c r="F143" s="105"/>
      <c r="G143" s="26">
        <v>0</v>
      </c>
      <c r="H143" s="106"/>
      <c r="I143" s="26">
        <v>0</v>
      </c>
      <c r="J143" s="107"/>
      <c r="K143" s="26">
        <v>0</v>
      </c>
      <c r="M143" s="26">
        <v>2013469473</v>
      </c>
    </row>
    <row r="144" spans="1:13" ht="18.75">
      <c r="A144" s="34" t="s">
        <v>273</v>
      </c>
      <c r="C144" s="26" t="s">
        <v>297</v>
      </c>
      <c r="E144" s="26">
        <v>0</v>
      </c>
      <c r="F144" s="105"/>
      <c r="G144" s="26">
        <v>0</v>
      </c>
      <c r="H144" s="106"/>
      <c r="I144" s="26">
        <v>0</v>
      </c>
      <c r="J144" s="107"/>
      <c r="K144" s="26">
        <v>0</v>
      </c>
      <c r="M144" s="26">
        <v>37250519</v>
      </c>
    </row>
    <row r="145" spans="1:13" ht="18.75">
      <c r="A145" s="34" t="s">
        <v>272</v>
      </c>
      <c r="C145" s="26" t="s">
        <v>297</v>
      </c>
      <c r="E145" s="26">
        <v>0</v>
      </c>
      <c r="F145" s="105"/>
      <c r="G145" s="26">
        <v>0</v>
      </c>
      <c r="H145" s="106"/>
      <c r="I145" s="26">
        <v>0</v>
      </c>
      <c r="J145" s="107"/>
      <c r="K145" s="26">
        <v>0</v>
      </c>
      <c r="M145" s="26">
        <v>377748882</v>
      </c>
    </row>
    <row r="146" spans="1:13" ht="18.75">
      <c r="A146" s="34" t="s">
        <v>271</v>
      </c>
      <c r="C146" s="26" t="s">
        <v>297</v>
      </c>
      <c r="E146" s="26">
        <v>0</v>
      </c>
      <c r="F146" s="105"/>
      <c r="G146" s="26">
        <v>0</v>
      </c>
      <c r="H146" s="106"/>
      <c r="I146" s="26">
        <v>0</v>
      </c>
      <c r="J146" s="107"/>
      <c r="K146" s="26">
        <v>0</v>
      </c>
      <c r="M146" s="26">
        <v>380497906</v>
      </c>
    </row>
    <row r="147" spans="1:13" ht="18.75">
      <c r="A147" s="34" t="s">
        <v>164</v>
      </c>
      <c r="C147" s="26" t="s">
        <v>305</v>
      </c>
      <c r="E147" s="26">
        <v>0</v>
      </c>
      <c r="F147" s="105"/>
      <c r="G147" s="26">
        <v>0</v>
      </c>
      <c r="H147" s="106"/>
      <c r="I147" s="26">
        <v>0</v>
      </c>
      <c r="J147" s="107"/>
      <c r="K147" s="26">
        <v>0</v>
      </c>
      <c r="M147" s="26">
        <v>-4720708181</v>
      </c>
    </row>
    <row r="148" spans="1:13" ht="18.75">
      <c r="A148" s="34" t="s">
        <v>270</v>
      </c>
      <c r="C148" s="26" t="s">
        <v>297</v>
      </c>
      <c r="E148" s="26">
        <v>0</v>
      </c>
      <c r="F148" s="105"/>
      <c r="G148" s="26">
        <v>0</v>
      </c>
      <c r="H148" s="106"/>
      <c r="I148" s="26">
        <v>0</v>
      </c>
      <c r="J148" s="107"/>
      <c r="K148" s="26">
        <v>0</v>
      </c>
      <c r="M148" s="26">
        <v>4909214122</v>
      </c>
    </row>
    <row r="149" spans="1:13" ht="18.75">
      <c r="A149" s="34" t="s">
        <v>269</v>
      </c>
      <c r="C149" s="26" t="s">
        <v>297</v>
      </c>
      <c r="E149" s="26">
        <v>0</v>
      </c>
      <c r="F149" s="105"/>
      <c r="G149" s="26">
        <v>0</v>
      </c>
      <c r="H149" s="106"/>
      <c r="I149" s="26">
        <v>0</v>
      </c>
      <c r="J149" s="107"/>
      <c r="K149" s="26">
        <v>0</v>
      </c>
      <c r="M149" s="26">
        <v>1149458553</v>
      </c>
    </row>
    <row r="150" spans="1:13" ht="18.75">
      <c r="A150" s="34" t="s">
        <v>100</v>
      </c>
      <c r="C150" s="26" t="s">
        <v>74</v>
      </c>
      <c r="E150" s="26">
        <v>0</v>
      </c>
      <c r="F150" s="105"/>
      <c r="G150" s="26">
        <v>0</v>
      </c>
      <c r="H150" s="106"/>
      <c r="I150" s="26">
        <v>0</v>
      </c>
      <c r="J150" s="107"/>
      <c r="K150" s="26">
        <v>0</v>
      </c>
      <c r="M150" s="26">
        <v>-1864391713</v>
      </c>
    </row>
    <row r="151" spans="1:13" ht="18.75">
      <c r="A151" s="34" t="s">
        <v>27</v>
      </c>
      <c r="C151" s="26" t="s">
        <v>81</v>
      </c>
      <c r="E151" s="26">
        <v>0</v>
      </c>
      <c r="F151" s="105"/>
      <c r="G151" s="26">
        <v>0</v>
      </c>
      <c r="H151" s="106"/>
      <c r="I151" s="26">
        <v>0</v>
      </c>
      <c r="J151" s="107"/>
      <c r="K151" s="26">
        <v>0</v>
      </c>
      <c r="M151" s="26">
        <v>809276295</v>
      </c>
    </row>
    <row r="152" spans="1:13" ht="18.75">
      <c r="A152" s="34" t="s">
        <v>237</v>
      </c>
      <c r="C152" s="26" t="s">
        <v>74</v>
      </c>
      <c r="E152" s="26">
        <v>0</v>
      </c>
      <c r="F152" s="105"/>
      <c r="G152" s="26">
        <v>0</v>
      </c>
      <c r="H152" s="106"/>
      <c r="I152" s="26">
        <v>0</v>
      </c>
      <c r="J152" s="107"/>
      <c r="K152" s="26">
        <v>0</v>
      </c>
      <c r="M152" s="26">
        <v>393046629</v>
      </c>
    </row>
    <row r="153" spans="1:13" ht="18.75">
      <c r="A153" s="34" t="s">
        <v>123</v>
      </c>
      <c r="C153" s="26" t="s">
        <v>81</v>
      </c>
      <c r="E153" s="26">
        <v>0</v>
      </c>
      <c r="F153" s="105"/>
      <c r="G153" s="26">
        <v>0</v>
      </c>
      <c r="H153" s="106"/>
      <c r="I153" s="26">
        <v>0</v>
      </c>
      <c r="J153" s="107"/>
      <c r="K153" s="26">
        <v>0</v>
      </c>
      <c r="M153" s="26">
        <v>5126068264</v>
      </c>
    </row>
    <row r="154" spans="1:13" ht="18.75">
      <c r="A154" s="34" t="s">
        <v>112</v>
      </c>
      <c r="C154" s="26" t="s">
        <v>81</v>
      </c>
      <c r="E154" s="26">
        <v>0</v>
      </c>
      <c r="F154" s="105"/>
      <c r="G154" s="26">
        <v>0</v>
      </c>
      <c r="H154" s="106"/>
      <c r="I154" s="26">
        <v>0</v>
      </c>
      <c r="J154" s="107"/>
      <c r="K154" s="26">
        <v>0</v>
      </c>
      <c r="M154" s="26">
        <v>551298429</v>
      </c>
    </row>
    <row r="155" spans="1:13" ht="18.75">
      <c r="A155" s="34" t="s">
        <v>250</v>
      </c>
      <c r="C155" s="26" t="s">
        <v>301</v>
      </c>
      <c r="E155" s="26">
        <v>0</v>
      </c>
      <c r="F155" s="105"/>
      <c r="G155" s="26">
        <v>0</v>
      </c>
      <c r="H155" s="106"/>
      <c r="I155" s="26">
        <v>0</v>
      </c>
      <c r="J155" s="107"/>
      <c r="K155" s="26">
        <v>0</v>
      </c>
      <c r="M155" s="26">
        <v>985917917</v>
      </c>
    </row>
    <row r="156" spans="1:13" ht="18.75">
      <c r="A156" s="34" t="s">
        <v>114</v>
      </c>
      <c r="C156" s="26" t="s">
        <v>81</v>
      </c>
      <c r="E156" s="26">
        <v>0</v>
      </c>
      <c r="F156" s="105"/>
      <c r="G156" s="26">
        <v>0</v>
      </c>
      <c r="H156" s="106"/>
      <c r="I156" s="26">
        <v>0</v>
      </c>
      <c r="J156" s="107"/>
      <c r="K156" s="26">
        <v>0</v>
      </c>
      <c r="M156" s="26">
        <v>4349966455</v>
      </c>
    </row>
    <row r="157" spans="1:13" ht="18.75">
      <c r="A157" s="34" t="s">
        <v>249</v>
      </c>
      <c r="C157" s="26" t="s">
        <v>301</v>
      </c>
      <c r="E157" s="26">
        <v>0</v>
      </c>
      <c r="F157" s="105"/>
      <c r="G157" s="26">
        <v>0</v>
      </c>
      <c r="H157" s="106"/>
      <c r="I157" s="26">
        <v>0</v>
      </c>
      <c r="J157" s="107"/>
      <c r="K157" s="26">
        <v>0</v>
      </c>
      <c r="M157" s="26">
        <v>1586600253</v>
      </c>
    </row>
    <row r="158" spans="1:13" ht="18.75">
      <c r="A158" s="34" t="s">
        <v>28</v>
      </c>
      <c r="C158" s="26" t="s">
        <v>122</v>
      </c>
      <c r="E158" s="26">
        <v>0</v>
      </c>
      <c r="F158" s="105"/>
      <c r="G158" s="26">
        <v>0</v>
      </c>
      <c r="H158" s="106"/>
      <c r="I158" s="26">
        <v>0</v>
      </c>
      <c r="J158" s="107"/>
      <c r="K158" s="26">
        <v>0</v>
      </c>
      <c r="M158" s="26">
        <v>90399263</v>
      </c>
    </row>
    <row r="159" spans="1:13" ht="19.5" thickBot="1">
      <c r="E159" s="26"/>
      <c r="G159" s="44">
        <f>SUM(G9:G158)</f>
        <v>0</v>
      </c>
      <c r="I159" s="44">
        <f>SUM(I9:I158)</f>
        <v>0</v>
      </c>
      <c r="K159" s="44">
        <f>SUM(K9:K158)</f>
        <v>0</v>
      </c>
      <c r="M159" s="44">
        <f>SUM(M9:M158)</f>
        <v>258673756076</v>
      </c>
    </row>
    <row r="160" spans="1:13" ht="13.5" thickTop="1"/>
    <row r="161" spans="11:13">
      <c r="K161" s="41"/>
      <c r="M161" s="41"/>
    </row>
    <row r="162" spans="11:13">
      <c r="K162" s="42"/>
      <c r="M162" s="42"/>
    </row>
  </sheetData>
  <mergeCells count="5">
    <mergeCell ref="A1:M1"/>
    <mergeCell ref="A2:M2"/>
    <mergeCell ref="A3:M3"/>
    <mergeCell ref="A5:M5"/>
    <mergeCell ref="C7:K7"/>
  </mergeCells>
  <conditionalFormatting sqref="A9:A158">
    <cfRule type="duplicateValues" dxfId="0" priority="77"/>
  </conditionalFormatting>
  <pageMargins left="0.39" right="0.39" top="0.39" bottom="0.39" header="0" footer="0"/>
  <pageSetup scale="70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105A6-96A2-4B80-A786-2856CC729569}">
  <sheetPr>
    <tabColor rgb="FF92D050"/>
    <pageSetUpPr fitToPage="1"/>
  </sheetPr>
  <dimension ref="A1:S38"/>
  <sheetViews>
    <sheetView rightToLeft="1" view="pageBreakPreview" topLeftCell="A28" zoomScaleNormal="100" zoomScaleSheetLayoutView="100" workbookViewId="0">
      <selection activeCell="Q37" sqref="G37:Q40"/>
    </sheetView>
  </sheetViews>
  <sheetFormatPr defaultRowHeight="12.75"/>
  <cols>
    <col min="1" max="1" width="28.42578125" style="62" bestFit="1" customWidth="1"/>
    <col min="2" max="2" width="1.28515625" style="62" customWidth="1"/>
    <col min="3" max="3" width="15.85546875" style="62" bestFit="1" customWidth="1"/>
    <col min="4" max="4" width="1.28515625" style="62" customWidth="1"/>
    <col min="5" max="5" width="19.85546875" style="62" bestFit="1" customWidth="1"/>
    <col min="6" max="6" width="1.28515625" style="62" customWidth="1"/>
    <col min="7" max="7" width="20.140625" style="62" bestFit="1" customWidth="1"/>
    <col min="8" max="8" width="1.28515625" style="62" customWidth="1"/>
    <col min="9" max="9" width="27.7109375" style="62" bestFit="1" customWidth="1"/>
    <col min="10" max="10" width="1.28515625" style="62" customWidth="1"/>
    <col min="11" max="11" width="15.85546875" style="62" bestFit="1" customWidth="1"/>
    <col min="12" max="12" width="1.28515625" style="62" customWidth="1"/>
    <col min="13" max="13" width="20.140625" style="62" bestFit="1" customWidth="1"/>
    <col min="14" max="14" width="1.28515625" style="62" customWidth="1"/>
    <col min="15" max="15" width="19.7109375" style="62" bestFit="1" customWidth="1"/>
    <col min="16" max="16" width="1.28515625" style="62" customWidth="1"/>
    <col min="17" max="17" width="27.7109375" style="62" bestFit="1" customWidth="1"/>
    <col min="18" max="18" width="14.85546875" style="62" bestFit="1" customWidth="1"/>
    <col min="19" max="19" width="15" style="62" bestFit="1" customWidth="1"/>
    <col min="20" max="20" width="11.140625" style="62" bestFit="1" customWidth="1"/>
    <col min="21" max="16384" width="9.140625" style="62"/>
  </cols>
  <sheetData>
    <row r="1" spans="1:19" ht="29.1" customHeight="1">
      <c r="A1" s="122" t="s">
        <v>342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</row>
    <row r="2" spans="1:19" ht="21.75" customHeight="1">
      <c r="A2" s="122" t="s">
        <v>143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</row>
    <row r="3" spans="1:19" ht="21.75" customHeight="1">
      <c r="A3" s="122" t="s">
        <v>371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</row>
    <row r="4" spans="1:19" ht="14.45" customHeight="1"/>
    <row r="5" spans="1:19" ht="14.45" customHeight="1">
      <c r="A5" s="124" t="s">
        <v>220</v>
      </c>
      <c r="B5" s="124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</row>
    <row r="6" spans="1:19" ht="14.45" customHeight="1">
      <c r="A6" s="115" t="s">
        <v>146</v>
      </c>
      <c r="C6" s="115" t="s">
        <v>158</v>
      </c>
      <c r="D6" s="115"/>
      <c r="E6" s="115"/>
      <c r="F6" s="115"/>
      <c r="G6" s="115"/>
      <c r="H6" s="115"/>
      <c r="I6" s="115"/>
      <c r="K6" s="115" t="s">
        <v>159</v>
      </c>
      <c r="L6" s="115"/>
      <c r="M6" s="115"/>
      <c r="N6" s="115"/>
      <c r="O6" s="115"/>
      <c r="P6" s="115"/>
      <c r="Q6" s="115"/>
    </row>
    <row r="7" spans="1:19" ht="29.1" customHeight="1">
      <c r="A7" s="115"/>
      <c r="C7" s="87" t="s">
        <v>6</v>
      </c>
      <c r="D7" s="63"/>
      <c r="E7" s="87" t="s">
        <v>8</v>
      </c>
      <c r="F7" s="63"/>
      <c r="G7" s="87" t="s">
        <v>213</v>
      </c>
      <c r="H7" s="63"/>
      <c r="I7" s="87" t="s">
        <v>221</v>
      </c>
      <c r="K7" s="87" t="s">
        <v>6</v>
      </c>
      <c r="L7" s="63"/>
      <c r="M7" s="87" t="s">
        <v>8</v>
      </c>
      <c r="N7" s="63"/>
      <c r="O7" s="87" t="s">
        <v>213</v>
      </c>
      <c r="P7" s="63"/>
      <c r="Q7" s="87" t="s">
        <v>221</v>
      </c>
    </row>
    <row r="8" spans="1:19" ht="21.75" customHeight="1">
      <c r="A8" s="99" t="s">
        <v>38</v>
      </c>
      <c r="B8" s="67"/>
      <c r="C8" s="100">
        <v>374934325</v>
      </c>
      <c r="D8" s="72"/>
      <c r="E8" s="100">
        <v>188250257829</v>
      </c>
      <c r="F8" s="72"/>
      <c r="G8" s="100">
        <v>188250257829</v>
      </c>
      <c r="H8" s="72"/>
      <c r="I8" s="75">
        <f>E8-G8</f>
        <v>0</v>
      </c>
      <c r="J8" s="72"/>
      <c r="K8" s="100">
        <v>374934325</v>
      </c>
      <c r="L8" s="72"/>
      <c r="M8" s="100">
        <v>188250257829</v>
      </c>
      <c r="N8" s="72"/>
      <c r="O8" s="100">
        <v>172805679343</v>
      </c>
      <c r="P8" s="72"/>
      <c r="Q8" s="75">
        <f>M8-O8</f>
        <v>15444578486</v>
      </c>
      <c r="R8" s="80"/>
      <c r="S8" s="81"/>
    </row>
    <row r="9" spans="1:19" ht="21.75" customHeight="1">
      <c r="A9" s="68" t="s">
        <v>29</v>
      </c>
      <c r="B9" s="67"/>
      <c r="C9" s="75">
        <v>450899961</v>
      </c>
      <c r="D9" s="72"/>
      <c r="E9" s="75">
        <v>217443449090</v>
      </c>
      <c r="F9" s="72"/>
      <c r="G9" s="75">
        <v>213864133056</v>
      </c>
      <c r="H9" s="72"/>
      <c r="I9" s="75">
        <f t="shared" ref="I9:I34" si="0">E9-G9</f>
        <v>3579316034</v>
      </c>
      <c r="J9" s="72"/>
      <c r="K9" s="75">
        <v>450899961</v>
      </c>
      <c r="L9" s="72"/>
      <c r="M9" s="75">
        <v>217443449090</v>
      </c>
      <c r="N9" s="72"/>
      <c r="O9" s="75">
        <v>227375715019</v>
      </c>
      <c r="P9" s="72"/>
      <c r="Q9" s="75">
        <f t="shared" ref="Q9:Q34" si="1">M9-O9</f>
        <v>-9932265929</v>
      </c>
      <c r="R9" s="80"/>
      <c r="S9" s="81"/>
    </row>
    <row r="10" spans="1:19" ht="21.75" customHeight="1">
      <c r="A10" s="68" t="s">
        <v>42</v>
      </c>
      <c r="B10" s="67"/>
      <c r="C10" s="75">
        <v>2119000</v>
      </c>
      <c r="D10" s="72"/>
      <c r="E10" s="75">
        <v>889408314</v>
      </c>
      <c r="F10" s="72"/>
      <c r="G10" s="75">
        <v>889408314</v>
      </c>
      <c r="H10" s="72"/>
      <c r="I10" s="75">
        <f t="shared" si="0"/>
        <v>0</v>
      </c>
      <c r="J10" s="72"/>
      <c r="K10" s="75">
        <v>2119000</v>
      </c>
      <c r="L10" s="72"/>
      <c r="M10" s="75">
        <v>889408314</v>
      </c>
      <c r="N10" s="72"/>
      <c r="O10" s="75">
        <v>1471307720</v>
      </c>
      <c r="P10" s="72"/>
      <c r="Q10" s="75">
        <f t="shared" si="1"/>
        <v>-581899406</v>
      </c>
      <c r="R10" s="80"/>
      <c r="S10" s="81"/>
    </row>
    <row r="11" spans="1:19" ht="21.75" customHeight="1">
      <c r="A11" s="68" t="s">
        <v>43</v>
      </c>
      <c r="B11" s="67"/>
      <c r="C11" s="75">
        <v>200000</v>
      </c>
      <c r="D11" s="72"/>
      <c r="E11" s="75">
        <v>2716835260</v>
      </c>
      <c r="F11" s="72"/>
      <c r="G11" s="75">
        <v>2716835260</v>
      </c>
      <c r="H11" s="72"/>
      <c r="I11" s="75">
        <f t="shared" si="0"/>
        <v>0</v>
      </c>
      <c r="J11" s="72"/>
      <c r="K11" s="75">
        <v>200000</v>
      </c>
      <c r="L11" s="72"/>
      <c r="M11" s="75">
        <v>2716835260</v>
      </c>
      <c r="N11" s="72"/>
      <c r="O11" s="75">
        <v>1409084192</v>
      </c>
      <c r="P11" s="72"/>
      <c r="Q11" s="75">
        <f t="shared" si="1"/>
        <v>1307751068</v>
      </c>
      <c r="R11" s="80"/>
      <c r="S11" s="81"/>
    </row>
    <row r="12" spans="1:19" ht="21.75" customHeight="1">
      <c r="A12" s="68" t="s">
        <v>33</v>
      </c>
      <c r="B12" s="67"/>
      <c r="C12" s="75">
        <v>20231241</v>
      </c>
      <c r="D12" s="72"/>
      <c r="E12" s="75">
        <v>123058851998</v>
      </c>
      <c r="F12" s="72"/>
      <c r="G12" s="75">
        <v>123058851998</v>
      </c>
      <c r="H12" s="72"/>
      <c r="I12" s="75">
        <f t="shared" si="0"/>
        <v>0</v>
      </c>
      <c r="J12" s="72"/>
      <c r="K12" s="75">
        <v>20231241</v>
      </c>
      <c r="L12" s="72"/>
      <c r="M12" s="75">
        <v>123058851998</v>
      </c>
      <c r="N12" s="72"/>
      <c r="O12" s="75">
        <v>120976955134</v>
      </c>
      <c r="P12" s="72"/>
      <c r="Q12" s="75">
        <f t="shared" si="1"/>
        <v>2081896864</v>
      </c>
      <c r="R12" s="80"/>
      <c r="S12" s="81"/>
    </row>
    <row r="13" spans="1:19" ht="21.75" customHeight="1">
      <c r="A13" s="68" t="s">
        <v>321</v>
      </c>
      <c r="B13" s="67"/>
      <c r="C13" s="75">
        <v>63322195</v>
      </c>
      <c r="D13" s="72"/>
      <c r="E13" s="75">
        <v>163616388382</v>
      </c>
      <c r="F13" s="72"/>
      <c r="G13" s="75">
        <v>163616388382</v>
      </c>
      <c r="H13" s="72"/>
      <c r="I13" s="75">
        <f t="shared" si="0"/>
        <v>0</v>
      </c>
      <c r="J13" s="72"/>
      <c r="K13" s="75">
        <v>63322195</v>
      </c>
      <c r="L13" s="72"/>
      <c r="M13" s="75">
        <v>163616388382</v>
      </c>
      <c r="N13" s="72"/>
      <c r="O13" s="75">
        <v>195144487588</v>
      </c>
      <c r="P13" s="72"/>
      <c r="Q13" s="75">
        <f t="shared" si="1"/>
        <v>-31528099206</v>
      </c>
      <c r="R13" s="80"/>
      <c r="S13" s="81"/>
    </row>
    <row r="14" spans="1:19" ht="21.75" customHeight="1">
      <c r="A14" s="68" t="s">
        <v>32</v>
      </c>
      <c r="B14" s="67"/>
      <c r="C14" s="75">
        <v>204078495</v>
      </c>
      <c r="D14" s="72"/>
      <c r="E14" s="75">
        <v>179618358823</v>
      </c>
      <c r="F14" s="72"/>
      <c r="G14" s="75">
        <v>176985846306</v>
      </c>
      <c r="H14" s="72"/>
      <c r="I14" s="75">
        <f t="shared" si="0"/>
        <v>2632512517</v>
      </c>
      <c r="J14" s="72"/>
      <c r="K14" s="75">
        <v>204078495</v>
      </c>
      <c r="L14" s="72"/>
      <c r="M14" s="75">
        <v>179618358823</v>
      </c>
      <c r="N14" s="72"/>
      <c r="O14" s="75">
        <v>172158718053</v>
      </c>
      <c r="P14" s="72"/>
      <c r="Q14" s="75">
        <f t="shared" si="1"/>
        <v>7459640770</v>
      </c>
      <c r="R14" s="80"/>
      <c r="S14" s="81"/>
    </row>
    <row r="15" spans="1:19" ht="21.75" customHeight="1">
      <c r="A15" s="68" t="s">
        <v>30</v>
      </c>
      <c r="B15" s="67"/>
      <c r="C15" s="75">
        <v>318917361</v>
      </c>
      <c r="D15" s="72"/>
      <c r="E15" s="75">
        <v>118669548674</v>
      </c>
      <c r="F15" s="72"/>
      <c r="G15" s="75">
        <v>118673353974</v>
      </c>
      <c r="H15" s="72"/>
      <c r="I15" s="75">
        <f t="shared" si="0"/>
        <v>-3805300</v>
      </c>
      <c r="J15" s="72"/>
      <c r="K15" s="75">
        <v>318917361</v>
      </c>
      <c r="L15" s="72"/>
      <c r="M15" s="75">
        <v>118669548674</v>
      </c>
      <c r="N15" s="72"/>
      <c r="O15" s="75">
        <v>131016331720</v>
      </c>
      <c r="P15" s="72"/>
      <c r="Q15" s="75">
        <f t="shared" si="1"/>
        <v>-12346783046</v>
      </c>
      <c r="R15" s="80"/>
      <c r="S15" s="81"/>
    </row>
    <row r="16" spans="1:19" ht="21.75" customHeight="1">
      <c r="A16" s="68" t="s">
        <v>31</v>
      </c>
      <c r="B16" s="67"/>
      <c r="C16" s="75">
        <v>10857025</v>
      </c>
      <c r="D16" s="72"/>
      <c r="E16" s="75">
        <v>5203407395</v>
      </c>
      <c r="F16" s="72"/>
      <c r="G16" s="75">
        <v>5203407395</v>
      </c>
      <c r="H16" s="72"/>
      <c r="I16" s="75">
        <f t="shared" si="0"/>
        <v>0</v>
      </c>
      <c r="J16" s="72"/>
      <c r="K16" s="75">
        <v>10857025</v>
      </c>
      <c r="L16" s="72"/>
      <c r="M16" s="75">
        <v>5203407395</v>
      </c>
      <c r="N16" s="72"/>
      <c r="O16" s="75">
        <v>6449351518</v>
      </c>
      <c r="P16" s="72"/>
      <c r="Q16" s="75">
        <f t="shared" si="1"/>
        <v>-1245944123</v>
      </c>
      <c r="R16" s="80"/>
      <c r="S16" s="81"/>
    </row>
    <row r="17" spans="1:19" ht="21.75" customHeight="1">
      <c r="A17" s="68" t="s">
        <v>360</v>
      </c>
      <c r="B17" s="67"/>
      <c r="C17" s="75">
        <v>1400000</v>
      </c>
      <c r="D17" s="72"/>
      <c r="E17" s="75">
        <v>8599011820</v>
      </c>
      <c r="F17" s="72"/>
      <c r="G17" s="75">
        <v>8599011820</v>
      </c>
      <c r="H17" s="72"/>
      <c r="I17" s="75">
        <f t="shared" si="0"/>
        <v>0</v>
      </c>
      <c r="J17" s="72"/>
      <c r="K17" s="75">
        <v>1400000</v>
      </c>
      <c r="L17" s="72"/>
      <c r="M17" s="75">
        <v>8599011820</v>
      </c>
      <c r="N17" s="72"/>
      <c r="O17" s="75">
        <v>8564755834</v>
      </c>
      <c r="P17" s="72"/>
      <c r="Q17" s="75">
        <f t="shared" si="1"/>
        <v>34255986</v>
      </c>
      <c r="R17" s="80"/>
      <c r="S17" s="81"/>
    </row>
    <row r="18" spans="1:19" ht="21.75" customHeight="1">
      <c r="A18" s="68" t="s">
        <v>333</v>
      </c>
      <c r="B18" s="67"/>
      <c r="C18" s="75">
        <v>11400000</v>
      </c>
      <c r="D18" s="72"/>
      <c r="E18" s="75">
        <v>28042145562</v>
      </c>
      <c r="F18" s="72"/>
      <c r="G18" s="75">
        <v>28042145562</v>
      </c>
      <c r="H18" s="72"/>
      <c r="I18" s="75">
        <f t="shared" si="0"/>
        <v>0</v>
      </c>
      <c r="J18" s="72"/>
      <c r="K18" s="75">
        <v>11400000</v>
      </c>
      <c r="L18" s="72"/>
      <c r="M18" s="75">
        <v>28042145562</v>
      </c>
      <c r="N18" s="72"/>
      <c r="O18" s="75">
        <v>35731894315</v>
      </c>
      <c r="P18" s="72"/>
      <c r="Q18" s="75">
        <f t="shared" si="1"/>
        <v>-7689748753</v>
      </c>
      <c r="R18" s="80"/>
      <c r="S18" s="81"/>
    </row>
    <row r="19" spans="1:19" ht="21.75" customHeight="1">
      <c r="A19" s="68" t="s">
        <v>362</v>
      </c>
      <c r="B19" s="67"/>
      <c r="C19" s="75">
        <v>500000</v>
      </c>
      <c r="D19" s="72"/>
      <c r="E19" s="75">
        <v>30120355850</v>
      </c>
      <c r="F19" s="72"/>
      <c r="G19" s="75">
        <v>30120355850</v>
      </c>
      <c r="H19" s="72"/>
      <c r="I19" s="75">
        <f t="shared" si="0"/>
        <v>0</v>
      </c>
      <c r="J19" s="72"/>
      <c r="K19" s="75">
        <v>500000</v>
      </c>
      <c r="L19" s="72"/>
      <c r="M19" s="75">
        <v>30120355850</v>
      </c>
      <c r="N19" s="72"/>
      <c r="O19" s="75">
        <v>34691009700</v>
      </c>
      <c r="P19" s="72"/>
      <c r="Q19" s="75">
        <f t="shared" si="1"/>
        <v>-4570653850</v>
      </c>
      <c r="R19" s="80"/>
      <c r="S19" s="81"/>
    </row>
    <row r="20" spans="1:19" ht="21.75" customHeight="1">
      <c r="A20" s="68" t="s">
        <v>334</v>
      </c>
      <c r="B20" s="67"/>
      <c r="C20" s="75">
        <v>1946439</v>
      </c>
      <c r="D20" s="72"/>
      <c r="E20" s="75">
        <v>25223992926</v>
      </c>
      <c r="F20" s="72"/>
      <c r="G20" s="75">
        <v>25223990578</v>
      </c>
      <c r="H20" s="72"/>
      <c r="I20" s="75">
        <f t="shared" si="0"/>
        <v>2348</v>
      </c>
      <c r="J20" s="72"/>
      <c r="K20" s="75">
        <v>1946439</v>
      </c>
      <c r="L20" s="72"/>
      <c r="M20" s="75">
        <v>25223992926</v>
      </c>
      <c r="N20" s="72"/>
      <c r="O20" s="75">
        <v>30868963311</v>
      </c>
      <c r="P20" s="72"/>
      <c r="Q20" s="75">
        <f t="shared" si="1"/>
        <v>-5644970385</v>
      </c>
      <c r="R20" s="80"/>
      <c r="S20" s="81"/>
    </row>
    <row r="21" spans="1:19" ht="21.75" customHeight="1">
      <c r="A21" s="68" t="s">
        <v>40</v>
      </c>
      <c r="B21" s="67"/>
      <c r="C21" s="75">
        <v>16470588</v>
      </c>
      <c r="D21" s="72"/>
      <c r="E21" s="75">
        <v>23812144906</v>
      </c>
      <c r="F21" s="72"/>
      <c r="G21" s="75">
        <v>23812144906</v>
      </c>
      <c r="H21" s="72"/>
      <c r="I21" s="75">
        <f t="shared" si="0"/>
        <v>0</v>
      </c>
      <c r="J21" s="72"/>
      <c r="K21" s="75">
        <v>16470588</v>
      </c>
      <c r="L21" s="72"/>
      <c r="M21" s="75">
        <v>23812144906</v>
      </c>
      <c r="N21" s="72"/>
      <c r="O21" s="75">
        <v>-20257117712</v>
      </c>
      <c r="P21" s="72"/>
      <c r="Q21" s="75">
        <f t="shared" si="1"/>
        <v>44069262618</v>
      </c>
      <c r="R21" s="80"/>
      <c r="S21" s="81"/>
    </row>
    <row r="22" spans="1:19" ht="21.75" customHeight="1">
      <c r="A22" s="68" t="s">
        <v>35</v>
      </c>
      <c r="B22" s="67"/>
      <c r="C22" s="75">
        <v>700000</v>
      </c>
      <c r="D22" s="72"/>
      <c r="E22" s="75">
        <v>11801067110</v>
      </c>
      <c r="F22" s="72"/>
      <c r="G22" s="75">
        <v>11801067110</v>
      </c>
      <c r="H22" s="72"/>
      <c r="I22" s="75">
        <f t="shared" si="0"/>
        <v>0</v>
      </c>
      <c r="J22" s="72"/>
      <c r="K22" s="75">
        <v>700000</v>
      </c>
      <c r="L22" s="72"/>
      <c r="M22" s="75">
        <v>11801067110</v>
      </c>
      <c r="N22" s="72"/>
      <c r="O22" s="75">
        <v>11766144617</v>
      </c>
      <c r="P22" s="72"/>
      <c r="Q22" s="75">
        <f t="shared" si="1"/>
        <v>34922493</v>
      </c>
      <c r="R22" s="80"/>
      <c r="S22" s="81"/>
    </row>
    <row r="23" spans="1:19" ht="21.75" customHeight="1">
      <c r="A23" s="68" t="s">
        <v>37</v>
      </c>
      <c r="B23" s="67"/>
      <c r="C23" s="75">
        <v>10000000</v>
      </c>
      <c r="D23" s="72"/>
      <c r="E23" s="75">
        <v>89998889000</v>
      </c>
      <c r="F23" s="72"/>
      <c r="G23" s="75">
        <v>89998889000</v>
      </c>
      <c r="H23" s="72"/>
      <c r="I23" s="75">
        <f t="shared" si="0"/>
        <v>0</v>
      </c>
      <c r="J23" s="72"/>
      <c r="K23" s="75">
        <v>10000000</v>
      </c>
      <c r="L23" s="72"/>
      <c r="M23" s="75">
        <v>89998889000</v>
      </c>
      <c r="N23" s="72"/>
      <c r="O23" s="75">
        <v>104837984524</v>
      </c>
      <c r="P23" s="72"/>
      <c r="Q23" s="75">
        <f t="shared" si="1"/>
        <v>-14839095524</v>
      </c>
      <c r="R23" s="80"/>
      <c r="S23" s="81"/>
    </row>
    <row r="24" spans="1:19" ht="21.75" customHeight="1">
      <c r="A24" s="68" t="s">
        <v>358</v>
      </c>
      <c r="B24" s="67"/>
      <c r="C24" s="75">
        <v>118807770</v>
      </c>
      <c r="D24" s="72"/>
      <c r="E24" s="75">
        <v>192395477850</v>
      </c>
      <c r="F24" s="72"/>
      <c r="G24" s="75">
        <v>192395477850</v>
      </c>
      <c r="H24" s="72"/>
      <c r="I24" s="75">
        <f t="shared" si="0"/>
        <v>0</v>
      </c>
      <c r="J24" s="72"/>
      <c r="K24" s="75">
        <v>118807770</v>
      </c>
      <c r="L24" s="72"/>
      <c r="M24" s="75">
        <v>192395477850</v>
      </c>
      <c r="N24" s="72"/>
      <c r="O24" s="75">
        <v>193784539081</v>
      </c>
      <c r="P24" s="72"/>
      <c r="Q24" s="75">
        <f t="shared" si="1"/>
        <v>-1389061231</v>
      </c>
      <c r="R24" s="80"/>
      <c r="S24" s="81"/>
    </row>
    <row r="25" spans="1:19" ht="21.75" customHeight="1">
      <c r="A25" s="68" t="s">
        <v>335</v>
      </c>
      <c r="B25" s="67"/>
      <c r="C25" s="75">
        <v>1000</v>
      </c>
      <c r="D25" s="72"/>
      <c r="E25" s="75">
        <v>105627141</v>
      </c>
      <c r="F25" s="72"/>
      <c r="G25" s="75">
        <v>105627141</v>
      </c>
      <c r="H25" s="72"/>
      <c r="I25" s="75">
        <f t="shared" si="0"/>
        <v>0</v>
      </c>
      <c r="J25" s="72"/>
      <c r="K25" s="75">
        <v>1000</v>
      </c>
      <c r="L25" s="72"/>
      <c r="M25" s="75">
        <v>105627141</v>
      </c>
      <c r="N25" s="72"/>
      <c r="O25" s="75">
        <v>8925436672</v>
      </c>
      <c r="P25" s="72"/>
      <c r="Q25" s="75">
        <f t="shared" si="1"/>
        <v>-8819809531</v>
      </c>
      <c r="R25" s="80"/>
      <c r="S25" s="81"/>
    </row>
    <row r="26" spans="1:19" ht="21.75" customHeight="1">
      <c r="A26" s="68" t="s">
        <v>361</v>
      </c>
      <c r="B26" s="67"/>
      <c r="C26" s="75">
        <v>7693726</v>
      </c>
      <c r="D26" s="72"/>
      <c r="E26" s="75">
        <v>17016751047</v>
      </c>
      <c r="F26" s="72"/>
      <c r="G26" s="75">
        <v>17016751047</v>
      </c>
      <c r="H26" s="72"/>
      <c r="I26" s="75">
        <f t="shared" si="0"/>
        <v>0</v>
      </c>
      <c r="J26" s="72"/>
      <c r="K26" s="75">
        <v>7693726</v>
      </c>
      <c r="L26" s="72"/>
      <c r="M26" s="75">
        <v>17016751047</v>
      </c>
      <c r="N26" s="72"/>
      <c r="O26" s="75">
        <v>18374094867</v>
      </c>
      <c r="P26" s="72"/>
      <c r="Q26" s="75">
        <f t="shared" si="1"/>
        <v>-1357343820</v>
      </c>
      <c r="R26" s="80"/>
      <c r="S26" s="81"/>
    </row>
    <row r="27" spans="1:19" ht="21.75" customHeight="1">
      <c r="A27" s="68" t="s">
        <v>373</v>
      </c>
      <c r="B27" s="67"/>
      <c r="C27" s="75">
        <v>179488842</v>
      </c>
      <c r="D27" s="72"/>
      <c r="E27" s="75">
        <v>59307763952</v>
      </c>
      <c r="F27" s="72"/>
      <c r="G27" s="75">
        <v>59307763952</v>
      </c>
      <c r="H27" s="72"/>
      <c r="I27" s="75">
        <f t="shared" si="0"/>
        <v>0</v>
      </c>
      <c r="J27" s="72"/>
      <c r="K27" s="75">
        <v>179488842</v>
      </c>
      <c r="L27" s="72"/>
      <c r="M27" s="75">
        <v>59307763952</v>
      </c>
      <c r="N27" s="72"/>
      <c r="O27" s="75">
        <v>58888337134</v>
      </c>
      <c r="P27" s="72"/>
      <c r="Q27" s="75">
        <f t="shared" si="1"/>
        <v>419426818</v>
      </c>
      <c r="R27" s="80"/>
      <c r="S27" s="81"/>
    </row>
    <row r="28" spans="1:19" ht="21.75" customHeight="1">
      <c r="A28" s="68" t="s">
        <v>52</v>
      </c>
      <c r="B28" s="67"/>
      <c r="C28" s="75">
        <v>562500</v>
      </c>
      <c r="D28" s="72"/>
      <c r="E28" s="75">
        <v>4638242081</v>
      </c>
      <c r="F28" s="72"/>
      <c r="G28" s="75">
        <v>4638242081</v>
      </c>
      <c r="H28" s="72"/>
      <c r="I28" s="75">
        <f t="shared" si="0"/>
        <v>0</v>
      </c>
      <c r="J28" s="72"/>
      <c r="K28" s="75">
        <v>562500</v>
      </c>
      <c r="L28" s="72"/>
      <c r="M28" s="75">
        <v>4638242081</v>
      </c>
      <c r="N28" s="72"/>
      <c r="O28" s="75">
        <v>5067096751</v>
      </c>
      <c r="P28" s="72"/>
      <c r="Q28" s="75">
        <f t="shared" si="1"/>
        <v>-428854670</v>
      </c>
      <c r="R28" s="80"/>
      <c r="S28" s="81"/>
    </row>
    <row r="29" spans="1:19" ht="21.75" customHeight="1">
      <c r="A29" s="68" t="s">
        <v>337</v>
      </c>
      <c r="B29" s="67"/>
      <c r="C29" s="75">
        <v>5387027</v>
      </c>
      <c r="D29" s="72"/>
      <c r="E29" s="75">
        <v>15416091151</v>
      </c>
      <c r="F29" s="72"/>
      <c r="G29" s="75">
        <v>15416091151</v>
      </c>
      <c r="H29" s="72"/>
      <c r="I29" s="75">
        <f t="shared" si="0"/>
        <v>0</v>
      </c>
      <c r="J29" s="72"/>
      <c r="K29" s="75">
        <v>5387027</v>
      </c>
      <c r="L29" s="72"/>
      <c r="M29" s="75">
        <v>15416091151</v>
      </c>
      <c r="N29" s="72"/>
      <c r="O29" s="75">
        <v>15625520764</v>
      </c>
      <c r="P29" s="72"/>
      <c r="Q29" s="75">
        <f t="shared" si="1"/>
        <v>-209429613</v>
      </c>
      <c r="R29" s="80"/>
      <c r="S29" s="81"/>
    </row>
    <row r="30" spans="1:19" ht="21.75" customHeight="1">
      <c r="A30" s="68" t="s">
        <v>39</v>
      </c>
      <c r="B30" s="67"/>
      <c r="C30" s="75">
        <v>3250000</v>
      </c>
      <c r="D30" s="72"/>
      <c r="E30" s="75">
        <v>3466743312</v>
      </c>
      <c r="F30" s="72"/>
      <c r="G30" s="75">
        <v>3466743312</v>
      </c>
      <c r="H30" s="72"/>
      <c r="I30" s="75">
        <f t="shared" si="0"/>
        <v>0</v>
      </c>
      <c r="J30" s="72"/>
      <c r="K30" s="75">
        <v>3250000</v>
      </c>
      <c r="L30" s="72"/>
      <c r="M30" s="75">
        <v>3466743312</v>
      </c>
      <c r="N30" s="72"/>
      <c r="O30" s="75">
        <v>4387239675</v>
      </c>
      <c r="P30" s="72"/>
      <c r="Q30" s="75">
        <f t="shared" si="1"/>
        <v>-920496363</v>
      </c>
      <c r="R30" s="80"/>
      <c r="S30" s="81"/>
    </row>
    <row r="31" spans="1:19" ht="21.75" customHeight="1">
      <c r="A31" s="68" t="s">
        <v>359</v>
      </c>
      <c r="B31" s="67"/>
      <c r="C31" s="75">
        <v>750000</v>
      </c>
      <c r="D31" s="72"/>
      <c r="E31" s="75">
        <v>6534097950</v>
      </c>
      <c r="F31" s="72"/>
      <c r="G31" s="75">
        <v>6534097950</v>
      </c>
      <c r="H31" s="72"/>
      <c r="I31" s="75">
        <f t="shared" si="0"/>
        <v>0</v>
      </c>
      <c r="J31" s="72"/>
      <c r="K31" s="75">
        <v>750000</v>
      </c>
      <c r="L31" s="72"/>
      <c r="M31" s="75">
        <v>6534097950</v>
      </c>
      <c r="N31" s="72"/>
      <c r="O31" s="75">
        <v>6166260600</v>
      </c>
      <c r="P31" s="72"/>
      <c r="Q31" s="75">
        <f t="shared" si="1"/>
        <v>367837350</v>
      </c>
      <c r="R31" s="80"/>
      <c r="S31" s="81"/>
    </row>
    <row r="32" spans="1:19" ht="21.75" customHeight="1">
      <c r="A32" s="68" t="s">
        <v>41</v>
      </c>
      <c r="B32" s="67"/>
      <c r="C32" s="75">
        <v>3700</v>
      </c>
      <c r="D32" s="72"/>
      <c r="E32" s="75">
        <v>84093207160</v>
      </c>
      <c r="F32" s="72"/>
      <c r="G32" s="75">
        <v>91094590016</v>
      </c>
      <c r="H32" s="72"/>
      <c r="I32" s="75">
        <f t="shared" si="0"/>
        <v>-7001382856</v>
      </c>
      <c r="J32" s="72"/>
      <c r="K32" s="75">
        <v>3700</v>
      </c>
      <c r="L32" s="72"/>
      <c r="M32" s="75">
        <v>84093207160</v>
      </c>
      <c r="N32" s="72"/>
      <c r="O32" s="75">
        <v>52166180194</v>
      </c>
      <c r="P32" s="72"/>
      <c r="Q32" s="75">
        <f t="shared" si="1"/>
        <v>31927026966</v>
      </c>
      <c r="R32" s="80"/>
      <c r="S32" s="81"/>
    </row>
    <row r="33" spans="1:19" ht="21.75" customHeight="1">
      <c r="A33" s="68" t="s">
        <v>172</v>
      </c>
      <c r="B33" s="67"/>
      <c r="C33" s="75">
        <v>165000</v>
      </c>
      <c r="D33" s="72"/>
      <c r="E33" s="75">
        <v>164910281250</v>
      </c>
      <c r="F33" s="72"/>
      <c r="G33" s="75">
        <v>164910281250</v>
      </c>
      <c r="H33" s="72"/>
      <c r="I33" s="75">
        <f t="shared" si="0"/>
        <v>0</v>
      </c>
      <c r="J33" s="72"/>
      <c r="K33" s="75">
        <v>165000</v>
      </c>
      <c r="L33" s="72"/>
      <c r="M33" s="75">
        <v>164910281250</v>
      </c>
      <c r="N33" s="72"/>
      <c r="O33" s="75">
        <v>165022500001</v>
      </c>
      <c r="P33" s="72"/>
      <c r="Q33" s="75">
        <f t="shared" si="1"/>
        <v>-112218751</v>
      </c>
      <c r="R33" s="80"/>
      <c r="S33" s="81"/>
    </row>
    <row r="34" spans="1:19" ht="21.75" customHeight="1">
      <c r="A34" s="68" t="s">
        <v>177</v>
      </c>
      <c r="B34" s="67"/>
      <c r="C34" s="75">
        <v>43300</v>
      </c>
      <c r="D34" s="72"/>
      <c r="E34" s="75">
        <v>43276455625</v>
      </c>
      <c r="F34" s="72"/>
      <c r="G34" s="75">
        <v>43276455625</v>
      </c>
      <c r="H34" s="72"/>
      <c r="I34" s="75">
        <f t="shared" si="0"/>
        <v>0</v>
      </c>
      <c r="J34" s="72"/>
      <c r="K34" s="75">
        <v>43300</v>
      </c>
      <c r="L34" s="72"/>
      <c r="M34" s="75">
        <v>43276455625</v>
      </c>
      <c r="N34" s="72"/>
      <c r="O34" s="75">
        <v>43323544375</v>
      </c>
      <c r="P34" s="72"/>
      <c r="Q34" s="75">
        <f t="shared" si="1"/>
        <v>-47088750</v>
      </c>
      <c r="R34" s="80"/>
      <c r="S34" s="81"/>
    </row>
    <row r="35" spans="1:19" ht="21.75" customHeight="1" thickBot="1">
      <c r="A35" s="83"/>
      <c r="B35" s="67"/>
      <c r="C35" s="75"/>
      <c r="D35" s="72"/>
      <c r="E35" s="82">
        <f>SUM(E8:E34)</f>
        <v>1808224851458</v>
      </c>
      <c r="F35" s="72"/>
      <c r="G35" s="82">
        <f>SUM(G8:G34)</f>
        <v>1809018208715</v>
      </c>
      <c r="H35" s="72"/>
      <c r="I35" s="82">
        <f>SUM(I8:I34)</f>
        <v>-793357257</v>
      </c>
      <c r="J35" s="72"/>
      <c r="K35" s="75"/>
      <c r="L35" s="72"/>
      <c r="M35" s="82">
        <f>SUM(M8:M34)</f>
        <v>1808224851458</v>
      </c>
      <c r="N35" s="72"/>
      <c r="O35" s="82">
        <f>SUM(O8:O34)</f>
        <v>1806742014990</v>
      </c>
      <c r="P35" s="72"/>
      <c r="Q35" s="82">
        <f>SUM(Q8:Q34)</f>
        <v>1482836468</v>
      </c>
      <c r="R35" s="81"/>
    </row>
    <row r="36" spans="1:19" ht="13.5" thickTop="1"/>
    <row r="37" spans="1:19" ht="18.75">
      <c r="I37" s="75"/>
      <c r="Q37" s="80"/>
    </row>
    <row r="38" spans="1:19">
      <c r="I38" s="80"/>
      <c r="Q38" s="80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64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2AA3F-9074-4809-8DA6-59583AE37752}">
  <sheetPr>
    <tabColor rgb="FF92D050"/>
  </sheetPr>
  <dimension ref="A1:Q20"/>
  <sheetViews>
    <sheetView rightToLeft="1" view="pageBreakPreview" zoomScaleNormal="100" zoomScaleSheetLayoutView="100" workbookViewId="0">
      <selection activeCell="O26" sqref="O26"/>
    </sheetView>
  </sheetViews>
  <sheetFormatPr defaultRowHeight="15"/>
  <cols>
    <col min="1" max="1" width="17.42578125" style="51" customWidth="1"/>
    <col min="2" max="2" width="9.28515625" style="51" bestFit="1" customWidth="1"/>
    <col min="3" max="3" width="39.28515625" style="51" bestFit="1" customWidth="1"/>
    <col min="4" max="4" width="12.42578125" style="51" bestFit="1" customWidth="1"/>
    <col min="5" max="5" width="17.42578125" style="51" bestFit="1" customWidth="1"/>
    <col min="6" max="6" width="16.5703125" style="51" bestFit="1" customWidth="1"/>
    <col min="7" max="7" width="9.42578125" style="51" bestFit="1" customWidth="1"/>
    <col min="8" max="8" width="15" style="51" customWidth="1"/>
    <col min="9" max="11" width="9.140625" style="51"/>
    <col min="12" max="12" width="15.28515625" style="51" bestFit="1" customWidth="1"/>
    <col min="13" max="13" width="9.140625" style="51"/>
    <col min="14" max="14" width="15.28515625" style="51" bestFit="1" customWidth="1"/>
    <col min="15" max="16384" width="9.140625" style="51"/>
  </cols>
  <sheetData>
    <row r="1" spans="1:17" ht="26.25" customHeight="1">
      <c r="A1" s="122" t="str">
        <f>'[2]درآمد ناشی از تغییر قیمت اوراق'!A1:Q1</f>
        <v>صندوق حفظ ارزش دماوند</v>
      </c>
      <c r="B1" s="122"/>
      <c r="C1" s="122"/>
      <c r="D1" s="122"/>
      <c r="E1" s="122"/>
      <c r="F1" s="122"/>
      <c r="G1" s="122"/>
      <c r="H1" s="122"/>
      <c r="I1" s="61"/>
      <c r="J1" s="61"/>
      <c r="K1" s="61"/>
      <c r="L1" s="61"/>
      <c r="M1" s="61"/>
      <c r="N1" s="61"/>
      <c r="O1" s="61"/>
      <c r="P1" s="61"/>
      <c r="Q1" s="61"/>
    </row>
    <row r="2" spans="1:17" ht="26.25" customHeight="1">
      <c r="A2" s="122" t="s">
        <v>143</v>
      </c>
      <c r="B2" s="122"/>
      <c r="C2" s="122"/>
      <c r="D2" s="122"/>
      <c r="E2" s="122"/>
      <c r="F2" s="122"/>
      <c r="G2" s="122"/>
      <c r="H2" s="122"/>
      <c r="I2" s="61"/>
      <c r="J2" s="61"/>
      <c r="K2" s="61"/>
      <c r="L2" s="61"/>
      <c r="M2" s="61"/>
      <c r="N2" s="61"/>
      <c r="O2" s="61"/>
      <c r="P2" s="61"/>
      <c r="Q2" s="61"/>
    </row>
    <row r="3" spans="1:17" ht="25.5">
      <c r="A3" s="122" t="str">
        <f>سهام!A3</f>
        <v>‫برای ماه منتهی به 31 فروردین ماه 1405</v>
      </c>
      <c r="B3" s="122"/>
      <c r="C3" s="122"/>
      <c r="D3" s="122"/>
      <c r="E3" s="122"/>
      <c r="F3" s="122"/>
      <c r="G3" s="122"/>
      <c r="H3" s="122"/>
      <c r="I3" s="61"/>
      <c r="J3" s="61"/>
      <c r="K3" s="61"/>
      <c r="L3" s="61"/>
      <c r="M3" s="61"/>
      <c r="N3" s="61"/>
      <c r="O3" s="61"/>
      <c r="P3" s="61"/>
      <c r="Q3" s="61"/>
    </row>
    <row r="6" spans="1:17" ht="21">
      <c r="A6" s="132" t="s">
        <v>318</v>
      </c>
      <c r="B6" s="133"/>
      <c r="C6" s="133"/>
      <c r="D6" s="133"/>
      <c r="E6" s="133"/>
      <c r="F6" s="133"/>
      <c r="G6" s="133"/>
      <c r="H6" s="54"/>
    </row>
    <row r="7" spans="1:17" ht="15.75" thickBot="1">
      <c r="A7" s="54"/>
      <c r="B7" s="54"/>
      <c r="C7" s="54"/>
      <c r="D7" s="54"/>
      <c r="E7" s="54"/>
      <c r="F7" s="54"/>
      <c r="G7" s="54"/>
      <c r="H7" s="54"/>
    </row>
    <row r="8" spans="1:17" ht="51.75">
      <c r="A8" s="60" t="s">
        <v>179</v>
      </c>
      <c r="B8" s="59" t="s">
        <v>180</v>
      </c>
      <c r="C8" s="59" t="s">
        <v>181</v>
      </c>
      <c r="D8" s="59" t="s">
        <v>68</v>
      </c>
      <c r="E8" s="59" t="s">
        <v>182</v>
      </c>
      <c r="F8" s="58" t="s">
        <v>178</v>
      </c>
      <c r="G8" s="58" t="s">
        <v>317</v>
      </c>
      <c r="H8" s="58" t="s">
        <v>316</v>
      </c>
    </row>
    <row r="9" spans="1:17" ht="18">
      <c r="A9" s="134" t="s">
        <v>315</v>
      </c>
      <c r="B9" s="136" t="s">
        <v>183</v>
      </c>
      <c r="C9" s="57" t="s">
        <v>356</v>
      </c>
      <c r="D9" s="56">
        <v>165000</v>
      </c>
      <c r="E9" s="56">
        <f>D9*1000000</f>
        <v>165000000000</v>
      </c>
      <c r="F9" s="56">
        <v>1169790877</v>
      </c>
      <c r="G9" s="56">
        <v>23</v>
      </c>
      <c r="H9" s="55" t="s">
        <v>357</v>
      </c>
    </row>
    <row r="10" spans="1:17" ht="18">
      <c r="A10" s="135"/>
      <c r="B10" s="136"/>
      <c r="C10" s="57" t="s">
        <v>177</v>
      </c>
      <c r="D10" s="56">
        <v>43300</v>
      </c>
      <c r="E10" s="56">
        <f>D10*1000000</f>
        <v>43300000000</v>
      </c>
      <c r="F10" s="56">
        <v>447911975</v>
      </c>
      <c r="G10" s="55" t="s">
        <v>369</v>
      </c>
      <c r="H10" s="55" t="s">
        <v>370</v>
      </c>
    </row>
    <row r="11" spans="1:17" ht="18.75" thickBot="1">
      <c r="D11" s="53">
        <f t="shared" ref="D11:E11" si="0">SUM(D9:D10)</f>
        <v>208300</v>
      </c>
      <c r="E11" s="53">
        <f t="shared" si="0"/>
        <v>208300000000</v>
      </c>
      <c r="F11" s="53">
        <f>SUM(F9:F10)</f>
        <v>1617702852</v>
      </c>
    </row>
    <row r="12" spans="1:17" ht="15.75" thickTop="1"/>
    <row r="13" spans="1:17">
      <c r="G13" s="52"/>
    </row>
    <row r="20" spans="3:3">
      <c r="C20" s="92"/>
    </row>
  </sheetData>
  <mergeCells count="6">
    <mergeCell ref="A1:H1"/>
    <mergeCell ref="A2:H2"/>
    <mergeCell ref="A3:H3"/>
    <mergeCell ref="A6:G6"/>
    <mergeCell ref="A9:A10"/>
    <mergeCell ref="B9:B10"/>
  </mergeCells>
  <pageMargins left="0.7" right="0.7" top="0.75" bottom="0.75" header="0.3" footer="0.3"/>
  <pageSetup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AB50"/>
  <sheetViews>
    <sheetView rightToLeft="1" tabSelected="1" view="pageBreakPreview" topLeftCell="A14" zoomScale="70" zoomScaleNormal="100" zoomScaleSheetLayoutView="70" workbookViewId="0">
      <selection activeCell="U33" sqref="U33"/>
    </sheetView>
  </sheetViews>
  <sheetFormatPr defaultRowHeight="12.75"/>
  <cols>
    <col min="1" max="1" width="80.28515625" style="9" customWidth="1"/>
    <col min="2" max="2" width="1.28515625" style="9" customWidth="1"/>
    <col min="3" max="3" width="14.42578125" style="9" bestFit="1" customWidth="1"/>
    <col min="4" max="4" width="1.28515625" style="9" customWidth="1"/>
    <col min="5" max="5" width="18.7109375" style="9" bestFit="1" customWidth="1"/>
    <col min="6" max="6" width="1.28515625" style="9" customWidth="1"/>
    <col min="7" max="7" width="18.7109375" style="9" bestFit="1" customWidth="1"/>
    <col min="8" max="8" width="1.28515625" style="9" customWidth="1"/>
    <col min="9" max="9" width="13" style="9" bestFit="1" customWidth="1"/>
    <col min="10" max="10" width="1.28515625" style="9" customWidth="1"/>
    <col min="11" max="11" width="17" style="9" bestFit="1" customWidth="1"/>
    <col min="12" max="12" width="1.28515625" style="9" customWidth="1"/>
    <col min="13" max="13" width="13.7109375" style="9" bestFit="1" customWidth="1"/>
    <col min="14" max="14" width="1.28515625" style="9" customWidth="1"/>
    <col min="15" max="15" width="16.85546875" style="9" bestFit="1" customWidth="1"/>
    <col min="16" max="16" width="1.28515625" style="9" customWidth="1"/>
    <col min="17" max="17" width="14.5703125" style="9" bestFit="1" customWidth="1"/>
    <col min="18" max="18" width="1.28515625" style="9" customWidth="1"/>
    <col min="19" max="19" width="16.42578125" style="9" bestFit="1" customWidth="1"/>
    <col min="20" max="20" width="1.28515625" style="9" customWidth="1"/>
    <col min="21" max="21" width="18.7109375" style="9" bestFit="1" customWidth="1"/>
    <col min="22" max="22" width="1.28515625" style="9" customWidth="1"/>
    <col min="23" max="23" width="18.5703125" style="9" bestFit="1" customWidth="1"/>
    <col min="24" max="24" width="1.28515625" style="9" customWidth="1"/>
    <col min="25" max="25" width="18.28515625" style="9" bestFit="1" customWidth="1"/>
    <col min="26" max="26" width="15.85546875" style="9" bestFit="1" customWidth="1"/>
    <col min="27" max="27" width="16.28515625" style="9" bestFit="1" customWidth="1"/>
    <col min="28" max="28" width="13.42578125" style="9" bestFit="1" customWidth="1"/>
    <col min="29" max="16384" width="9.140625" style="9"/>
  </cols>
  <sheetData>
    <row r="1" spans="1:28" ht="29.1" customHeight="1">
      <c r="A1" s="113" t="s">
        <v>311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3"/>
      <c r="Y1" s="113"/>
    </row>
    <row r="2" spans="1:28" ht="21.75" customHeight="1">
      <c r="A2" s="113" t="s">
        <v>0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</row>
    <row r="3" spans="1:28" ht="21.75" customHeight="1">
      <c r="A3" s="114" t="str">
        <f>'0'!A18:I18</f>
        <v>‫برای ماه منتهی به 31 فروردین ماه 1405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</row>
    <row r="4" spans="1:28" ht="14.45" customHeight="1">
      <c r="A4" s="112" t="s">
        <v>222</v>
      </c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</row>
    <row r="5" spans="1:28" ht="14.45" customHeight="1">
      <c r="A5" s="112" t="s">
        <v>223</v>
      </c>
      <c r="B5" s="112"/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12"/>
      <c r="X5" s="112"/>
      <c r="Y5" s="112"/>
    </row>
    <row r="6" spans="1:28" ht="14.45" customHeight="1">
      <c r="C6" s="110" t="s">
        <v>372</v>
      </c>
      <c r="D6" s="110"/>
      <c r="E6" s="110"/>
      <c r="F6" s="110"/>
      <c r="G6" s="110"/>
      <c r="I6" s="110" t="s">
        <v>2</v>
      </c>
      <c r="J6" s="110"/>
      <c r="K6" s="110"/>
      <c r="L6" s="110"/>
      <c r="M6" s="110"/>
      <c r="N6" s="110"/>
      <c r="O6" s="110"/>
      <c r="Q6" s="110" t="s">
        <v>377</v>
      </c>
      <c r="R6" s="110"/>
      <c r="S6" s="110"/>
      <c r="T6" s="110"/>
      <c r="U6" s="110"/>
      <c r="V6" s="110"/>
      <c r="W6" s="110"/>
      <c r="X6" s="110"/>
      <c r="Y6" s="110"/>
    </row>
    <row r="7" spans="1:28" ht="14.45" customHeight="1">
      <c r="C7" s="10"/>
      <c r="D7" s="10"/>
      <c r="E7" s="10"/>
      <c r="F7" s="10"/>
      <c r="G7" s="10"/>
      <c r="I7" s="111" t="s">
        <v>3</v>
      </c>
      <c r="J7" s="111"/>
      <c r="K7" s="111"/>
      <c r="L7" s="10"/>
      <c r="M7" s="111" t="s">
        <v>4</v>
      </c>
      <c r="N7" s="111"/>
      <c r="O7" s="111"/>
      <c r="Q7" s="10"/>
      <c r="R7" s="10"/>
      <c r="S7" s="10"/>
      <c r="T7" s="10"/>
      <c r="U7" s="10"/>
      <c r="V7" s="10"/>
      <c r="W7" s="10"/>
      <c r="X7" s="10"/>
      <c r="Y7" s="10"/>
    </row>
    <row r="8" spans="1:28" ht="14.45" customHeight="1">
      <c r="A8" s="14" t="s">
        <v>5</v>
      </c>
      <c r="C8" s="17" t="s">
        <v>6</v>
      </c>
      <c r="E8" s="2" t="s">
        <v>7</v>
      </c>
      <c r="G8" s="2" t="s">
        <v>8</v>
      </c>
      <c r="I8" s="4" t="s">
        <v>6</v>
      </c>
      <c r="J8" s="10"/>
      <c r="K8" s="4" t="s">
        <v>7</v>
      </c>
      <c r="M8" s="4" t="s">
        <v>6</v>
      </c>
      <c r="N8" s="10"/>
      <c r="O8" s="4" t="s">
        <v>9</v>
      </c>
      <c r="Q8" s="2" t="s">
        <v>6</v>
      </c>
      <c r="S8" s="2" t="s">
        <v>10</v>
      </c>
      <c r="U8" s="2" t="s">
        <v>7</v>
      </c>
      <c r="W8" s="2" t="s">
        <v>8</v>
      </c>
      <c r="Y8" s="2" t="s">
        <v>11</v>
      </c>
      <c r="AA8" s="94"/>
    </row>
    <row r="9" spans="1:28" ht="21.75" customHeight="1">
      <c r="A9" s="13" t="s">
        <v>29</v>
      </c>
      <c r="B9" s="13"/>
      <c r="C9" s="26">
        <v>450899961</v>
      </c>
      <c r="D9" s="40"/>
      <c r="E9" s="26">
        <v>225203081273</v>
      </c>
      <c r="F9" s="40"/>
      <c r="G9" s="26">
        <v>213864133056</v>
      </c>
      <c r="H9" s="40"/>
      <c r="I9" s="26">
        <v>0</v>
      </c>
      <c r="J9" s="40"/>
      <c r="K9" s="26">
        <v>0</v>
      </c>
      <c r="L9" s="40"/>
      <c r="M9" s="26">
        <v>0</v>
      </c>
      <c r="N9" s="40"/>
      <c r="O9" s="26">
        <v>0</v>
      </c>
      <c r="P9" s="40"/>
      <c r="Q9" s="26">
        <v>450899961</v>
      </c>
      <c r="R9" s="40"/>
      <c r="S9" s="26">
        <v>486</v>
      </c>
      <c r="T9" s="40"/>
      <c r="U9" s="26">
        <v>225203081273</v>
      </c>
      <c r="V9" s="40"/>
      <c r="W9" s="26">
        <v>217443449090</v>
      </c>
      <c r="X9" s="40"/>
      <c r="Y9" s="45">
        <f>W9/1856749287157*100</f>
        <v>11.710975229345207</v>
      </c>
      <c r="Z9" s="25"/>
      <c r="AA9" s="25"/>
      <c r="AB9" s="25"/>
    </row>
    <row r="10" spans="1:28" ht="21.75" customHeight="1">
      <c r="A10" s="13" t="s">
        <v>30</v>
      </c>
      <c r="B10" s="13"/>
      <c r="C10" s="26">
        <v>296768849</v>
      </c>
      <c r="D10" s="40"/>
      <c r="E10" s="26">
        <v>131333215489</v>
      </c>
      <c r="F10" s="40"/>
      <c r="G10" s="26">
        <v>118673354796</v>
      </c>
      <c r="H10" s="40"/>
      <c r="I10" s="26">
        <v>22148514</v>
      </c>
      <c r="J10" s="40"/>
      <c r="K10" s="26">
        <v>0</v>
      </c>
      <c r="L10" s="40"/>
      <c r="M10" s="26">
        <v>-2</v>
      </c>
      <c r="N10" s="40"/>
      <c r="O10" s="26">
        <v>2</v>
      </c>
      <c r="P10" s="40"/>
      <c r="Q10" s="26">
        <v>318917361</v>
      </c>
      <c r="R10" s="40"/>
      <c r="S10" s="26">
        <v>375</v>
      </c>
      <c r="T10" s="40"/>
      <c r="U10" s="26">
        <v>131333214665</v>
      </c>
      <c r="V10" s="40"/>
      <c r="W10" s="26">
        <v>118669548674</v>
      </c>
      <c r="X10" s="40"/>
      <c r="Y10" s="45">
        <f t="shared" ref="Y10:Y33" si="0">W10/1856749287157*100</f>
        <v>6.391253223837416</v>
      </c>
      <c r="Z10" s="25"/>
      <c r="AA10" s="25"/>
      <c r="AB10" s="25"/>
    </row>
    <row r="11" spans="1:28" ht="21.75" customHeight="1">
      <c r="A11" s="13" t="s">
        <v>31</v>
      </c>
      <c r="B11" s="13"/>
      <c r="C11" s="26">
        <v>10857025</v>
      </c>
      <c r="D11" s="40"/>
      <c r="E11" s="26">
        <v>6448885302</v>
      </c>
      <c r="F11" s="40"/>
      <c r="G11" s="26">
        <v>5203407395.0302496</v>
      </c>
      <c r="H11" s="40"/>
      <c r="I11" s="26">
        <v>0</v>
      </c>
      <c r="J11" s="40"/>
      <c r="K11" s="26">
        <v>0</v>
      </c>
      <c r="L11" s="40"/>
      <c r="M11" s="26">
        <v>0</v>
      </c>
      <c r="N11" s="40"/>
      <c r="O11" s="26">
        <v>0</v>
      </c>
      <c r="P11" s="40"/>
      <c r="Q11" s="26">
        <v>10857025</v>
      </c>
      <c r="R11" s="40"/>
      <c r="S11" s="26">
        <v>483</v>
      </c>
      <c r="T11" s="40"/>
      <c r="U11" s="26">
        <v>6448885302</v>
      </c>
      <c r="V11" s="40"/>
      <c r="W11" s="26">
        <v>5203407395.0302496</v>
      </c>
      <c r="X11" s="40"/>
      <c r="Y11" s="45">
        <f t="shared" si="0"/>
        <v>0.28024286482950828</v>
      </c>
      <c r="Z11" s="25"/>
      <c r="AA11" s="25"/>
      <c r="AB11" s="25"/>
    </row>
    <row r="12" spans="1:28" ht="21.75" customHeight="1">
      <c r="A12" s="13" t="s">
        <v>32</v>
      </c>
      <c r="B12" s="13"/>
      <c r="C12" s="26">
        <v>204078498</v>
      </c>
      <c r="D12" s="40"/>
      <c r="E12" s="26">
        <v>172158720584</v>
      </c>
      <c r="F12" s="40"/>
      <c r="G12" s="26">
        <v>176985848837</v>
      </c>
      <c r="H12" s="40"/>
      <c r="I12" s="26">
        <v>0</v>
      </c>
      <c r="J12" s="40"/>
      <c r="K12" s="26">
        <v>0</v>
      </c>
      <c r="L12" s="40"/>
      <c r="M12" s="26">
        <v>-3</v>
      </c>
      <c r="N12" s="40"/>
      <c r="O12" s="26">
        <v>3</v>
      </c>
      <c r="P12" s="40"/>
      <c r="Q12" s="26">
        <v>204078495</v>
      </c>
      <c r="R12" s="40"/>
      <c r="S12" s="26">
        <v>887</v>
      </c>
      <c r="T12" s="40"/>
      <c r="U12" s="26">
        <v>172158718053</v>
      </c>
      <c r="V12" s="40"/>
      <c r="W12" s="26">
        <v>179618358823</v>
      </c>
      <c r="X12" s="40"/>
      <c r="Y12" s="45">
        <f t="shared" si="0"/>
        <v>9.6738078783930153</v>
      </c>
      <c r="Z12" s="25"/>
      <c r="AA12" s="25"/>
      <c r="AB12" s="25"/>
    </row>
    <row r="13" spans="1:28" ht="21.75" customHeight="1">
      <c r="A13" s="13" t="s">
        <v>335</v>
      </c>
      <c r="B13" s="13"/>
      <c r="C13" s="26">
        <v>10000000</v>
      </c>
      <c r="D13" s="40"/>
      <c r="E13" s="26">
        <v>98818698531</v>
      </c>
      <c r="F13" s="40"/>
      <c r="G13" s="26">
        <v>89998889000</v>
      </c>
      <c r="H13" s="40"/>
      <c r="I13" s="26">
        <v>0</v>
      </c>
      <c r="J13" s="40"/>
      <c r="K13" s="26">
        <v>0</v>
      </c>
      <c r="L13" s="40"/>
      <c r="M13" s="26">
        <v>0</v>
      </c>
      <c r="N13" s="40"/>
      <c r="O13" s="26">
        <v>0</v>
      </c>
      <c r="P13" s="40"/>
      <c r="Q13" s="26">
        <v>10000000</v>
      </c>
      <c r="R13" s="40"/>
      <c r="S13" s="26">
        <v>9070</v>
      </c>
      <c r="T13" s="40"/>
      <c r="U13" s="26">
        <v>98818698531</v>
      </c>
      <c r="V13" s="40"/>
      <c r="W13" s="26">
        <v>89998889000</v>
      </c>
      <c r="X13" s="40"/>
      <c r="Y13" s="45">
        <f t="shared" si="0"/>
        <v>4.8471212361580411</v>
      </c>
      <c r="Z13" s="25"/>
      <c r="AA13" s="25"/>
      <c r="AB13" s="25"/>
    </row>
    <row r="14" spans="1:28" ht="21.75" customHeight="1">
      <c r="A14" s="13" t="s">
        <v>33</v>
      </c>
      <c r="B14" s="13"/>
      <c r="C14" s="26">
        <v>20231241</v>
      </c>
      <c r="D14" s="40"/>
      <c r="E14" s="26">
        <v>120976955134</v>
      </c>
      <c r="F14" s="40"/>
      <c r="G14" s="26">
        <v>123058851998.339</v>
      </c>
      <c r="H14" s="40"/>
      <c r="I14" s="26">
        <v>0</v>
      </c>
      <c r="J14" s="40"/>
      <c r="K14" s="26">
        <v>0</v>
      </c>
      <c r="L14" s="40"/>
      <c r="M14" s="26">
        <v>0</v>
      </c>
      <c r="N14" s="40"/>
      <c r="O14" s="26">
        <v>0</v>
      </c>
      <c r="P14" s="40"/>
      <c r="Q14" s="26">
        <v>20231241</v>
      </c>
      <c r="R14" s="40"/>
      <c r="S14" s="26">
        <v>6130</v>
      </c>
      <c r="T14" s="40"/>
      <c r="U14" s="26">
        <v>120976955134</v>
      </c>
      <c r="V14" s="40"/>
      <c r="W14" s="26">
        <v>123058851998</v>
      </c>
      <c r="X14" s="40"/>
      <c r="Y14" s="45">
        <f t="shared" si="0"/>
        <v>6.6276504237372889</v>
      </c>
      <c r="Z14" s="25"/>
      <c r="AA14" s="25"/>
      <c r="AB14" s="25"/>
    </row>
    <row r="15" spans="1:28" ht="21.75" customHeight="1">
      <c r="A15" s="13" t="s">
        <v>35</v>
      </c>
      <c r="B15" s="13"/>
      <c r="C15" s="26">
        <v>1000</v>
      </c>
      <c r="D15" s="40"/>
      <c r="E15" s="26">
        <v>70704648</v>
      </c>
      <c r="F15" s="40"/>
      <c r="G15" s="26">
        <v>105627141</v>
      </c>
      <c r="H15" s="40"/>
      <c r="I15" s="26">
        <v>0</v>
      </c>
      <c r="J15" s="40"/>
      <c r="K15" s="26">
        <v>0</v>
      </c>
      <c r="L15" s="40"/>
      <c r="M15" s="26">
        <v>0</v>
      </c>
      <c r="N15" s="40"/>
      <c r="O15" s="26">
        <v>0</v>
      </c>
      <c r="P15" s="40"/>
      <c r="Q15" s="26">
        <v>1000</v>
      </c>
      <c r="R15" s="40"/>
      <c r="S15" s="26">
        <v>106450</v>
      </c>
      <c r="T15" s="40"/>
      <c r="U15" s="26">
        <v>70704648</v>
      </c>
      <c r="V15" s="40"/>
      <c r="W15" s="26">
        <v>105627141</v>
      </c>
      <c r="X15" s="40"/>
      <c r="Y15" s="45">
        <f t="shared" si="0"/>
        <v>5.6888208726194357E-3</v>
      </c>
      <c r="Z15" s="25"/>
      <c r="AA15" s="25"/>
      <c r="AB15" s="25"/>
    </row>
    <row r="16" spans="1:28" ht="21.75" customHeight="1">
      <c r="A16" s="13" t="s">
        <v>334</v>
      </c>
      <c r="B16" s="13"/>
      <c r="C16" s="26">
        <v>16470588</v>
      </c>
      <c r="D16" s="40"/>
      <c r="E16" s="26">
        <v>29457115291</v>
      </c>
      <c r="F16" s="40"/>
      <c r="G16" s="26">
        <v>23812144906</v>
      </c>
      <c r="H16" s="40"/>
      <c r="I16" s="26">
        <v>0</v>
      </c>
      <c r="J16" s="40"/>
      <c r="K16" s="26">
        <v>0</v>
      </c>
      <c r="L16" s="40"/>
      <c r="M16" s="26">
        <v>0</v>
      </c>
      <c r="N16" s="40"/>
      <c r="O16" s="26">
        <v>0</v>
      </c>
      <c r="P16" s="40"/>
      <c r="Q16" s="26">
        <v>16470588</v>
      </c>
      <c r="R16" s="40"/>
      <c r="S16" s="26">
        <v>1457</v>
      </c>
      <c r="T16" s="40"/>
      <c r="U16" s="26">
        <v>29457115291</v>
      </c>
      <c r="V16" s="40"/>
      <c r="W16" s="26">
        <v>23812144906</v>
      </c>
      <c r="X16" s="40"/>
      <c r="Y16" s="45">
        <f t="shared" si="0"/>
        <v>1.2824642007785798</v>
      </c>
      <c r="Z16" s="25"/>
      <c r="AA16" s="25"/>
      <c r="AB16" s="25"/>
    </row>
    <row r="17" spans="1:28" ht="21.75" customHeight="1">
      <c r="A17" s="13" t="s">
        <v>37</v>
      </c>
      <c r="B17" s="13"/>
      <c r="C17" s="26">
        <v>179488842</v>
      </c>
      <c r="D17" s="40"/>
      <c r="E17" s="26">
        <v>74112094573</v>
      </c>
      <c r="F17" s="40"/>
      <c r="G17" s="26">
        <v>59307763952</v>
      </c>
      <c r="H17" s="40"/>
      <c r="I17" s="26">
        <v>0</v>
      </c>
      <c r="J17" s="40"/>
      <c r="K17" s="26">
        <v>0</v>
      </c>
      <c r="L17" s="40"/>
      <c r="M17" s="26">
        <v>0</v>
      </c>
      <c r="N17" s="40"/>
      <c r="O17" s="26">
        <v>0</v>
      </c>
      <c r="P17" s="40"/>
      <c r="Q17" s="26">
        <v>179488842</v>
      </c>
      <c r="R17" s="40"/>
      <c r="S17" s="26">
        <v>333</v>
      </c>
      <c r="T17" s="40"/>
      <c r="U17" s="26">
        <v>74112094573</v>
      </c>
      <c r="V17" s="40"/>
      <c r="W17" s="26">
        <v>59307763952</v>
      </c>
      <c r="X17" s="40"/>
      <c r="Y17" s="45">
        <f t="shared" si="0"/>
        <v>3.194171898286295</v>
      </c>
      <c r="Z17" s="25"/>
      <c r="AA17" s="25"/>
      <c r="AB17" s="25"/>
    </row>
    <row r="18" spans="1:28" ht="21.75" customHeight="1">
      <c r="A18" s="13" t="s">
        <v>52</v>
      </c>
      <c r="B18" s="13"/>
      <c r="C18" s="26">
        <v>562500</v>
      </c>
      <c r="D18" s="40"/>
      <c r="E18" s="26">
        <v>5067096751</v>
      </c>
      <c r="F18" s="40"/>
      <c r="G18" s="26">
        <v>4638242081.25</v>
      </c>
      <c r="H18" s="40"/>
      <c r="I18" s="26">
        <v>0</v>
      </c>
      <c r="J18" s="40"/>
      <c r="K18" s="26">
        <v>0</v>
      </c>
      <c r="L18" s="40"/>
      <c r="M18" s="26">
        <v>0</v>
      </c>
      <c r="N18" s="40"/>
      <c r="O18" s="26">
        <v>0</v>
      </c>
      <c r="P18" s="40"/>
      <c r="Q18" s="26">
        <v>562500</v>
      </c>
      <c r="R18" s="40"/>
      <c r="S18" s="26">
        <v>8310</v>
      </c>
      <c r="T18" s="40"/>
      <c r="U18" s="26">
        <v>5067096751</v>
      </c>
      <c r="V18" s="40"/>
      <c r="W18" s="26">
        <v>4638242081.25</v>
      </c>
      <c r="X18" s="40"/>
      <c r="Y18" s="45">
        <f t="shared" si="0"/>
        <v>0.24980443581329928</v>
      </c>
      <c r="Z18" s="25"/>
      <c r="AA18" s="25"/>
      <c r="AB18" s="25"/>
    </row>
    <row r="19" spans="1:28" ht="21.75" customHeight="1">
      <c r="A19" s="13" t="s">
        <v>38</v>
      </c>
      <c r="B19" s="13"/>
      <c r="C19" s="26">
        <v>374934325</v>
      </c>
      <c r="D19" s="40"/>
      <c r="E19" s="26">
        <v>172805659178</v>
      </c>
      <c r="F19" s="40"/>
      <c r="G19" s="26">
        <v>188250257829</v>
      </c>
      <c r="H19" s="40"/>
      <c r="I19" s="26">
        <v>0</v>
      </c>
      <c r="J19" s="40"/>
      <c r="K19" s="26">
        <v>0</v>
      </c>
      <c r="L19" s="40"/>
      <c r="M19" s="26">
        <v>0</v>
      </c>
      <c r="N19" s="40"/>
      <c r="O19" s="26">
        <v>0</v>
      </c>
      <c r="P19" s="40"/>
      <c r="Q19" s="26">
        <v>374934325</v>
      </c>
      <c r="R19" s="40"/>
      <c r="S19" s="26">
        <v>506</v>
      </c>
      <c r="T19" s="40"/>
      <c r="U19" s="26">
        <v>172805659178</v>
      </c>
      <c r="V19" s="40"/>
      <c r="W19" s="26">
        <v>188250257829</v>
      </c>
      <c r="X19" s="40"/>
      <c r="Y19" s="45">
        <f t="shared" si="0"/>
        <v>10.138700961466007</v>
      </c>
      <c r="Z19" s="25"/>
      <c r="AA19" s="25"/>
      <c r="AB19" s="25"/>
    </row>
    <row r="20" spans="1:28" ht="21.75" customHeight="1">
      <c r="A20" s="13" t="s">
        <v>39</v>
      </c>
      <c r="B20" s="13"/>
      <c r="C20" s="26">
        <v>3250000</v>
      </c>
      <c r="D20" s="40"/>
      <c r="E20" s="26">
        <v>3848241032</v>
      </c>
      <c r="F20" s="40"/>
      <c r="G20" s="26">
        <v>3466743312</v>
      </c>
      <c r="H20" s="40"/>
      <c r="I20" s="26">
        <v>0</v>
      </c>
      <c r="J20" s="40"/>
      <c r="K20" s="26">
        <v>0</v>
      </c>
      <c r="L20" s="40"/>
      <c r="M20" s="26">
        <v>0</v>
      </c>
      <c r="N20" s="40"/>
      <c r="O20" s="26">
        <v>0</v>
      </c>
      <c r="P20" s="40"/>
      <c r="Q20" s="26">
        <v>3250000</v>
      </c>
      <c r="R20" s="40"/>
      <c r="S20" s="26">
        <v>1075</v>
      </c>
      <c r="T20" s="40"/>
      <c r="U20" s="26">
        <v>3848241032</v>
      </c>
      <c r="V20" s="40"/>
      <c r="W20" s="26">
        <v>3466743312</v>
      </c>
      <c r="X20" s="40"/>
      <c r="Y20" s="45">
        <f t="shared" si="0"/>
        <v>0.18671036181240039</v>
      </c>
      <c r="Z20" s="25"/>
      <c r="AA20" s="25"/>
      <c r="AB20" s="25"/>
    </row>
    <row r="21" spans="1:28" ht="21.75" customHeight="1">
      <c r="A21" s="13" t="s">
        <v>40</v>
      </c>
      <c r="B21" s="13"/>
      <c r="C21" s="26">
        <v>118807770</v>
      </c>
      <c r="D21" s="40"/>
      <c r="E21" s="26">
        <v>148326215232</v>
      </c>
      <c r="F21" s="40"/>
      <c r="G21" s="26">
        <v>192395477850</v>
      </c>
      <c r="H21" s="40"/>
      <c r="I21" s="26">
        <v>0</v>
      </c>
      <c r="J21" s="40"/>
      <c r="K21" s="26">
        <v>0</v>
      </c>
      <c r="L21" s="40"/>
      <c r="M21" s="26">
        <v>0</v>
      </c>
      <c r="N21" s="40"/>
      <c r="O21" s="26">
        <v>0</v>
      </c>
      <c r="P21" s="40"/>
      <c r="Q21" s="26">
        <v>118807770</v>
      </c>
      <c r="R21" s="40"/>
      <c r="S21" s="26">
        <v>1632</v>
      </c>
      <c r="T21" s="40"/>
      <c r="U21" s="26">
        <v>148326215232</v>
      </c>
      <c r="V21" s="40"/>
      <c r="W21" s="26">
        <v>192395477850</v>
      </c>
      <c r="X21" s="40"/>
      <c r="Y21" s="45">
        <f t="shared" si="0"/>
        <v>10.361952428407301</v>
      </c>
      <c r="Z21" s="25"/>
      <c r="AA21" s="25"/>
      <c r="AB21" s="25"/>
    </row>
    <row r="22" spans="1:28" ht="21.75" customHeight="1">
      <c r="A22" s="13" t="s">
        <v>41</v>
      </c>
      <c r="B22" s="13"/>
      <c r="C22" s="26">
        <v>3700</v>
      </c>
      <c r="D22" s="40"/>
      <c r="E22" s="26">
        <v>52166180194</v>
      </c>
      <c r="F22" s="40"/>
      <c r="G22" s="26">
        <v>91094590016</v>
      </c>
      <c r="H22" s="40"/>
      <c r="I22" s="26">
        <v>0</v>
      </c>
      <c r="J22" s="40"/>
      <c r="K22" s="26">
        <v>0</v>
      </c>
      <c r="L22" s="40"/>
      <c r="M22" s="26">
        <v>0</v>
      </c>
      <c r="N22" s="40"/>
      <c r="O22" s="26">
        <v>0</v>
      </c>
      <c r="P22" s="40"/>
      <c r="Q22" s="26">
        <v>3700</v>
      </c>
      <c r="R22" s="40"/>
      <c r="S22" s="26">
        <v>22782572</v>
      </c>
      <c r="T22" s="40"/>
      <c r="U22" s="26">
        <v>52166180194</v>
      </c>
      <c r="V22" s="40"/>
      <c r="W22" s="26">
        <v>84093207160</v>
      </c>
      <c r="X22" s="40"/>
      <c r="Y22" s="45">
        <f t="shared" si="0"/>
        <v>4.5290555780291184</v>
      </c>
      <c r="Z22" s="25"/>
      <c r="AA22" s="25"/>
      <c r="AB22" s="25"/>
    </row>
    <row r="23" spans="1:28" ht="21.75" customHeight="1">
      <c r="A23" s="13" t="s">
        <v>321</v>
      </c>
      <c r="B23" s="13"/>
      <c r="C23" s="26">
        <v>63322195</v>
      </c>
      <c r="D23" s="40"/>
      <c r="E23" s="26">
        <v>195144487588</v>
      </c>
      <c r="F23" s="40"/>
      <c r="G23" s="26">
        <v>163616388382</v>
      </c>
      <c r="H23" s="40"/>
      <c r="I23" s="26">
        <v>0</v>
      </c>
      <c r="J23" s="40"/>
      <c r="K23" s="26">
        <v>0</v>
      </c>
      <c r="L23" s="40"/>
      <c r="M23" s="26">
        <v>0</v>
      </c>
      <c r="N23" s="40"/>
      <c r="O23" s="26">
        <v>0</v>
      </c>
      <c r="P23" s="40"/>
      <c r="Q23" s="26">
        <v>63322195</v>
      </c>
      <c r="R23" s="40"/>
      <c r="S23" s="26">
        <v>2604</v>
      </c>
      <c r="T23" s="40"/>
      <c r="U23" s="26">
        <v>195144487588</v>
      </c>
      <c r="V23" s="40"/>
      <c r="W23" s="26">
        <v>163616388382</v>
      </c>
      <c r="X23" s="40"/>
      <c r="Y23" s="45">
        <f t="shared" si="0"/>
        <v>8.8119806757822765</v>
      </c>
      <c r="Z23" s="25"/>
      <c r="AA23" s="25"/>
      <c r="AB23" s="25"/>
    </row>
    <row r="24" spans="1:28" ht="21.75" customHeight="1">
      <c r="A24" s="13" t="s">
        <v>337</v>
      </c>
      <c r="B24" s="13"/>
      <c r="C24" s="26">
        <v>5387027</v>
      </c>
      <c r="D24" s="40"/>
      <c r="E24" s="26">
        <v>15625520764</v>
      </c>
      <c r="F24" s="40"/>
      <c r="G24" s="26">
        <v>15416091151</v>
      </c>
      <c r="H24" s="40"/>
      <c r="I24" s="26">
        <v>0</v>
      </c>
      <c r="J24" s="40"/>
      <c r="K24" s="26">
        <v>0</v>
      </c>
      <c r="L24" s="40"/>
      <c r="M24" s="26">
        <v>0</v>
      </c>
      <c r="N24" s="40"/>
      <c r="O24" s="26">
        <v>0</v>
      </c>
      <c r="P24" s="40"/>
      <c r="Q24" s="26">
        <v>5387027</v>
      </c>
      <c r="R24" s="40"/>
      <c r="S24" s="26">
        <v>2884</v>
      </c>
      <c r="T24" s="40"/>
      <c r="U24" s="26">
        <v>15625520764</v>
      </c>
      <c r="V24" s="40"/>
      <c r="W24" s="26">
        <v>15416091151</v>
      </c>
      <c r="X24" s="40"/>
      <c r="Y24" s="45">
        <f t="shared" si="0"/>
        <v>0.83027316922279071</v>
      </c>
      <c r="Z24" s="25"/>
      <c r="AA24" s="25"/>
      <c r="AB24" s="25"/>
    </row>
    <row r="25" spans="1:28" ht="21.75" customHeight="1">
      <c r="A25" s="13" t="s">
        <v>42</v>
      </c>
      <c r="B25" s="13"/>
      <c r="C25" s="26">
        <v>2119000</v>
      </c>
      <c r="D25" s="40"/>
      <c r="E25" s="26">
        <v>1507655587</v>
      </c>
      <c r="F25" s="40"/>
      <c r="G25" s="26">
        <v>889408314</v>
      </c>
      <c r="H25" s="40"/>
      <c r="I25" s="26">
        <v>0</v>
      </c>
      <c r="J25" s="40"/>
      <c r="K25" s="26">
        <v>0</v>
      </c>
      <c r="L25" s="40"/>
      <c r="M25" s="26">
        <v>0</v>
      </c>
      <c r="N25" s="40"/>
      <c r="O25" s="26">
        <v>0</v>
      </c>
      <c r="P25" s="40"/>
      <c r="Q25" s="26">
        <v>2119000</v>
      </c>
      <c r="R25" s="40"/>
      <c r="S25" s="26">
        <v>423</v>
      </c>
      <c r="T25" s="40"/>
      <c r="U25" s="26">
        <v>1507655587</v>
      </c>
      <c r="V25" s="40"/>
      <c r="W25" s="26">
        <v>889408314</v>
      </c>
      <c r="X25" s="40"/>
      <c r="Y25" s="45">
        <f t="shared" si="0"/>
        <v>4.7901368275834154E-2</v>
      </c>
      <c r="Z25" s="25"/>
      <c r="AA25" s="25"/>
      <c r="AB25" s="25"/>
    </row>
    <row r="26" spans="1:28" ht="21.75" customHeight="1">
      <c r="A26" s="13" t="s">
        <v>333</v>
      </c>
      <c r="B26" s="13"/>
      <c r="C26" s="26">
        <v>11400000</v>
      </c>
      <c r="D26" s="40"/>
      <c r="E26" s="26">
        <v>35731894315</v>
      </c>
      <c r="F26" s="40"/>
      <c r="G26" s="26">
        <v>28042145562</v>
      </c>
      <c r="H26" s="40"/>
      <c r="I26" s="26">
        <v>0</v>
      </c>
      <c r="J26" s="40"/>
      <c r="K26" s="26">
        <v>0</v>
      </c>
      <c r="L26" s="40"/>
      <c r="M26" s="26">
        <v>0</v>
      </c>
      <c r="N26" s="40"/>
      <c r="O26" s="26">
        <v>0</v>
      </c>
      <c r="P26" s="40"/>
      <c r="Q26" s="26">
        <v>11400000</v>
      </c>
      <c r="R26" s="40"/>
      <c r="S26" s="26">
        <v>2479</v>
      </c>
      <c r="T26" s="40"/>
      <c r="U26" s="26">
        <v>35731894315</v>
      </c>
      <c r="V26" s="40"/>
      <c r="W26" s="26">
        <v>28042145562</v>
      </c>
      <c r="X26" s="40"/>
      <c r="Y26" s="45">
        <f t="shared" si="0"/>
        <v>1.5102817464891725</v>
      </c>
      <c r="Z26" s="25"/>
      <c r="AA26" s="25"/>
      <c r="AB26" s="25"/>
    </row>
    <row r="27" spans="1:28" ht="21.75" customHeight="1">
      <c r="A27" s="13" t="s">
        <v>43</v>
      </c>
      <c r="B27" s="13"/>
      <c r="C27" s="26">
        <v>200000</v>
      </c>
      <c r="D27" s="40"/>
      <c r="E27" s="26">
        <v>1409084192</v>
      </c>
      <c r="F27" s="40"/>
      <c r="G27" s="26">
        <v>2716835260</v>
      </c>
      <c r="H27" s="40"/>
      <c r="I27" s="26">
        <v>0</v>
      </c>
      <c r="J27" s="40"/>
      <c r="K27" s="26">
        <v>0</v>
      </c>
      <c r="L27" s="40"/>
      <c r="M27" s="26">
        <v>0</v>
      </c>
      <c r="N27" s="40"/>
      <c r="O27" s="26">
        <v>0</v>
      </c>
      <c r="P27" s="40"/>
      <c r="Q27" s="26">
        <v>200000</v>
      </c>
      <c r="R27" s="40"/>
      <c r="S27" s="26">
        <v>13690</v>
      </c>
      <c r="T27" s="40"/>
      <c r="U27" s="26">
        <v>1409084192</v>
      </c>
      <c r="V27" s="40"/>
      <c r="W27" s="26">
        <v>2716835260</v>
      </c>
      <c r="X27" s="40"/>
      <c r="Y27" s="45">
        <f t="shared" si="0"/>
        <v>0.14632213830871793</v>
      </c>
      <c r="Z27" s="25"/>
      <c r="AA27" s="25"/>
      <c r="AB27" s="25"/>
    </row>
    <row r="28" spans="1:28" ht="21.75" customHeight="1">
      <c r="A28" s="13" t="s">
        <v>358</v>
      </c>
      <c r="B28" s="13"/>
      <c r="C28" s="26">
        <v>700000</v>
      </c>
      <c r="D28" s="40"/>
      <c r="E28" s="26">
        <v>13190128341</v>
      </c>
      <c r="F28" s="40"/>
      <c r="G28" s="26">
        <v>11801067110</v>
      </c>
      <c r="H28" s="40"/>
      <c r="I28" s="26">
        <v>0</v>
      </c>
      <c r="J28" s="40"/>
      <c r="K28" s="26">
        <v>0</v>
      </c>
      <c r="L28" s="40"/>
      <c r="M28" s="26">
        <v>0</v>
      </c>
      <c r="N28" s="40"/>
      <c r="O28" s="26">
        <v>0</v>
      </c>
      <c r="P28" s="40"/>
      <c r="Q28" s="26">
        <v>700000</v>
      </c>
      <c r="R28" s="40"/>
      <c r="S28" s="26">
        <v>16990</v>
      </c>
      <c r="T28" s="40"/>
      <c r="U28" s="26">
        <v>13190128341</v>
      </c>
      <c r="V28" s="40"/>
      <c r="W28" s="26">
        <v>11801067110</v>
      </c>
      <c r="X28" s="40"/>
      <c r="Y28" s="45">
        <f t="shared" si="0"/>
        <v>0.63557676804440566</v>
      </c>
      <c r="Z28" s="25"/>
      <c r="AA28" s="25"/>
      <c r="AB28" s="25"/>
    </row>
    <row r="29" spans="1:28" ht="21.75" customHeight="1">
      <c r="A29" s="13" t="s">
        <v>359</v>
      </c>
      <c r="B29" s="13"/>
      <c r="C29" s="26">
        <v>750000</v>
      </c>
      <c r="D29" s="40"/>
      <c r="E29" s="26">
        <v>6166260600</v>
      </c>
      <c r="F29" s="40"/>
      <c r="G29" s="26">
        <v>6534097950</v>
      </c>
      <c r="H29" s="40"/>
      <c r="I29" s="26">
        <v>0</v>
      </c>
      <c r="J29" s="40"/>
      <c r="K29" s="26">
        <v>0</v>
      </c>
      <c r="L29" s="40"/>
      <c r="M29" s="26">
        <v>0</v>
      </c>
      <c r="N29" s="40"/>
      <c r="O29" s="26">
        <v>0</v>
      </c>
      <c r="P29" s="40"/>
      <c r="Q29" s="26">
        <v>750000</v>
      </c>
      <c r="R29" s="40"/>
      <c r="S29" s="26">
        <v>8780</v>
      </c>
      <c r="T29" s="40"/>
      <c r="U29" s="26">
        <v>6166260600</v>
      </c>
      <c r="V29" s="40"/>
      <c r="W29" s="26">
        <v>6534097950</v>
      </c>
      <c r="X29" s="40"/>
      <c r="Y29" s="45">
        <f t="shared" si="0"/>
        <v>0.35191062116979827</v>
      </c>
      <c r="Z29" s="25"/>
      <c r="AA29" s="25"/>
      <c r="AB29" s="25"/>
    </row>
    <row r="30" spans="1:28" ht="21.75" customHeight="1">
      <c r="A30" s="13" t="s">
        <v>360</v>
      </c>
      <c r="B30" s="13"/>
      <c r="C30" s="26">
        <v>1400000</v>
      </c>
      <c r="D30" s="40"/>
      <c r="E30" s="26">
        <v>8564755834</v>
      </c>
      <c r="F30" s="40"/>
      <c r="G30" s="26">
        <v>8599011820</v>
      </c>
      <c r="H30" s="40"/>
      <c r="I30" s="26">
        <v>0</v>
      </c>
      <c r="J30" s="40"/>
      <c r="K30" s="26">
        <v>0</v>
      </c>
      <c r="L30" s="40"/>
      <c r="M30" s="26">
        <v>0</v>
      </c>
      <c r="N30" s="40"/>
      <c r="O30" s="26">
        <v>0</v>
      </c>
      <c r="P30" s="40"/>
      <c r="Q30" s="26">
        <v>1400000</v>
      </c>
      <c r="R30" s="40"/>
      <c r="S30" s="26">
        <v>6190</v>
      </c>
      <c r="T30" s="40"/>
      <c r="U30" s="26">
        <v>8564755834</v>
      </c>
      <c r="V30" s="40"/>
      <c r="W30" s="26">
        <v>8599011820</v>
      </c>
      <c r="X30" s="40"/>
      <c r="Y30" s="45">
        <f t="shared" si="0"/>
        <v>0.46312185923424021</v>
      </c>
      <c r="Z30" s="25"/>
      <c r="AA30" s="25"/>
      <c r="AB30" s="25"/>
    </row>
    <row r="31" spans="1:28" ht="21.75" customHeight="1">
      <c r="A31" s="13" t="s">
        <v>361</v>
      </c>
      <c r="B31" s="13"/>
      <c r="C31" s="26">
        <v>7693726</v>
      </c>
      <c r="D31" s="40"/>
      <c r="E31" s="26">
        <v>18374094867</v>
      </c>
      <c r="F31" s="40"/>
      <c r="G31" s="26">
        <v>17016751047.086599</v>
      </c>
      <c r="H31" s="40"/>
      <c r="I31" s="26">
        <v>0</v>
      </c>
      <c r="J31" s="40"/>
      <c r="K31" s="26">
        <v>0</v>
      </c>
      <c r="L31" s="40"/>
      <c r="M31" s="26">
        <v>0</v>
      </c>
      <c r="N31" s="40"/>
      <c r="O31" s="26">
        <v>0</v>
      </c>
      <c r="P31" s="40"/>
      <c r="Q31" s="26">
        <v>7693726</v>
      </c>
      <c r="R31" s="40"/>
      <c r="S31" s="26">
        <v>2229</v>
      </c>
      <c r="T31" s="40"/>
      <c r="U31" s="26">
        <v>18374094867</v>
      </c>
      <c r="V31" s="40"/>
      <c r="W31" s="26">
        <v>17016751047.086599</v>
      </c>
      <c r="X31" s="40"/>
      <c r="Y31" s="45">
        <f t="shared" si="0"/>
        <v>0.91648081756595967</v>
      </c>
      <c r="Z31" s="25"/>
      <c r="AA31" s="25"/>
      <c r="AB31" s="25"/>
    </row>
    <row r="32" spans="1:28" ht="21.75" customHeight="1">
      <c r="A32" s="13" t="s">
        <v>362</v>
      </c>
      <c r="B32" s="13"/>
      <c r="C32" s="26">
        <v>1946440</v>
      </c>
      <c r="D32" s="40"/>
      <c r="E32" s="26">
        <v>29794662083</v>
      </c>
      <c r="F32" s="40"/>
      <c r="G32" s="26">
        <v>25224005885</v>
      </c>
      <c r="H32" s="40"/>
      <c r="I32" s="26">
        <v>0</v>
      </c>
      <c r="J32" s="40"/>
      <c r="K32" s="26">
        <v>0</v>
      </c>
      <c r="L32" s="40"/>
      <c r="M32" s="26">
        <v>-1</v>
      </c>
      <c r="N32" s="40"/>
      <c r="O32" s="26">
        <v>1</v>
      </c>
      <c r="P32" s="40"/>
      <c r="Q32" s="26">
        <v>1946439</v>
      </c>
      <c r="R32" s="40"/>
      <c r="S32" s="26">
        <v>13060</v>
      </c>
      <c r="T32" s="40"/>
      <c r="U32" s="26">
        <v>29794646776</v>
      </c>
      <c r="V32" s="40"/>
      <c r="W32" s="26">
        <v>25223992926</v>
      </c>
      <c r="X32" s="40"/>
      <c r="Y32" s="45">
        <f t="shared" si="0"/>
        <v>1.3585029007670839</v>
      </c>
      <c r="Z32" s="25"/>
      <c r="AA32" s="25"/>
      <c r="AB32" s="25"/>
    </row>
    <row r="33" spans="1:28" ht="21.75" customHeight="1">
      <c r="A33" s="13" t="s">
        <v>373</v>
      </c>
      <c r="B33" s="13"/>
      <c r="C33" s="26">
        <v>500000</v>
      </c>
      <c r="D33" s="40"/>
      <c r="E33" s="26">
        <v>29700929032</v>
      </c>
      <c r="F33" s="40"/>
      <c r="G33" s="26">
        <v>30120355850</v>
      </c>
      <c r="H33" s="40"/>
      <c r="I33" s="26">
        <v>0</v>
      </c>
      <c r="J33" s="40"/>
      <c r="K33" s="26">
        <v>0</v>
      </c>
      <c r="L33" s="40"/>
      <c r="M33" s="26">
        <v>0</v>
      </c>
      <c r="N33" s="40"/>
      <c r="O33" s="26">
        <v>0</v>
      </c>
      <c r="P33" s="40"/>
      <c r="Q33" s="26">
        <v>500000</v>
      </c>
      <c r="R33" s="40"/>
      <c r="S33" s="26">
        <v>60710</v>
      </c>
      <c r="T33" s="40"/>
      <c r="U33" s="26">
        <v>29700929032</v>
      </c>
      <c r="V33" s="40"/>
      <c r="W33" s="26">
        <v>30120355850</v>
      </c>
      <c r="X33" s="40"/>
      <c r="Y33" s="45">
        <f t="shared" si="0"/>
        <v>1.6222090972831018</v>
      </c>
      <c r="Z33" s="25"/>
      <c r="AA33" s="25"/>
      <c r="AB33" s="25"/>
    </row>
    <row r="34" spans="1:28" ht="21.75" customHeight="1" thickBot="1">
      <c r="A34" s="16"/>
      <c r="B34" s="16"/>
      <c r="C34" s="26"/>
      <c r="D34" s="25"/>
      <c r="E34" s="29">
        <f>SUM(E9:E33)</f>
        <v>1596002336415</v>
      </c>
      <c r="F34" s="25"/>
      <c r="G34" s="30">
        <f>SUM(G9:G33)</f>
        <v>1600831490500.7058</v>
      </c>
      <c r="H34" s="25"/>
      <c r="I34" s="27"/>
      <c r="J34" s="25"/>
      <c r="K34" s="30">
        <f>SUM(K9:K33)</f>
        <v>0</v>
      </c>
      <c r="L34" s="25"/>
      <c r="M34" s="27"/>
      <c r="N34" s="25"/>
      <c r="O34" s="30">
        <f>SUM(O9:O33)</f>
        <v>6</v>
      </c>
      <c r="P34" s="25"/>
      <c r="Q34" s="27"/>
      <c r="R34" s="25"/>
      <c r="S34" s="27"/>
      <c r="T34" s="25"/>
      <c r="U34" s="30">
        <f>SUM(U9:U33)</f>
        <v>1596002317753</v>
      </c>
      <c r="V34" s="25"/>
      <c r="W34" s="30">
        <f>SUM(W9:W33)</f>
        <v>1600038114583.3669</v>
      </c>
      <c r="Y34" s="22">
        <f>SUM(Y9:Y32)</f>
        <v>84.551951606626332</v>
      </c>
      <c r="Z34" s="25"/>
    </row>
    <row r="35" spans="1:28" ht="13.5" thickTop="1">
      <c r="U35" s="23"/>
      <c r="W35" s="23"/>
    </row>
    <row r="36" spans="1:28">
      <c r="E36" s="25"/>
      <c r="G36" s="25"/>
      <c r="U36" s="23"/>
      <c r="W36" s="23"/>
    </row>
    <row r="37" spans="1:28">
      <c r="E37" s="25"/>
      <c r="G37" s="25"/>
      <c r="U37" s="23"/>
      <c r="W37" s="23"/>
    </row>
    <row r="38" spans="1:28">
      <c r="E38" s="23"/>
      <c r="G38" s="23"/>
      <c r="U38" s="23"/>
      <c r="W38" s="23"/>
    </row>
    <row r="39" spans="1:28">
      <c r="E39" s="23"/>
      <c r="U39" s="23"/>
      <c r="W39" s="23"/>
    </row>
    <row r="40" spans="1:28">
      <c r="E40" s="25"/>
      <c r="G40" s="23"/>
      <c r="U40" s="23"/>
      <c r="W40" s="23"/>
    </row>
    <row r="41" spans="1:28">
      <c r="G41" s="25"/>
      <c r="U41" s="25"/>
      <c r="W41" s="23"/>
    </row>
    <row r="42" spans="1:28">
      <c r="G42" s="23"/>
      <c r="W42" s="23"/>
    </row>
    <row r="43" spans="1:28">
      <c r="E43" s="25"/>
      <c r="G43" s="25"/>
      <c r="W43" s="23"/>
    </row>
    <row r="44" spans="1:28">
      <c r="G44" s="25"/>
      <c r="W44" s="23"/>
    </row>
    <row r="45" spans="1:28">
      <c r="W45" s="23"/>
    </row>
    <row r="46" spans="1:28">
      <c r="W46" s="23"/>
    </row>
    <row r="47" spans="1:28">
      <c r="W47" s="23"/>
    </row>
    <row r="48" spans="1:28">
      <c r="W48" s="23"/>
    </row>
    <row r="49" spans="23:23">
      <c r="W49" s="23"/>
    </row>
    <row r="50" spans="23:23">
      <c r="W50" s="23"/>
    </row>
  </sheetData>
  <mergeCells count="10">
    <mergeCell ref="A5:Y5"/>
    <mergeCell ref="A1:Y1"/>
    <mergeCell ref="A2:Y2"/>
    <mergeCell ref="A3:Y3"/>
    <mergeCell ref="A4:Y4"/>
    <mergeCell ref="C6:G6"/>
    <mergeCell ref="I6:O6"/>
    <mergeCell ref="Q6:Y6"/>
    <mergeCell ref="I7:K7"/>
    <mergeCell ref="M7:O7"/>
  </mergeCells>
  <pageMargins left="0.39" right="0.39" top="0.39" bottom="0.39" header="0" footer="0"/>
  <pageSetup scale="4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B13F4-5B1E-474F-9723-E7C3AAC2A9C3}">
  <sheetPr>
    <tabColor rgb="FF92D050"/>
    <pageSetUpPr fitToPage="1"/>
  </sheetPr>
  <dimension ref="A1:AW34"/>
  <sheetViews>
    <sheetView rightToLeft="1" view="pageBreakPreview" zoomScale="89" zoomScaleNormal="100" zoomScaleSheetLayoutView="89" workbookViewId="0">
      <selection activeCell="I6" sqref="I6:AA6"/>
    </sheetView>
  </sheetViews>
  <sheetFormatPr defaultRowHeight="12.75"/>
  <cols>
    <col min="1" max="1" width="81.28515625" style="62" bestFit="1" customWidth="1"/>
    <col min="2" max="2" width="1.28515625" style="62" customWidth="1"/>
    <col min="3" max="3" width="13" style="62" customWidth="1"/>
    <col min="4" max="4" width="1.28515625" style="62" customWidth="1"/>
    <col min="5" max="5" width="13" style="62" customWidth="1"/>
    <col min="6" max="6" width="1.28515625" style="62" customWidth="1"/>
    <col min="7" max="7" width="6.42578125" style="62" customWidth="1"/>
    <col min="8" max="8" width="1.28515625" style="62" customWidth="1"/>
    <col min="9" max="9" width="5.140625" style="62" customWidth="1"/>
    <col min="10" max="10" width="1.28515625" style="62" customWidth="1"/>
    <col min="11" max="11" width="9.140625" style="62" customWidth="1"/>
    <col min="12" max="12" width="1.28515625" style="62" customWidth="1"/>
    <col min="13" max="13" width="2.5703125" style="62" customWidth="1"/>
    <col min="14" max="14" width="1.28515625" style="62" customWidth="1"/>
    <col min="15" max="15" width="9.140625" style="62" customWidth="1"/>
    <col min="16" max="16" width="1.28515625" style="62" customWidth="1"/>
    <col min="17" max="17" width="2.5703125" style="62" customWidth="1"/>
    <col min="18" max="20" width="1.28515625" style="62" customWidth="1"/>
    <col min="21" max="21" width="6.42578125" style="62" customWidth="1"/>
    <col min="22" max="22" width="1.28515625" style="62" customWidth="1"/>
    <col min="23" max="23" width="2.5703125" style="62" customWidth="1"/>
    <col min="24" max="26" width="1.28515625" style="62" customWidth="1"/>
    <col min="27" max="27" width="6.42578125" style="62" customWidth="1"/>
    <col min="28" max="28" width="1.28515625" style="62" customWidth="1"/>
    <col min="29" max="29" width="2.5703125" style="62" customWidth="1"/>
    <col min="30" max="32" width="1.28515625" style="62" customWidth="1"/>
    <col min="33" max="33" width="9.140625" style="62" customWidth="1"/>
    <col min="34" max="34" width="1.28515625" style="62" customWidth="1"/>
    <col min="35" max="35" width="2.5703125" style="62" customWidth="1"/>
    <col min="36" max="36" width="1.28515625" style="62" customWidth="1"/>
    <col min="37" max="37" width="9.140625" style="62" customWidth="1"/>
    <col min="38" max="38" width="1.28515625" style="62" customWidth="1"/>
    <col min="39" max="39" width="2.5703125" style="62" customWidth="1"/>
    <col min="40" max="40" width="1.28515625" style="62" customWidth="1"/>
    <col min="41" max="41" width="9.140625" style="62" customWidth="1"/>
    <col min="42" max="42" width="1.28515625" style="62" customWidth="1"/>
    <col min="43" max="43" width="2.5703125" style="62" customWidth="1"/>
    <col min="44" max="44" width="1.28515625" style="62" customWidth="1"/>
    <col min="45" max="45" width="11.7109375" style="62" customWidth="1"/>
    <col min="46" max="47" width="1.28515625" style="62" customWidth="1"/>
    <col min="48" max="48" width="13" style="62" customWidth="1"/>
    <col min="49" max="49" width="7.7109375" style="62" customWidth="1"/>
    <col min="50" max="50" width="0.28515625" style="62" customWidth="1"/>
    <col min="51" max="16384" width="9.140625" style="62"/>
  </cols>
  <sheetData>
    <row r="1" spans="1:49" ht="29.1" customHeight="1">
      <c r="A1" s="122" t="s">
        <v>342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2"/>
      <c r="Z1" s="122"/>
      <c r="AA1" s="122"/>
      <c r="AB1" s="122"/>
      <c r="AC1" s="122"/>
      <c r="AD1" s="122"/>
      <c r="AE1" s="122"/>
      <c r="AF1" s="122"/>
      <c r="AG1" s="122"/>
      <c r="AH1" s="122"/>
      <c r="AI1" s="122"/>
      <c r="AJ1" s="122"/>
      <c r="AK1" s="122"/>
      <c r="AL1" s="122"/>
      <c r="AM1" s="122"/>
      <c r="AN1" s="122"/>
      <c r="AO1" s="122"/>
      <c r="AP1" s="122"/>
      <c r="AQ1" s="122"/>
      <c r="AR1" s="122"/>
      <c r="AS1" s="122"/>
      <c r="AT1" s="122"/>
      <c r="AU1" s="122"/>
      <c r="AV1" s="122"/>
      <c r="AW1" s="122"/>
    </row>
    <row r="2" spans="1:49" ht="21.75" customHeight="1">
      <c r="A2" s="122" t="s">
        <v>0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122"/>
      <c r="AD2" s="122"/>
      <c r="AE2" s="122"/>
      <c r="AF2" s="122"/>
      <c r="AG2" s="122"/>
      <c r="AH2" s="122"/>
      <c r="AI2" s="122"/>
      <c r="AJ2" s="122"/>
      <c r="AK2" s="122"/>
      <c r="AL2" s="122"/>
      <c r="AM2" s="122"/>
      <c r="AN2" s="122"/>
      <c r="AO2" s="122"/>
      <c r="AP2" s="122"/>
      <c r="AQ2" s="122"/>
      <c r="AR2" s="122"/>
      <c r="AS2" s="122"/>
      <c r="AT2" s="122"/>
      <c r="AU2" s="122"/>
      <c r="AV2" s="122"/>
      <c r="AW2" s="122"/>
    </row>
    <row r="3" spans="1:49" ht="21.75" customHeight="1">
      <c r="A3" s="123" t="str">
        <f>'0'!A18:I18</f>
        <v>‫برای ماه منتهی به 31 فروردین ماه 1405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  <c r="AE3" s="122"/>
      <c r="AF3" s="122"/>
      <c r="AG3" s="122"/>
      <c r="AH3" s="122"/>
      <c r="AI3" s="122"/>
      <c r="AJ3" s="122"/>
      <c r="AK3" s="122"/>
      <c r="AL3" s="122"/>
      <c r="AM3" s="122"/>
      <c r="AN3" s="122"/>
      <c r="AO3" s="122"/>
      <c r="AP3" s="122"/>
      <c r="AQ3" s="122"/>
      <c r="AR3" s="122"/>
      <c r="AS3" s="122"/>
      <c r="AT3" s="122"/>
      <c r="AU3" s="122"/>
      <c r="AV3" s="122"/>
      <c r="AW3" s="122"/>
    </row>
    <row r="4" spans="1:49" ht="14.45" customHeight="1"/>
    <row r="5" spans="1:49" ht="14.45" customHeight="1">
      <c r="A5" s="124" t="s">
        <v>56</v>
      </c>
      <c r="B5" s="124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  <c r="R5" s="124"/>
      <c r="S5" s="124"/>
      <c r="T5" s="124"/>
      <c r="U5" s="124"/>
      <c r="V5" s="124"/>
      <c r="W5" s="124"/>
      <c r="X5" s="124"/>
      <c r="Y5" s="124"/>
      <c r="Z5" s="124"/>
      <c r="AA5" s="124"/>
      <c r="AB5" s="124"/>
      <c r="AC5" s="124"/>
      <c r="AD5" s="124"/>
      <c r="AE5" s="124"/>
      <c r="AF5" s="124"/>
      <c r="AG5" s="124"/>
      <c r="AH5" s="124"/>
      <c r="AI5" s="124"/>
      <c r="AJ5" s="124"/>
      <c r="AK5" s="124"/>
      <c r="AL5" s="124"/>
      <c r="AM5" s="124"/>
      <c r="AN5" s="124"/>
      <c r="AO5" s="124"/>
      <c r="AP5" s="124"/>
      <c r="AQ5" s="124"/>
      <c r="AR5" s="124"/>
      <c r="AS5" s="124"/>
      <c r="AT5" s="124"/>
      <c r="AU5" s="124"/>
      <c r="AV5" s="124"/>
      <c r="AW5" s="124"/>
    </row>
    <row r="6" spans="1:49" ht="14.45" customHeight="1">
      <c r="I6" s="115" t="s">
        <v>372</v>
      </c>
      <c r="J6" s="115"/>
      <c r="K6" s="115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5"/>
      <c r="AC6" s="115" t="s">
        <v>377</v>
      </c>
      <c r="AD6" s="115"/>
      <c r="AE6" s="115"/>
      <c r="AF6" s="115"/>
      <c r="AG6" s="115"/>
      <c r="AH6" s="115"/>
      <c r="AI6" s="115"/>
      <c r="AJ6" s="115"/>
      <c r="AK6" s="115"/>
      <c r="AL6" s="115"/>
      <c r="AM6" s="115"/>
      <c r="AN6" s="115"/>
      <c r="AO6" s="115"/>
      <c r="AP6" s="115"/>
      <c r="AQ6" s="115"/>
      <c r="AR6" s="115"/>
      <c r="AS6" s="115"/>
    </row>
    <row r="7" spans="1:49" ht="14.45" customHeight="1"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C7" s="63"/>
      <c r="AD7" s="63"/>
      <c r="AE7" s="63"/>
      <c r="AF7" s="63"/>
      <c r="AG7" s="63"/>
      <c r="AH7" s="63"/>
      <c r="AI7" s="63"/>
      <c r="AJ7" s="63"/>
      <c r="AK7" s="63"/>
      <c r="AL7" s="63"/>
      <c r="AM7" s="63"/>
      <c r="AN7" s="63"/>
      <c r="AO7" s="63"/>
      <c r="AP7" s="63"/>
      <c r="AQ7" s="63"/>
      <c r="AR7" s="63"/>
      <c r="AS7" s="63"/>
    </row>
    <row r="8" spans="1:49" ht="14.45" customHeight="1">
      <c r="A8" s="115" t="s">
        <v>57</v>
      </c>
      <c r="B8" s="115"/>
      <c r="C8" s="115"/>
      <c r="D8" s="115"/>
      <c r="E8" s="115"/>
      <c r="F8" s="115"/>
      <c r="G8" s="115"/>
      <c r="I8" s="115" t="s">
        <v>58</v>
      </c>
      <c r="J8" s="115"/>
      <c r="K8" s="115"/>
      <c r="M8" s="115" t="s">
        <v>59</v>
      </c>
      <c r="N8" s="115"/>
      <c r="O8" s="115"/>
      <c r="Q8" s="115" t="s">
        <v>60</v>
      </c>
      <c r="R8" s="115"/>
      <c r="S8" s="115"/>
      <c r="T8" s="115"/>
      <c r="U8" s="115"/>
      <c r="W8" s="115" t="s">
        <v>61</v>
      </c>
      <c r="X8" s="115"/>
      <c r="Y8" s="115"/>
      <c r="Z8" s="115"/>
      <c r="AA8" s="115"/>
      <c r="AC8" s="115" t="s">
        <v>58</v>
      </c>
      <c r="AD8" s="115"/>
      <c r="AE8" s="115"/>
      <c r="AF8" s="115"/>
      <c r="AG8" s="115"/>
      <c r="AI8" s="115" t="s">
        <v>59</v>
      </c>
      <c r="AJ8" s="115"/>
      <c r="AK8" s="115"/>
      <c r="AM8" s="115" t="s">
        <v>60</v>
      </c>
      <c r="AN8" s="115"/>
      <c r="AO8" s="115"/>
      <c r="AQ8" s="115" t="s">
        <v>61</v>
      </c>
      <c r="AR8" s="115"/>
      <c r="AS8" s="115"/>
    </row>
    <row r="9" spans="1:49" ht="21.75" customHeight="1">
      <c r="A9" s="120" t="s">
        <v>62</v>
      </c>
      <c r="B9" s="120"/>
      <c r="C9" s="120"/>
      <c r="D9" s="120"/>
      <c r="E9" s="120"/>
      <c r="F9" s="120"/>
      <c r="G9" s="120"/>
      <c r="I9" s="119">
        <v>180189903</v>
      </c>
      <c r="J9" s="119"/>
      <c r="K9" s="119"/>
      <c r="M9" s="119">
        <v>1383</v>
      </c>
      <c r="N9" s="119"/>
      <c r="O9" s="119"/>
      <c r="Q9" s="120" t="s">
        <v>63</v>
      </c>
      <c r="R9" s="120"/>
      <c r="S9" s="120"/>
      <c r="T9" s="120"/>
      <c r="U9" s="120"/>
      <c r="W9" s="121">
        <v>0.198525972309885</v>
      </c>
      <c r="X9" s="121"/>
      <c r="Y9" s="121"/>
      <c r="Z9" s="121"/>
      <c r="AA9" s="121"/>
      <c r="AC9" s="119">
        <v>180189903</v>
      </c>
      <c r="AD9" s="119"/>
      <c r="AE9" s="119"/>
      <c r="AF9" s="119"/>
      <c r="AG9" s="119"/>
      <c r="AI9" s="119">
        <v>1383</v>
      </c>
      <c r="AJ9" s="119"/>
      <c r="AK9" s="119"/>
      <c r="AM9" s="120" t="s">
        <v>63</v>
      </c>
      <c r="AN9" s="120"/>
      <c r="AO9" s="120"/>
      <c r="AQ9" s="121">
        <v>0.198525972309885</v>
      </c>
      <c r="AR9" s="121"/>
      <c r="AS9" s="121"/>
    </row>
    <row r="10" spans="1:49" ht="21.75" customHeight="1">
      <c r="A10" s="116" t="s">
        <v>64</v>
      </c>
      <c r="B10" s="116"/>
      <c r="C10" s="116"/>
      <c r="D10" s="116"/>
      <c r="E10" s="116"/>
      <c r="F10" s="116"/>
      <c r="G10" s="116"/>
      <c r="I10" s="118">
        <v>450899961</v>
      </c>
      <c r="J10" s="118"/>
      <c r="K10" s="118"/>
      <c r="M10" s="118">
        <v>535</v>
      </c>
      <c r="N10" s="118"/>
      <c r="O10" s="118"/>
      <c r="Q10" s="116" t="s">
        <v>65</v>
      </c>
      <c r="R10" s="116"/>
      <c r="S10" s="116"/>
      <c r="T10" s="116"/>
      <c r="U10" s="116"/>
      <c r="W10" s="117">
        <v>0.19888526561935199</v>
      </c>
      <c r="X10" s="117"/>
      <c r="Y10" s="117"/>
      <c r="Z10" s="117"/>
      <c r="AA10" s="117"/>
      <c r="AC10" s="118">
        <v>450899961</v>
      </c>
      <c r="AD10" s="118"/>
      <c r="AE10" s="118"/>
      <c r="AF10" s="118"/>
      <c r="AG10" s="118"/>
      <c r="AI10" s="118">
        <v>535</v>
      </c>
      <c r="AJ10" s="118"/>
      <c r="AK10" s="118"/>
      <c r="AM10" s="116" t="s">
        <v>65</v>
      </c>
      <c r="AN10" s="116"/>
      <c r="AO10" s="116"/>
      <c r="AQ10" s="117">
        <v>0.19888526561935199</v>
      </c>
      <c r="AR10" s="117"/>
      <c r="AS10" s="117"/>
    </row>
    <row r="11" spans="1:49" ht="21.75" customHeight="1">
      <c r="A11" s="116" t="s">
        <v>66</v>
      </c>
      <c r="B11" s="116"/>
      <c r="C11" s="116"/>
      <c r="D11" s="116"/>
      <c r="E11" s="116"/>
      <c r="F11" s="116"/>
      <c r="G11" s="116"/>
      <c r="I11" s="118">
        <v>350000000</v>
      </c>
      <c r="J11" s="118"/>
      <c r="K11" s="118"/>
      <c r="M11" s="118">
        <v>542</v>
      </c>
      <c r="N11" s="118"/>
      <c r="O11" s="118"/>
      <c r="Q11" s="116" t="s">
        <v>67</v>
      </c>
      <c r="R11" s="116"/>
      <c r="S11" s="116"/>
      <c r="T11" s="116"/>
      <c r="U11" s="116"/>
      <c r="W11" s="117">
        <v>0.199239199958573</v>
      </c>
      <c r="X11" s="117"/>
      <c r="Y11" s="117"/>
      <c r="Z11" s="117"/>
      <c r="AA11" s="117"/>
      <c r="AC11" s="118">
        <v>350000000</v>
      </c>
      <c r="AD11" s="118"/>
      <c r="AE11" s="118"/>
      <c r="AF11" s="118"/>
      <c r="AG11" s="118"/>
      <c r="AI11" s="118">
        <v>542</v>
      </c>
      <c r="AJ11" s="118"/>
      <c r="AK11" s="118"/>
      <c r="AM11" s="116" t="s">
        <v>67</v>
      </c>
      <c r="AN11" s="116"/>
      <c r="AO11" s="116"/>
      <c r="AQ11" s="117">
        <v>0.199239199958573</v>
      </c>
      <c r="AR11" s="117"/>
      <c r="AS11" s="117"/>
    </row>
    <row r="12" spans="1:49" ht="21.75" customHeight="1"/>
    <row r="13" spans="1:49" ht="21.75" customHeight="1"/>
    <row r="14" spans="1:49" ht="21.75" customHeight="1"/>
    <row r="15" spans="1:49" ht="21.75" customHeight="1"/>
    <row r="16" spans="1:49" ht="21.75" customHeight="1"/>
    <row r="17" ht="21.75" customHeight="1"/>
    <row r="18" ht="21.75" customHeight="1"/>
    <row r="19" ht="21.75" customHeight="1"/>
    <row r="20" ht="21.75" customHeight="1"/>
    <row r="21" ht="21.75" customHeight="1"/>
    <row r="22" ht="21.75" customHeight="1"/>
    <row r="23" ht="21.75" customHeight="1"/>
    <row r="24" ht="21.75" customHeight="1"/>
    <row r="25" ht="21.75" customHeight="1"/>
    <row r="26" ht="21.75" customHeight="1"/>
    <row r="27" ht="21.75" customHeight="1"/>
    <row r="28" ht="21.75" customHeight="1"/>
    <row r="29" ht="21.75" customHeight="1"/>
    <row r="30" ht="21.75" customHeight="1"/>
    <row r="31" ht="21.75" customHeight="1"/>
    <row r="32" ht="21.75" customHeight="1"/>
    <row r="33" ht="21.75" customHeight="1"/>
    <row r="34" ht="21.75" customHeight="1"/>
  </sheetData>
  <mergeCells count="42">
    <mergeCell ref="A9:G9"/>
    <mergeCell ref="I9:K9"/>
    <mergeCell ref="M9:O9"/>
    <mergeCell ref="Q9:U9"/>
    <mergeCell ref="W9:AA9"/>
    <mergeCell ref="A10:G10"/>
    <mergeCell ref="I10:K10"/>
    <mergeCell ref="M10:O10"/>
    <mergeCell ref="Q10:U10"/>
    <mergeCell ref="W10:AA10"/>
    <mergeCell ref="A1:AW1"/>
    <mergeCell ref="A2:AW2"/>
    <mergeCell ref="A3:AW3"/>
    <mergeCell ref="A5:AW5"/>
    <mergeCell ref="I6:AA6"/>
    <mergeCell ref="AC6:AS6"/>
    <mergeCell ref="A11:G11"/>
    <mergeCell ref="I11:K11"/>
    <mergeCell ref="M11:O11"/>
    <mergeCell ref="Q11:U11"/>
    <mergeCell ref="W11:AA11"/>
    <mergeCell ref="A8:G8"/>
    <mergeCell ref="I8:K8"/>
    <mergeCell ref="M8:O8"/>
    <mergeCell ref="Q8:U8"/>
    <mergeCell ref="W8:AA8"/>
    <mergeCell ref="AI8:AK8"/>
    <mergeCell ref="AM8:AO8"/>
    <mergeCell ref="AQ8:AS8"/>
    <mergeCell ref="AC8:AG8"/>
    <mergeCell ref="AM11:AO11"/>
    <mergeCell ref="AQ11:AS11"/>
    <mergeCell ref="AC11:AG11"/>
    <mergeCell ref="AI11:AK11"/>
    <mergeCell ref="AQ10:AS10"/>
    <mergeCell ref="AC9:AG9"/>
    <mergeCell ref="AI9:AK9"/>
    <mergeCell ref="AM9:AO9"/>
    <mergeCell ref="AQ9:AS9"/>
    <mergeCell ref="AC10:AG10"/>
    <mergeCell ref="AI10:AK10"/>
    <mergeCell ref="AM10:AO10"/>
  </mergeCells>
  <pageMargins left="0.39" right="0.39" top="0.39" bottom="0.39" header="0" footer="0"/>
  <pageSetup scale="5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1:AK25"/>
  <sheetViews>
    <sheetView rightToLeft="1" view="pageBreakPreview" topLeftCell="B1" zoomScale="87" zoomScaleNormal="100" zoomScaleSheetLayoutView="87" workbookViewId="0">
      <selection activeCell="AI10" sqref="AI10"/>
    </sheetView>
  </sheetViews>
  <sheetFormatPr defaultRowHeight="12.75"/>
  <cols>
    <col min="1" max="1" width="24.85546875" bestFit="1" customWidth="1"/>
    <col min="2" max="2" width="1.28515625" customWidth="1"/>
    <col min="3" max="3" width="12.28515625" bestFit="1" customWidth="1"/>
    <col min="4" max="4" width="1.28515625" customWidth="1"/>
    <col min="5" max="5" width="14.5703125" bestFit="1" customWidth="1"/>
    <col min="6" max="6" width="1.28515625" customWidth="1"/>
    <col min="7" max="7" width="15.5703125" bestFit="1" customWidth="1"/>
    <col min="8" max="8" width="1.28515625" customWidth="1"/>
    <col min="9" max="9" width="12.85546875" bestFit="1" customWidth="1"/>
    <col min="10" max="10" width="1.28515625" customWidth="1"/>
    <col min="11" max="11" width="12.85546875" bestFit="1" customWidth="1"/>
    <col min="12" max="12" width="1.28515625" customWidth="1"/>
    <col min="13" max="13" width="9.140625" bestFit="1" customWidth="1"/>
    <col min="14" max="14" width="1.28515625" customWidth="1"/>
    <col min="15" max="15" width="16.7109375" bestFit="1" customWidth="1"/>
    <col min="16" max="16" width="1.28515625" customWidth="1"/>
    <col min="17" max="17" width="17" bestFit="1" customWidth="1"/>
    <col min="18" max="18" width="1.28515625" customWidth="1"/>
    <col min="19" max="19" width="17" bestFit="1" customWidth="1"/>
    <col min="20" max="20" width="1.28515625" customWidth="1"/>
    <col min="21" max="21" width="15.85546875" bestFit="1" customWidth="1"/>
    <col min="22" max="22" width="1.28515625" customWidth="1"/>
    <col min="23" max="23" width="15.85546875" bestFit="1" customWidth="1"/>
    <col min="24" max="24" width="1.28515625" customWidth="1"/>
    <col min="25" max="25" width="17.28515625" bestFit="1" customWidth="1"/>
    <col min="26" max="26" width="1.28515625" customWidth="1"/>
    <col min="27" max="27" width="17.28515625" bestFit="1" customWidth="1"/>
    <col min="28" max="28" width="1.28515625" customWidth="1"/>
    <col min="29" max="29" width="16.140625" bestFit="1" customWidth="1"/>
    <col min="30" max="30" width="1.28515625" customWidth="1"/>
    <col min="31" max="31" width="17" bestFit="1" customWidth="1"/>
    <col min="32" max="32" width="1.28515625" customWidth="1"/>
    <col min="33" max="33" width="18.5703125" bestFit="1" customWidth="1"/>
    <col min="34" max="34" width="1.28515625" customWidth="1"/>
    <col min="35" max="35" width="19.85546875" bestFit="1" customWidth="1"/>
    <col min="36" max="36" width="0.28515625" customWidth="1"/>
  </cols>
  <sheetData>
    <row r="1" spans="1:37" ht="29.1" customHeight="1">
      <c r="A1" s="113" t="str">
        <f>سهام!A1</f>
        <v>صندوق حفظ ارزش دماوند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3"/>
      <c r="Y1" s="113"/>
      <c r="Z1" s="113"/>
      <c r="AA1" s="113"/>
      <c r="AB1" s="113"/>
      <c r="AC1" s="113"/>
      <c r="AD1" s="113"/>
      <c r="AE1" s="113"/>
      <c r="AF1" s="113"/>
      <c r="AG1" s="113"/>
      <c r="AH1" s="113"/>
      <c r="AI1" s="113"/>
    </row>
    <row r="2" spans="1:37" ht="21.75" customHeight="1">
      <c r="A2" s="113" t="s">
        <v>0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  <c r="Z2" s="113"/>
      <c r="AA2" s="113"/>
      <c r="AB2" s="113"/>
      <c r="AC2" s="113"/>
      <c r="AD2" s="113"/>
      <c r="AE2" s="113"/>
      <c r="AF2" s="113"/>
      <c r="AG2" s="113"/>
      <c r="AH2" s="113"/>
      <c r="AI2" s="113"/>
    </row>
    <row r="3" spans="1:37" ht="21.75" customHeight="1">
      <c r="A3" s="114" t="str">
        <f>'0'!A18:I18</f>
        <v>‫برای ماه منتهی به 31 فروردین ماه 1405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  <c r="Z3" s="113"/>
      <c r="AA3" s="113"/>
      <c r="AB3" s="113"/>
      <c r="AC3" s="113"/>
      <c r="AD3" s="113"/>
      <c r="AE3" s="113"/>
      <c r="AF3" s="113"/>
      <c r="AG3" s="113"/>
      <c r="AH3" s="113"/>
      <c r="AI3" s="113"/>
    </row>
    <row r="4" spans="1:37" ht="14.45" customHeight="1"/>
    <row r="5" spans="1:37" ht="14.45" customHeight="1">
      <c r="A5" s="112" t="s">
        <v>319</v>
      </c>
      <c r="B5" s="112"/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12"/>
      <c r="X5" s="112"/>
      <c r="Y5" s="112"/>
      <c r="Z5" s="112"/>
      <c r="AA5" s="112"/>
      <c r="AB5" s="112"/>
      <c r="AC5" s="112"/>
      <c r="AD5" s="112"/>
      <c r="AE5" s="112"/>
      <c r="AF5" s="112"/>
      <c r="AG5" s="112"/>
      <c r="AH5" s="112"/>
      <c r="AI5" s="112"/>
    </row>
    <row r="6" spans="1:37" ht="14.45" customHeight="1">
      <c r="A6" s="110"/>
      <c r="B6" s="110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 t="s">
        <v>372</v>
      </c>
      <c r="N6" s="110"/>
      <c r="O6" s="110"/>
      <c r="P6" s="110"/>
      <c r="Q6" s="110"/>
      <c r="S6" s="110" t="s">
        <v>2</v>
      </c>
      <c r="T6" s="110"/>
      <c r="U6" s="110"/>
      <c r="V6" s="110"/>
      <c r="W6" s="110"/>
      <c r="X6" s="110"/>
      <c r="Y6" s="110"/>
      <c r="AA6" s="110" t="s">
        <v>377</v>
      </c>
      <c r="AB6" s="110"/>
      <c r="AC6" s="110"/>
      <c r="AD6" s="110"/>
      <c r="AE6" s="110"/>
      <c r="AF6" s="110"/>
      <c r="AG6" s="110"/>
      <c r="AH6" s="110"/>
      <c r="AI6" s="110"/>
    </row>
    <row r="7" spans="1:37" ht="14.4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S7" s="111" t="s">
        <v>3</v>
      </c>
      <c r="T7" s="111"/>
      <c r="U7" s="111"/>
      <c r="V7" s="3"/>
      <c r="W7" s="111" t="s">
        <v>4</v>
      </c>
      <c r="X7" s="111"/>
      <c r="Y7" s="111"/>
      <c r="AA7" s="3"/>
      <c r="AB7" s="3"/>
      <c r="AC7" s="3"/>
      <c r="AD7" s="3"/>
      <c r="AE7" s="3"/>
      <c r="AF7" s="3"/>
      <c r="AG7" s="3"/>
      <c r="AH7" s="3"/>
      <c r="AI7" s="3"/>
    </row>
    <row r="8" spans="1:37" ht="42">
      <c r="A8" s="14" t="s">
        <v>130</v>
      </c>
      <c r="C8" s="7" t="s">
        <v>131</v>
      </c>
      <c r="E8" s="7" t="s">
        <v>132</v>
      </c>
      <c r="G8" s="2" t="s">
        <v>133</v>
      </c>
      <c r="I8" s="2" t="s">
        <v>134</v>
      </c>
      <c r="K8" s="2" t="s">
        <v>135</v>
      </c>
      <c r="M8" s="2" t="s">
        <v>6</v>
      </c>
      <c r="O8" s="2" t="s">
        <v>7</v>
      </c>
      <c r="Q8" s="2" t="s">
        <v>8</v>
      </c>
      <c r="S8" s="2" t="s">
        <v>6</v>
      </c>
      <c r="T8" s="3"/>
      <c r="U8" s="2" t="s">
        <v>7</v>
      </c>
      <c r="W8" s="2" t="s">
        <v>6</v>
      </c>
      <c r="X8" s="3"/>
      <c r="Y8" s="2" t="s">
        <v>9</v>
      </c>
      <c r="AA8" s="2" t="s">
        <v>6</v>
      </c>
      <c r="AC8" s="2" t="s">
        <v>10</v>
      </c>
      <c r="AE8" s="2" t="s">
        <v>7</v>
      </c>
      <c r="AG8" s="2" t="s">
        <v>8</v>
      </c>
      <c r="AI8" s="2" t="s">
        <v>11</v>
      </c>
    </row>
    <row r="9" spans="1:37" ht="18.75">
      <c r="A9" s="89" t="s">
        <v>172</v>
      </c>
      <c r="B9" s="88"/>
      <c r="C9" s="90" t="s">
        <v>137</v>
      </c>
      <c r="D9" s="88"/>
      <c r="E9" s="90" t="s">
        <v>137</v>
      </c>
      <c r="G9" s="5" t="s">
        <v>343</v>
      </c>
      <c r="I9" s="5" t="s">
        <v>209</v>
      </c>
      <c r="K9" s="11">
        <v>23</v>
      </c>
      <c r="L9" s="23"/>
      <c r="M9" s="18">
        <v>165000</v>
      </c>
      <c r="N9" s="31"/>
      <c r="O9" s="18">
        <v>165022500001</v>
      </c>
      <c r="P9" s="31"/>
      <c r="Q9" s="18">
        <v>164910281250</v>
      </c>
      <c r="R9" s="31"/>
      <c r="S9" s="18">
        <v>0</v>
      </c>
      <c r="T9" s="31"/>
      <c r="U9" s="18">
        <v>0</v>
      </c>
      <c r="V9" s="31"/>
      <c r="W9" s="24">
        <v>0</v>
      </c>
      <c r="X9" s="31"/>
      <c r="Y9" s="18">
        <v>0</v>
      </c>
      <c r="Z9" s="31"/>
      <c r="AA9" s="18">
        <v>165000</v>
      </c>
      <c r="AB9" s="31"/>
      <c r="AC9" s="18">
        <v>1000000</v>
      </c>
      <c r="AD9" s="31"/>
      <c r="AE9" s="18">
        <v>165022500001</v>
      </c>
      <c r="AF9" s="31"/>
      <c r="AG9" s="18">
        <v>164910281250</v>
      </c>
      <c r="AI9" s="91">
        <f>AG9/1856749287157*100</f>
        <v>8.8816665982140091</v>
      </c>
      <c r="AK9" s="42"/>
    </row>
    <row r="10" spans="1:37" ht="18.75">
      <c r="A10" s="89" t="s">
        <v>177</v>
      </c>
      <c r="B10" s="88"/>
      <c r="C10" s="90" t="s">
        <v>137</v>
      </c>
      <c r="D10" s="88"/>
      <c r="E10" s="90" t="s">
        <v>137</v>
      </c>
      <c r="G10" s="6" t="s">
        <v>364</v>
      </c>
      <c r="I10" s="6" t="s">
        <v>207</v>
      </c>
      <c r="K10" s="12">
        <v>23</v>
      </c>
      <c r="L10" s="23"/>
      <c r="M10" s="19">
        <v>43300</v>
      </c>
      <c r="N10" s="31"/>
      <c r="O10" s="38">
        <v>43323544375</v>
      </c>
      <c r="P10" s="31"/>
      <c r="Q10" s="38">
        <v>43276455625</v>
      </c>
      <c r="R10" s="31"/>
      <c r="S10" s="19">
        <v>0</v>
      </c>
      <c r="T10" s="31"/>
      <c r="U10" s="38">
        <v>0</v>
      </c>
      <c r="V10" s="31"/>
      <c r="W10" s="26">
        <v>0</v>
      </c>
      <c r="X10" s="31"/>
      <c r="Y10" s="38">
        <v>0</v>
      </c>
      <c r="Z10" s="31"/>
      <c r="AA10" s="19">
        <v>43300</v>
      </c>
      <c r="AB10" s="31"/>
      <c r="AC10" s="19">
        <v>1000000</v>
      </c>
      <c r="AD10" s="31"/>
      <c r="AE10" s="38">
        <v>43323544375</v>
      </c>
      <c r="AF10" s="31"/>
      <c r="AG10" s="38">
        <v>43276455625</v>
      </c>
      <c r="AI10" s="91">
        <f>AG10/1856749287157*100</f>
        <v>2.3307646285010102</v>
      </c>
      <c r="AK10" s="42"/>
    </row>
    <row r="11" spans="1:37" ht="21.75" customHeight="1" thickBot="1">
      <c r="A11" s="35"/>
      <c r="B11" s="31"/>
      <c r="C11" s="19"/>
      <c r="D11" s="31"/>
      <c r="E11" s="19"/>
      <c r="F11" s="31"/>
      <c r="G11" s="19"/>
      <c r="H11" s="31"/>
      <c r="I11" s="19"/>
      <c r="J11" s="31"/>
      <c r="K11" s="19"/>
      <c r="L11" s="31"/>
      <c r="M11" s="26"/>
      <c r="N11" s="40"/>
      <c r="O11" s="28">
        <f>SUM(O9:O10)</f>
        <v>208346044376</v>
      </c>
      <c r="P11" s="40"/>
      <c r="Q11" s="28">
        <f>SUM(Q9:Q10)</f>
        <v>208186736875</v>
      </c>
      <c r="R11" s="40"/>
      <c r="S11" s="26"/>
      <c r="T11" s="40"/>
      <c r="U11" s="28">
        <f>SUM(U9:U10)</f>
        <v>0</v>
      </c>
      <c r="V11" s="40"/>
      <c r="W11" s="26"/>
      <c r="X11" s="40"/>
      <c r="Y11" s="28">
        <f>SUM(Y9:Y10)</f>
        <v>0</v>
      </c>
      <c r="Z11" s="40"/>
      <c r="AA11" s="26"/>
      <c r="AB11" s="40"/>
      <c r="AC11" s="26"/>
      <c r="AD11" s="40"/>
      <c r="AE11" s="28">
        <f>SUM(AE9:AE10)</f>
        <v>208346044376</v>
      </c>
      <c r="AF11" s="40"/>
      <c r="AG11" s="28">
        <f>SUM(AG9:AG10)</f>
        <v>208186736875</v>
      </c>
      <c r="AH11" s="40"/>
      <c r="AI11" s="47">
        <f>SUM(AI9:AI10)</f>
        <v>11.212431226715019</v>
      </c>
    </row>
    <row r="12" spans="1:37" ht="13.5" thickTop="1">
      <c r="AE12" s="41"/>
      <c r="AG12" s="41"/>
    </row>
    <row r="13" spans="1:37">
      <c r="O13" s="41"/>
      <c r="Q13" s="41"/>
      <c r="AE13" s="41"/>
      <c r="AG13" s="41"/>
    </row>
    <row r="14" spans="1:37" ht="18.75">
      <c r="O14" s="41"/>
      <c r="Q14" s="41"/>
      <c r="AE14" s="27"/>
      <c r="AF14" s="27"/>
      <c r="AG14" s="27"/>
    </row>
    <row r="15" spans="1:37" ht="18.75">
      <c r="Q15" s="42"/>
      <c r="AE15" s="27"/>
      <c r="AF15" s="27"/>
      <c r="AG15" s="27"/>
    </row>
    <row r="16" spans="1:37" ht="18.75">
      <c r="AE16" s="27"/>
      <c r="AF16" s="27"/>
      <c r="AG16" s="27"/>
    </row>
    <row r="19" spans="33:33" ht="18.75">
      <c r="AG19" s="27"/>
    </row>
    <row r="20" spans="33:33" ht="18.75">
      <c r="AG20" s="27"/>
    </row>
    <row r="21" spans="33:33" ht="18.75">
      <c r="AG21" s="27"/>
    </row>
    <row r="22" spans="33:33" ht="18.75">
      <c r="AG22" s="27"/>
    </row>
    <row r="23" spans="33:33" ht="18.75">
      <c r="AG23" s="27"/>
    </row>
    <row r="24" spans="33:33" ht="18.75">
      <c r="AG24" s="27"/>
    </row>
    <row r="25" spans="33:33" ht="18.75">
      <c r="AG25" s="27"/>
    </row>
  </sheetData>
  <mergeCells count="10">
    <mergeCell ref="A1:AI1"/>
    <mergeCell ref="A2:AI2"/>
    <mergeCell ref="A3:AI3"/>
    <mergeCell ref="S7:U7"/>
    <mergeCell ref="W7:Y7"/>
    <mergeCell ref="A5:AI5"/>
    <mergeCell ref="A6:L6"/>
    <mergeCell ref="M6:Q6"/>
    <mergeCell ref="S6:Y6"/>
    <mergeCell ref="AA6:AI6"/>
  </mergeCells>
  <pageMargins left="0.39" right="0.39" top="0.39" bottom="0.39" header="0" footer="0"/>
  <pageSetup scale="42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860C1-1BCB-43B7-876B-53C2C0961E6D}">
  <sheetPr>
    <tabColor rgb="FF92D050"/>
    <pageSetUpPr fitToPage="1"/>
  </sheetPr>
  <dimension ref="A1:M12"/>
  <sheetViews>
    <sheetView rightToLeft="1" view="pageBreakPreview" zoomScale="130" zoomScaleNormal="100" zoomScaleSheetLayoutView="130" workbookViewId="0">
      <selection activeCell="G15" sqref="G15"/>
    </sheetView>
  </sheetViews>
  <sheetFormatPr defaultRowHeight="12.75"/>
  <cols>
    <col min="1" max="1" width="29.85546875" style="62" customWidth="1"/>
    <col min="2" max="2" width="1.28515625" style="62" customWidth="1"/>
    <col min="3" max="3" width="15.5703125" style="62" customWidth="1"/>
    <col min="4" max="4" width="1.28515625" style="62" customWidth="1"/>
    <col min="5" max="5" width="15.5703125" style="62" customWidth="1"/>
    <col min="6" max="6" width="1.28515625" style="62" customWidth="1"/>
    <col min="7" max="7" width="13" style="62" customWidth="1"/>
    <col min="8" max="8" width="1.28515625" style="62" customWidth="1"/>
    <col min="9" max="9" width="13" style="62" customWidth="1"/>
    <col min="10" max="10" width="1.28515625" style="62" customWidth="1"/>
    <col min="11" max="11" width="23.42578125" style="62" customWidth="1"/>
    <col min="12" max="12" width="1.28515625" style="62" customWidth="1"/>
    <col min="13" max="13" width="33.7109375" style="62" customWidth="1"/>
    <col min="14" max="14" width="0.28515625" style="62" customWidth="1"/>
    <col min="15" max="16384" width="9.140625" style="62"/>
  </cols>
  <sheetData>
    <row r="1" spans="1:13" ht="29.1" customHeight="1">
      <c r="A1" s="122" t="s">
        <v>342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</row>
    <row r="2" spans="1:13" ht="21.75" customHeight="1">
      <c r="A2" s="122" t="s">
        <v>0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</row>
    <row r="3" spans="1:13" ht="21.75" customHeight="1">
      <c r="A3" s="122" t="str">
        <f>سهام!A3</f>
        <v>‫برای ماه منتهی به 31 فروردین ماه 1405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</row>
    <row r="4" spans="1:13" ht="14.45" customHeight="1">
      <c r="A4" s="124" t="s">
        <v>353</v>
      </c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</row>
    <row r="5" spans="1:13" ht="14.45" customHeight="1">
      <c r="A5" s="124" t="s">
        <v>352</v>
      </c>
      <c r="B5" s="124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</row>
    <row r="6" spans="1:13" ht="14.45" customHeight="1"/>
    <row r="7" spans="1:13" ht="14.45" customHeight="1">
      <c r="C7" s="115" t="s">
        <v>377</v>
      </c>
      <c r="D7" s="115"/>
      <c r="E7" s="115"/>
      <c r="F7" s="115"/>
      <c r="G7" s="115"/>
      <c r="H7" s="115"/>
      <c r="I7" s="115"/>
      <c r="J7" s="115"/>
      <c r="K7" s="115"/>
      <c r="L7" s="115"/>
      <c r="M7" s="115"/>
    </row>
    <row r="8" spans="1:13" customFormat="1" ht="14.45" customHeight="1">
      <c r="A8" s="17" t="s">
        <v>351</v>
      </c>
      <c r="C8" s="95" t="s">
        <v>6</v>
      </c>
      <c r="D8" s="3"/>
      <c r="E8" s="95" t="s">
        <v>350</v>
      </c>
      <c r="F8" s="3"/>
      <c r="G8" s="95" t="s">
        <v>349</v>
      </c>
      <c r="H8" s="3"/>
      <c r="I8" s="95" t="s">
        <v>348</v>
      </c>
      <c r="J8" s="3"/>
      <c r="K8" s="95" t="s">
        <v>347</v>
      </c>
      <c r="L8" s="3"/>
      <c r="M8" s="95" t="s">
        <v>346</v>
      </c>
    </row>
    <row r="9" spans="1:13" customFormat="1" ht="21.75" customHeight="1">
      <c r="A9" s="5" t="s">
        <v>177</v>
      </c>
      <c r="C9" s="96">
        <v>43300</v>
      </c>
      <c r="E9" s="96">
        <v>1000000</v>
      </c>
      <c r="G9" s="96">
        <v>1000000</v>
      </c>
      <c r="I9" s="97" t="s">
        <v>345</v>
      </c>
      <c r="K9" s="96">
        <v>43276455625</v>
      </c>
      <c r="M9" s="5" t="s">
        <v>344</v>
      </c>
    </row>
    <row r="10" spans="1:13" customFormat="1" ht="21.75" customHeight="1">
      <c r="A10" s="6" t="s">
        <v>172</v>
      </c>
      <c r="C10" s="39">
        <v>165000</v>
      </c>
      <c r="E10" s="39">
        <v>1000000</v>
      </c>
      <c r="G10" s="39">
        <v>1000000</v>
      </c>
      <c r="I10" s="103" t="s">
        <v>345</v>
      </c>
      <c r="K10" s="98">
        <v>164910281250</v>
      </c>
      <c r="M10" s="6" t="s">
        <v>344</v>
      </c>
    </row>
    <row r="11" spans="1:13" ht="21.75" customHeight="1" thickBot="1">
      <c r="A11" s="83"/>
      <c r="C11" s="69"/>
      <c r="D11" s="67"/>
      <c r="E11" s="69"/>
      <c r="F11" s="67"/>
      <c r="G11" s="69"/>
      <c r="H11" s="67"/>
      <c r="I11" s="69"/>
      <c r="J11" s="67"/>
      <c r="K11" s="104">
        <f>SUM(K9:K10)</f>
        <v>208186736875</v>
      </c>
      <c r="L11" s="67"/>
      <c r="M11" s="69"/>
    </row>
    <row r="12" spans="1:13" ht="13.5" thickTop="1"/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scale="87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1:K16"/>
  <sheetViews>
    <sheetView rightToLeft="1" view="pageBreakPreview" zoomScaleNormal="100" zoomScaleSheetLayoutView="100" workbookViewId="0">
      <selection activeCell="G26" sqref="G26"/>
    </sheetView>
  </sheetViews>
  <sheetFormatPr defaultRowHeight="12.75"/>
  <cols>
    <col min="1" max="1" width="35" customWidth="1"/>
    <col min="2" max="2" width="1.28515625" customWidth="1"/>
    <col min="3" max="3" width="15" bestFit="1" customWidth="1"/>
    <col min="4" max="4" width="1.28515625" customWidth="1"/>
    <col min="5" max="5" width="16.140625" bestFit="1" customWidth="1"/>
    <col min="6" max="6" width="1.28515625" customWidth="1"/>
    <col min="7" max="7" width="16.140625" bestFit="1" customWidth="1"/>
    <col min="8" max="8" width="1.28515625" customWidth="1"/>
    <col min="9" max="9" width="15" bestFit="1" customWidth="1"/>
    <col min="10" max="10" width="1.28515625" customWidth="1"/>
    <col min="11" max="11" width="18.28515625" bestFit="1" customWidth="1"/>
    <col min="12" max="12" width="0.28515625" customWidth="1"/>
  </cols>
  <sheetData>
    <row r="1" spans="1:11" ht="29.1" customHeight="1">
      <c r="A1" s="113" t="str">
        <f>سهام!A1</f>
        <v>صندوق حفظ ارزش دماوند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</row>
    <row r="2" spans="1:11" ht="21.75" customHeight="1">
      <c r="A2" s="113" t="s">
        <v>0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</row>
    <row r="3" spans="1:11" ht="21.75" customHeight="1">
      <c r="A3" s="113" t="str">
        <f>سهام!A3</f>
        <v>‫برای ماه منتهی به 31 فروردین ماه 1405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</row>
    <row r="4" spans="1:11" ht="14.45" customHeight="1"/>
    <row r="5" spans="1:11" ht="14.45" customHeight="1">
      <c r="A5" s="112" t="s">
        <v>230</v>
      </c>
      <c r="B5" s="112"/>
      <c r="C5" s="112"/>
      <c r="D5" s="112"/>
      <c r="E5" s="112"/>
      <c r="F5" s="112"/>
      <c r="G5" s="112"/>
      <c r="H5" s="112"/>
      <c r="I5" s="112"/>
      <c r="J5" s="112"/>
      <c r="K5" s="112"/>
    </row>
    <row r="6" spans="1:11" ht="14.45" customHeight="1">
      <c r="C6" s="2" t="s">
        <v>372</v>
      </c>
      <c r="E6" s="110" t="s">
        <v>2</v>
      </c>
      <c r="F6" s="110"/>
      <c r="G6" s="110"/>
      <c r="I6" s="125" t="s">
        <v>377</v>
      </c>
      <c r="J6" s="125"/>
      <c r="K6" s="125"/>
    </row>
    <row r="7" spans="1:11" ht="14.45" customHeight="1">
      <c r="A7" s="14" t="s">
        <v>139</v>
      </c>
      <c r="C7" s="2" t="s">
        <v>140</v>
      </c>
      <c r="E7" s="2" t="s">
        <v>141</v>
      </c>
      <c r="G7" s="2" t="s">
        <v>142</v>
      </c>
      <c r="I7" s="2" t="s">
        <v>140</v>
      </c>
      <c r="K7" s="2" t="s">
        <v>11</v>
      </c>
    </row>
    <row r="8" spans="1:11" ht="21.75" customHeight="1">
      <c r="A8" s="15" t="s">
        <v>224</v>
      </c>
      <c r="C8" s="19">
        <v>15134927133</v>
      </c>
      <c r="D8" s="19"/>
      <c r="E8" s="19">
        <v>470590692</v>
      </c>
      <c r="F8" s="19"/>
      <c r="G8" s="19">
        <v>2271837687</v>
      </c>
      <c r="H8" s="19"/>
      <c r="I8" s="19">
        <f>C8+E8-G8</f>
        <v>13333680138</v>
      </c>
      <c r="K8" s="91">
        <f>I8/1856749287157*100</f>
        <v>0.71811957759876888</v>
      </c>
    </row>
    <row r="9" spans="1:11" ht="21.75" customHeight="1">
      <c r="A9" s="13" t="s">
        <v>225</v>
      </c>
      <c r="C9" s="19">
        <v>94235079</v>
      </c>
      <c r="D9" s="19"/>
      <c r="E9" s="19">
        <v>372833</v>
      </c>
      <c r="F9" s="19"/>
      <c r="G9" s="19">
        <v>0</v>
      </c>
      <c r="H9" s="19"/>
      <c r="I9" s="19">
        <f t="shared" ref="I9:I12" si="0">C9+E9-G9</f>
        <v>94607912</v>
      </c>
      <c r="K9" s="91">
        <f t="shared" ref="K9:K12" si="1">I9/1856749287157*100</f>
        <v>5.0953520033316319E-3</v>
      </c>
    </row>
    <row r="10" spans="1:11" ht="21.75" customHeight="1">
      <c r="A10" s="13" t="s">
        <v>226</v>
      </c>
      <c r="C10" s="19">
        <v>37597462</v>
      </c>
      <c r="D10" s="19"/>
      <c r="E10" s="19">
        <v>148751</v>
      </c>
      <c r="F10" s="19"/>
      <c r="G10" s="19">
        <v>0</v>
      </c>
      <c r="H10" s="19"/>
      <c r="I10" s="19">
        <f t="shared" si="0"/>
        <v>37746213</v>
      </c>
      <c r="K10" s="91">
        <f t="shared" si="1"/>
        <v>2.0329192132232292E-3</v>
      </c>
    </row>
    <row r="11" spans="1:11" ht="21.75" customHeight="1">
      <c r="A11" s="13" t="s">
        <v>227</v>
      </c>
      <c r="C11" s="19">
        <v>36000</v>
      </c>
      <c r="D11" s="19"/>
      <c r="E11" s="19">
        <v>0</v>
      </c>
      <c r="F11" s="19"/>
      <c r="G11" s="19">
        <v>0</v>
      </c>
      <c r="H11" s="19"/>
      <c r="I11" s="19">
        <f t="shared" si="0"/>
        <v>36000</v>
      </c>
      <c r="K11" s="91">
        <f t="shared" si="1"/>
        <v>1.9388724287661986E-6</v>
      </c>
    </row>
    <row r="12" spans="1:11" ht="21.75" customHeight="1">
      <c r="A12" s="13" t="s">
        <v>229</v>
      </c>
      <c r="C12" s="19">
        <v>14000000000</v>
      </c>
      <c r="D12" s="19"/>
      <c r="E12" s="19">
        <v>0</v>
      </c>
      <c r="F12" s="19"/>
      <c r="G12" s="19">
        <v>0</v>
      </c>
      <c r="H12" s="19"/>
      <c r="I12" s="19">
        <f t="shared" si="0"/>
        <v>14000000000</v>
      </c>
      <c r="K12" s="91">
        <f t="shared" si="1"/>
        <v>0.75400594452018821</v>
      </c>
    </row>
    <row r="13" spans="1:11" ht="21.75" customHeight="1" thickBot="1">
      <c r="A13" s="16"/>
      <c r="C13" s="20">
        <f>SUM(C8:C12)</f>
        <v>29266795674</v>
      </c>
      <c r="D13" s="31"/>
      <c r="E13" s="20">
        <f>SUM(E8:E12)</f>
        <v>471112276</v>
      </c>
      <c r="F13" s="31"/>
      <c r="G13" s="20">
        <f>SUM(G8:G12)</f>
        <v>2271837687</v>
      </c>
      <c r="H13" s="31"/>
      <c r="I13" s="20">
        <f>SUM(I8:I12)</f>
        <v>27466070263</v>
      </c>
      <c r="K13" s="36">
        <f>SUM(K8:K12)</f>
        <v>1.4792557322079407</v>
      </c>
    </row>
    <row r="14" spans="1:11" ht="13.5" thickTop="1">
      <c r="G14" s="41"/>
      <c r="I14" s="41"/>
    </row>
    <row r="15" spans="1:11">
      <c r="C15" s="41"/>
      <c r="I15" s="41"/>
    </row>
    <row r="16" spans="1:11">
      <c r="I16" s="41"/>
    </row>
  </sheetData>
  <mergeCells count="6">
    <mergeCell ref="A1:K1"/>
    <mergeCell ref="A2:K2"/>
    <mergeCell ref="A3:K3"/>
    <mergeCell ref="I6:K6"/>
    <mergeCell ref="A5:K5"/>
    <mergeCell ref="E6:G6"/>
  </mergeCells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1:T16"/>
  <sheetViews>
    <sheetView rightToLeft="1" view="pageBreakPreview" zoomScaleNormal="100" zoomScaleSheetLayoutView="100" workbookViewId="0">
      <selection activeCell="F14" sqref="F14:F22"/>
    </sheetView>
  </sheetViews>
  <sheetFormatPr defaultRowHeight="12.75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2" width="16.140625" hidden="1" customWidth="1"/>
    <col min="13" max="13" width="16.42578125" hidden="1" customWidth="1"/>
    <col min="14" max="14" width="12.7109375" bestFit="1" customWidth="1"/>
    <col min="15" max="15" width="13.7109375" bestFit="1" customWidth="1"/>
    <col min="16" max="16" width="15.5703125" bestFit="1" customWidth="1"/>
    <col min="17" max="17" width="16" bestFit="1" customWidth="1"/>
    <col min="18" max="18" width="12.7109375" bestFit="1" customWidth="1"/>
    <col min="19" max="19" width="16" bestFit="1" customWidth="1"/>
    <col min="20" max="20" width="16.140625" bestFit="1" customWidth="1"/>
  </cols>
  <sheetData>
    <row r="1" spans="1:20" ht="29.1" customHeight="1">
      <c r="A1" s="113" t="str">
        <f>سهام!A1</f>
        <v>صندوق حفظ ارزش دماوند</v>
      </c>
      <c r="B1" s="113"/>
      <c r="C1" s="113"/>
      <c r="D1" s="113"/>
      <c r="E1" s="113"/>
      <c r="F1" s="113"/>
      <c r="G1" s="113"/>
      <c r="H1" s="113"/>
      <c r="I1" s="113"/>
      <c r="J1" s="113"/>
    </row>
    <row r="2" spans="1:20" ht="21.75" customHeight="1">
      <c r="A2" s="113" t="s">
        <v>143</v>
      </c>
      <c r="B2" s="113"/>
      <c r="C2" s="113"/>
      <c r="D2" s="113"/>
      <c r="E2" s="113"/>
      <c r="F2" s="113"/>
      <c r="G2" s="113"/>
      <c r="H2" s="113"/>
      <c r="I2" s="113"/>
      <c r="J2" s="113"/>
    </row>
    <row r="3" spans="1:20" ht="21.75" customHeight="1">
      <c r="A3" s="113" t="str">
        <f>سهام!A3</f>
        <v>‫برای ماه منتهی به 31 فروردین ماه 1405</v>
      </c>
      <c r="B3" s="113"/>
      <c r="C3" s="113"/>
      <c r="D3" s="113"/>
      <c r="E3" s="113"/>
      <c r="F3" s="113"/>
      <c r="G3" s="113"/>
      <c r="H3" s="113"/>
      <c r="I3" s="113"/>
      <c r="J3" s="113"/>
    </row>
    <row r="4" spans="1:20" ht="14.45" customHeight="1"/>
    <row r="5" spans="1:20" ht="29.1" customHeight="1">
      <c r="A5" s="1" t="s">
        <v>144</v>
      </c>
      <c r="B5" s="128" t="s">
        <v>145</v>
      </c>
      <c r="C5" s="128"/>
      <c r="D5" s="128"/>
      <c r="E5" s="128"/>
      <c r="F5" s="128"/>
      <c r="G5" s="128"/>
      <c r="H5" s="128"/>
      <c r="I5" s="128"/>
      <c r="J5" s="128"/>
    </row>
    <row r="6" spans="1:20" ht="14.45" customHeight="1">
      <c r="M6" s="26"/>
    </row>
    <row r="7" spans="1:20" ht="14.45" customHeight="1">
      <c r="A7" s="110" t="s">
        <v>146</v>
      </c>
      <c r="B7" s="110"/>
      <c r="D7" s="2" t="s">
        <v>147</v>
      </c>
      <c r="F7" s="2" t="s">
        <v>140</v>
      </c>
      <c r="H7" s="2" t="s">
        <v>148</v>
      </c>
      <c r="J7" s="2" t="s">
        <v>149</v>
      </c>
      <c r="M7" s="26"/>
    </row>
    <row r="8" spans="1:20" ht="21.75" customHeight="1">
      <c r="A8" s="126" t="s">
        <v>150</v>
      </c>
      <c r="B8" s="126"/>
      <c r="C8" s="31"/>
      <c r="D8" s="33" t="s">
        <v>151</v>
      </c>
      <c r="E8" s="31"/>
      <c r="F8" s="24">
        <f>'درآمد سرمایه گذاری در سهام'!S192</f>
        <v>-290632321163</v>
      </c>
      <c r="G8" s="40"/>
      <c r="H8" s="45">
        <f>F8/$F$12*100</f>
        <v>182.47640478165746</v>
      </c>
      <c r="I8" s="46"/>
      <c r="J8" s="45">
        <f>F8/1853426009214*100</f>
        <v>-15.680815943996123</v>
      </c>
      <c r="K8" s="42">
        <f>'درآمد سرمایه گذاری در سهام'!I153</f>
        <v>0</v>
      </c>
      <c r="L8" s="41">
        <f>'درآمد سرمایه گذاری در سهام'!I170</f>
        <v>0</v>
      </c>
      <c r="M8" s="26">
        <f>'درآمد سرمایه گذاری در سهام'!I192</f>
        <v>-793375911</v>
      </c>
      <c r="N8" s="41"/>
      <c r="O8" s="41"/>
      <c r="P8" s="41"/>
      <c r="Q8" s="41"/>
      <c r="R8" s="41"/>
    </row>
    <row r="9" spans="1:20" ht="21.75" customHeight="1">
      <c r="A9" s="127" t="s">
        <v>153</v>
      </c>
      <c r="B9" s="127"/>
      <c r="C9" s="31"/>
      <c r="D9" s="34" t="s">
        <v>152</v>
      </c>
      <c r="E9" s="31"/>
      <c r="F9" s="26">
        <f>'درآمد سرمایه گذاری در اوراق به'!Q16</f>
        <v>105709495359</v>
      </c>
      <c r="G9" s="40"/>
      <c r="H9" s="45">
        <f>F9/$F$12*100</f>
        <v>-66.37076216163581</v>
      </c>
      <c r="I9" s="46"/>
      <c r="J9" s="45">
        <f t="shared" ref="J9:J11" si="0">F9/1853426009214*100</f>
        <v>5.7034645480036845</v>
      </c>
      <c r="K9" s="42">
        <f>'درآمد سرمایه گذاری در اوراق به'!I16</f>
        <v>5082486777</v>
      </c>
      <c r="L9" s="42">
        <f>'درآمد سرمایه گذاری در اوراق به'!I16</f>
        <v>5082486777</v>
      </c>
      <c r="M9" s="26">
        <f>'درآمد سرمایه گذاری در اوراق به'!I16</f>
        <v>5082486777</v>
      </c>
      <c r="N9" s="41"/>
      <c r="O9" s="41"/>
      <c r="P9" s="41"/>
      <c r="Q9" s="101"/>
      <c r="R9" s="42"/>
      <c r="S9" s="41"/>
      <c r="T9" s="42"/>
    </row>
    <row r="10" spans="1:20" ht="21.75" customHeight="1">
      <c r="A10" s="127" t="s">
        <v>155</v>
      </c>
      <c r="B10" s="127"/>
      <c r="C10" s="31"/>
      <c r="D10" s="34" t="s">
        <v>154</v>
      </c>
      <c r="E10" s="31"/>
      <c r="F10" s="26">
        <f>'درآمد سپرده بانکی'!G14</f>
        <v>23536630602</v>
      </c>
      <c r="G10" s="40"/>
      <c r="H10" s="45">
        <f t="shared" ref="H10:H11" si="1">F10/$F$12*100</f>
        <v>-14.777708534757675</v>
      </c>
      <c r="I10" s="46"/>
      <c r="J10" s="45">
        <f>F10/1853426009214*100</f>
        <v>1.2698985815992407</v>
      </c>
      <c r="K10" s="41">
        <f>'درآمد سپرده بانکی'!C14</f>
        <v>390936489</v>
      </c>
      <c r="L10" s="41">
        <f>'درآمد سپرده بانکی'!C14</f>
        <v>390936489</v>
      </c>
      <c r="M10" s="26">
        <f>'درآمد سپرده بانکی'!C14</f>
        <v>390936489</v>
      </c>
      <c r="N10" s="41"/>
    </row>
    <row r="11" spans="1:20" ht="21.75" customHeight="1">
      <c r="A11" s="127" t="s">
        <v>157</v>
      </c>
      <c r="B11" s="127"/>
      <c r="C11" s="31"/>
      <c r="D11" s="34" t="s">
        <v>156</v>
      </c>
      <c r="E11" s="31"/>
      <c r="F11" s="26">
        <f>'سایر درآمدها'!E11</f>
        <v>2115016273</v>
      </c>
      <c r="G11" s="40"/>
      <c r="H11" s="45">
        <f t="shared" si="1"/>
        <v>-1.3279340852639969</v>
      </c>
      <c r="I11" s="46"/>
      <c r="J11" s="45">
        <f t="shared" si="0"/>
        <v>0.11411387681437228</v>
      </c>
      <c r="K11" s="41">
        <f>'سایر درآمدها'!C11</f>
        <v>0</v>
      </c>
      <c r="L11" s="41">
        <f>'سایر درآمدها'!C11</f>
        <v>0</v>
      </c>
      <c r="M11" s="26">
        <f>'سایر درآمدها'!C11</f>
        <v>0</v>
      </c>
      <c r="N11" s="41"/>
    </row>
    <row r="12" spans="1:20" ht="21.75" customHeight="1" thickBot="1">
      <c r="A12" s="35"/>
      <c r="B12" s="35"/>
      <c r="C12" s="31"/>
      <c r="D12" s="19"/>
      <c r="E12" s="31"/>
      <c r="F12" s="28">
        <f>SUM(F8:F11)</f>
        <v>-159271178929</v>
      </c>
      <c r="G12" s="40"/>
      <c r="H12" s="47">
        <f>SUM(H8:H11)</f>
        <v>99.999999999999986</v>
      </c>
      <c r="I12" s="46"/>
      <c r="J12" s="47">
        <f>SUM(J8:J11)</f>
        <v>-8.5933389375788263</v>
      </c>
      <c r="K12" s="42">
        <f>SUM(K8:K11)</f>
        <v>5473423266</v>
      </c>
      <c r="L12" s="41">
        <f>SUM(L8:L11)</f>
        <v>5473423266</v>
      </c>
      <c r="M12" s="26">
        <f>SUM(M8:M11)</f>
        <v>4680047355</v>
      </c>
      <c r="N12" s="41"/>
    </row>
    <row r="13" spans="1:20" ht="19.5" thickTop="1">
      <c r="F13" s="41"/>
      <c r="M13" s="26"/>
    </row>
    <row r="14" spans="1:20" ht="18.75">
      <c r="F14" s="42"/>
      <c r="K14" s="41">
        <v>356528053029</v>
      </c>
      <c r="L14" s="41"/>
      <c r="M14" s="26">
        <v>-39899696555</v>
      </c>
      <c r="N14" s="41"/>
    </row>
    <row r="15" spans="1:20">
      <c r="F15" s="42"/>
      <c r="K15" s="42">
        <f>K12-K14</f>
        <v>-351054629763</v>
      </c>
      <c r="L15" s="41"/>
      <c r="M15" s="42">
        <f>M12-M14</f>
        <v>44579743910</v>
      </c>
    </row>
    <row r="16" spans="1:20">
      <c r="F16" s="42"/>
      <c r="N16" s="41"/>
    </row>
  </sheetData>
  <mergeCells count="9">
    <mergeCell ref="A8:B8"/>
    <mergeCell ref="A9:B9"/>
    <mergeCell ref="A10:B10"/>
    <mergeCell ref="A11:B11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E2C99-9987-4441-80ED-6C58E576C23D}">
  <sheetPr>
    <tabColor rgb="FF92D050"/>
    <pageSetUpPr fitToPage="1"/>
  </sheetPr>
  <dimension ref="A1:U198"/>
  <sheetViews>
    <sheetView rightToLeft="1" view="pageBreakPreview" topLeftCell="A178" zoomScaleNormal="100" zoomScaleSheetLayoutView="100" workbookViewId="0">
      <selection activeCell="E193" sqref="E193:Q202"/>
    </sheetView>
  </sheetViews>
  <sheetFormatPr defaultRowHeight="12.75"/>
  <cols>
    <col min="1" max="1" width="81.28515625" style="62" bestFit="1" customWidth="1"/>
    <col min="2" max="2" width="1.28515625" style="62" customWidth="1"/>
    <col min="3" max="3" width="15" style="67" bestFit="1" customWidth="1"/>
    <col min="4" max="4" width="1.28515625" style="67" customWidth="1"/>
    <col min="5" max="5" width="17.5703125" style="67" bestFit="1" customWidth="1"/>
    <col min="6" max="6" width="1.28515625" style="67" customWidth="1"/>
    <col min="7" max="7" width="19.42578125" style="67" bestFit="1" customWidth="1"/>
    <col min="8" max="8" width="1.28515625" style="67" customWidth="1"/>
    <col min="9" max="9" width="17.7109375" style="67" bestFit="1" customWidth="1"/>
    <col min="10" max="10" width="1.28515625" style="67" customWidth="1"/>
    <col min="11" max="11" width="17.5703125" style="67" bestFit="1" customWidth="1"/>
    <col min="12" max="12" width="1.28515625" style="67" customWidth="1"/>
    <col min="13" max="13" width="15.85546875" style="67" bestFit="1" customWidth="1"/>
    <col min="14" max="14" width="1.28515625" style="67" customWidth="1"/>
    <col min="15" max="15" width="16.5703125" style="67" bestFit="1" customWidth="1"/>
    <col min="16" max="16" width="1.28515625" style="67" customWidth="1"/>
    <col min="17" max="17" width="17.5703125" style="67" bestFit="1" customWidth="1"/>
    <col min="18" max="18" width="1.28515625" style="67" customWidth="1"/>
    <col min="19" max="19" width="17.5703125" style="67" bestFit="1" customWidth="1"/>
    <col min="20" max="20" width="1.28515625" style="67" customWidth="1"/>
    <col min="21" max="21" width="17.42578125" style="67" bestFit="1" customWidth="1"/>
    <col min="22" max="22" width="0.28515625" style="62" customWidth="1"/>
    <col min="23" max="16384" width="9.140625" style="62"/>
  </cols>
  <sheetData>
    <row r="1" spans="1:21" ht="29.1" customHeight="1">
      <c r="A1" s="122" t="str">
        <f>سهام!A1</f>
        <v>صندوق حفظ ارزش دماوند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</row>
    <row r="2" spans="1:21" ht="21.75" customHeight="1">
      <c r="A2" s="122" t="s">
        <v>143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</row>
    <row r="3" spans="1:21" ht="21.75" customHeight="1">
      <c r="A3" s="122" t="str">
        <f>سهام!A3</f>
        <v>‫برای ماه منتهی به 31 فروردین ماه 1405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</row>
    <row r="4" spans="1:21" ht="14.45" customHeight="1"/>
    <row r="5" spans="1:21" ht="14.45" customHeight="1">
      <c r="A5" s="130" t="s">
        <v>306</v>
      </c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130"/>
      <c r="S5" s="130"/>
      <c r="T5" s="130"/>
      <c r="U5" s="130"/>
    </row>
    <row r="6" spans="1:21" ht="14.45" customHeight="1">
      <c r="C6" s="115" t="s">
        <v>158</v>
      </c>
      <c r="D6" s="115"/>
      <c r="E6" s="115"/>
      <c r="F6" s="115"/>
      <c r="G6" s="115"/>
      <c r="H6" s="115"/>
      <c r="I6" s="115"/>
      <c r="J6" s="115"/>
      <c r="K6" s="115"/>
      <c r="M6" s="115" t="s">
        <v>159</v>
      </c>
      <c r="N6" s="115"/>
      <c r="O6" s="115"/>
      <c r="P6" s="115"/>
      <c r="Q6" s="115"/>
      <c r="R6" s="115"/>
      <c r="S6" s="115"/>
      <c r="T6" s="115"/>
      <c r="U6" s="115"/>
    </row>
    <row r="7" spans="1:21" ht="14.45" customHeight="1">
      <c r="C7" s="78"/>
      <c r="D7" s="78"/>
      <c r="E7" s="78"/>
      <c r="F7" s="78"/>
      <c r="G7" s="78"/>
      <c r="H7" s="78"/>
      <c r="I7" s="129" t="s">
        <v>55</v>
      </c>
      <c r="J7" s="129"/>
      <c r="K7" s="129"/>
      <c r="M7" s="78"/>
      <c r="N7" s="78"/>
      <c r="O7" s="78"/>
      <c r="P7" s="78"/>
      <c r="Q7" s="78"/>
      <c r="R7" s="78"/>
      <c r="S7" s="129" t="s">
        <v>55</v>
      </c>
      <c r="T7" s="129"/>
      <c r="U7" s="129"/>
    </row>
    <row r="8" spans="1:21" ht="14.45" customHeight="1">
      <c r="A8" s="79" t="s">
        <v>160</v>
      </c>
      <c r="B8" s="77"/>
      <c r="C8" s="65" t="s">
        <v>161</v>
      </c>
      <c r="E8" s="65" t="s">
        <v>162</v>
      </c>
      <c r="G8" s="65" t="s">
        <v>163</v>
      </c>
      <c r="I8" s="64" t="s">
        <v>140</v>
      </c>
      <c r="J8" s="78"/>
      <c r="K8" s="64" t="s">
        <v>148</v>
      </c>
      <c r="M8" s="65" t="s">
        <v>161</v>
      </c>
      <c r="O8" s="65" t="s">
        <v>162</v>
      </c>
      <c r="Q8" s="65" t="s">
        <v>163</v>
      </c>
      <c r="S8" s="64" t="s">
        <v>140</v>
      </c>
      <c r="T8" s="78"/>
      <c r="U8" s="64" t="s">
        <v>148</v>
      </c>
    </row>
    <row r="9" spans="1:21" ht="18.75">
      <c r="A9" s="68" t="s">
        <v>42</v>
      </c>
      <c r="C9" s="75">
        <f>IFERROR(VLOOKUP(A9,'درآمد سود سهام'!A:S,9,0),0)</f>
        <v>0</v>
      </c>
      <c r="D9" s="75"/>
      <c r="E9" s="75">
        <f>IFERROR(VLOOKUP(A9,'درآمد ناشی از تغییر قیمت اوراق'!A:Q,9,0),0)</f>
        <v>0</v>
      </c>
      <c r="F9" s="75"/>
      <c r="G9" s="75">
        <f>IFERROR(VLOOKUP(A9,'درآمد ناشی از فروش'!A:Q,9,),0)</f>
        <v>0</v>
      </c>
      <c r="H9" s="75"/>
      <c r="I9" s="75">
        <f>C9+E9+G9</f>
        <v>0</v>
      </c>
      <c r="J9" s="75"/>
      <c r="K9" s="76">
        <f>I9/4680047355*100</f>
        <v>0</v>
      </c>
      <c r="L9" s="75"/>
      <c r="M9" s="75">
        <f>IFERROR(VLOOKUP(A9,'درآمد سود سهام'!A:S,15,0),0)</f>
        <v>21198503960</v>
      </c>
      <c r="N9" s="75"/>
      <c r="O9" s="75">
        <f>IFERROR(VLOOKUP(A9,'درآمد ناشی از تغییر قیمت اوراق'!A:Q,17,0),0)</f>
        <v>-581899406</v>
      </c>
      <c r="P9" s="75"/>
      <c r="Q9" s="75">
        <f>IFERROR(VLOOKUP(A9,'درآمد ناشی از فروش'!A:Q,17,0),0)</f>
        <v>-117762835044</v>
      </c>
      <c r="R9" s="75"/>
      <c r="S9" s="75">
        <f>M9+O9+Q9</f>
        <v>-97146230490</v>
      </c>
      <c r="U9" s="76">
        <f>S9/درآمد!$F$12*100</f>
        <v>60.994230810149205</v>
      </c>
    </row>
    <row r="10" spans="1:21" ht="18.75">
      <c r="A10" s="68" t="s">
        <v>167</v>
      </c>
      <c r="C10" s="75">
        <f>IFERROR(VLOOKUP(A10,'درآمد سود سهام'!A:S,9,0),0)</f>
        <v>0</v>
      </c>
      <c r="D10" s="75"/>
      <c r="E10" s="75">
        <f>IFERROR(VLOOKUP(A10,'درآمد ناشی از تغییر قیمت اوراق'!A:Q,9,0),0)</f>
        <v>0</v>
      </c>
      <c r="F10" s="75"/>
      <c r="G10" s="75">
        <f>IFERROR(VLOOKUP(A10,'درآمد ناشی از فروش'!A:Q,9,),0)</f>
        <v>0</v>
      </c>
      <c r="H10" s="75"/>
      <c r="I10" s="75">
        <f t="shared" ref="I10:I72" si="0">C10+E10+G10</f>
        <v>0</v>
      </c>
      <c r="J10" s="75"/>
      <c r="K10" s="76">
        <f t="shared" ref="K10:K73" si="1">I10/4680047355*100</f>
        <v>0</v>
      </c>
      <c r="L10" s="75"/>
      <c r="M10" s="75">
        <f>IFERROR(VLOOKUP(A10,'درآمد سود سهام'!A:S,15,0),0)</f>
        <v>9930336</v>
      </c>
      <c r="N10" s="75"/>
      <c r="O10" s="75">
        <f>IFERROR(VLOOKUP(A10,'درآمد ناشی از تغییر قیمت اوراق'!A:Q,17,0),0)</f>
        <v>0</v>
      </c>
      <c r="P10" s="75"/>
      <c r="Q10" s="75">
        <f>IFERROR(VLOOKUP(A10,'درآمد ناشی از فروش'!A:Q,17,0),0)</f>
        <v>-490557927</v>
      </c>
      <c r="R10" s="75"/>
      <c r="S10" s="75">
        <f t="shared" ref="S10:S72" si="2">M10+O10+Q10</f>
        <v>-480627591</v>
      </c>
      <c r="U10" s="76">
        <f>S10/درآمد!$F$12*100</f>
        <v>0.30176683203572846</v>
      </c>
    </row>
    <row r="11" spans="1:21" ht="18.75">
      <c r="A11" s="68" t="s">
        <v>165</v>
      </c>
      <c r="C11" s="75">
        <f>IFERROR(VLOOKUP(A11,'درآمد سود سهام'!A:S,9,0),0)</f>
        <v>0</v>
      </c>
      <c r="D11" s="75"/>
      <c r="E11" s="75">
        <f>IFERROR(VLOOKUP(A11,'درآمد ناشی از تغییر قیمت اوراق'!A:Q,9,0),0)</f>
        <v>0</v>
      </c>
      <c r="F11" s="75"/>
      <c r="G11" s="75">
        <f>IFERROR(VLOOKUP(A11,'درآمد ناشی از فروش'!A:Q,9,),0)</f>
        <v>0</v>
      </c>
      <c r="H11" s="75"/>
      <c r="I11" s="75">
        <f t="shared" si="0"/>
        <v>0</v>
      </c>
      <c r="J11" s="75"/>
      <c r="K11" s="76">
        <f t="shared" si="1"/>
        <v>0</v>
      </c>
      <c r="L11" s="75"/>
      <c r="M11" s="75">
        <f>IFERROR(VLOOKUP(A11,'درآمد سود سهام'!A:S,15,0),0)</f>
        <v>3772000000</v>
      </c>
      <c r="N11" s="75"/>
      <c r="O11" s="75">
        <f>IFERROR(VLOOKUP(A11,'درآمد ناشی از تغییر قیمت اوراق'!A:Q,17,0),0)</f>
        <v>0</v>
      </c>
      <c r="P11" s="75"/>
      <c r="Q11" s="75">
        <f>IFERROR(VLOOKUP(A11,'درآمد ناشی از فروش'!A:Q,17,0),0)</f>
        <v>-28579020564</v>
      </c>
      <c r="R11" s="75"/>
      <c r="S11" s="75">
        <f t="shared" si="2"/>
        <v>-24807020564</v>
      </c>
      <c r="U11" s="76">
        <f>S11/درآمد!$F$12*100</f>
        <v>15.575335557137107</v>
      </c>
    </row>
    <row r="12" spans="1:21" ht="18.75">
      <c r="A12" s="68" t="s">
        <v>166</v>
      </c>
      <c r="C12" s="75">
        <f>IFERROR(VLOOKUP(A12,'درآمد سود سهام'!A:S,9,0),0)</f>
        <v>0</v>
      </c>
      <c r="D12" s="75"/>
      <c r="E12" s="75">
        <f>IFERROR(VLOOKUP(A12,'درآمد ناشی از تغییر قیمت اوراق'!A:Q,9,0),0)</f>
        <v>0</v>
      </c>
      <c r="F12" s="75"/>
      <c r="G12" s="75">
        <f>IFERROR(VLOOKUP(A12,'درآمد ناشی از فروش'!A:Q,9,),0)</f>
        <v>0</v>
      </c>
      <c r="H12" s="75"/>
      <c r="I12" s="75">
        <f t="shared" si="0"/>
        <v>0</v>
      </c>
      <c r="J12" s="75"/>
      <c r="K12" s="76">
        <f t="shared" si="1"/>
        <v>0</v>
      </c>
      <c r="L12" s="75"/>
      <c r="M12" s="75">
        <f>IFERROR(VLOOKUP(A12,'درآمد سود سهام'!A:S,15,0),0)</f>
        <v>277998000</v>
      </c>
      <c r="N12" s="75"/>
      <c r="O12" s="75">
        <f>IFERROR(VLOOKUP(A12,'درآمد ناشی از تغییر قیمت اوراق'!A:Q,17,0),0)</f>
        <v>0</v>
      </c>
      <c r="P12" s="75"/>
      <c r="Q12" s="75">
        <f>IFERROR(VLOOKUP(A12,'درآمد ناشی از فروش'!A:Q,17,0),0)</f>
        <v>-92522817792</v>
      </c>
      <c r="R12" s="75"/>
      <c r="S12" s="75">
        <f t="shared" si="2"/>
        <v>-92244819792</v>
      </c>
      <c r="U12" s="76">
        <f>S12/درآمد!$F$12*100</f>
        <v>57.916831163233205</v>
      </c>
    </row>
    <row r="13" spans="1:21" ht="18.75">
      <c r="A13" s="68" t="s">
        <v>30</v>
      </c>
      <c r="C13" s="75">
        <f>IFERROR(VLOOKUP(A13,'درآمد سود سهام'!A:S,9,0),0)</f>
        <v>0</v>
      </c>
      <c r="D13" s="75"/>
      <c r="E13" s="75">
        <f>IFERROR(VLOOKUP(A13,'درآمد ناشی از تغییر قیمت اوراق'!A:Q,9,0),0)</f>
        <v>-3805300</v>
      </c>
      <c r="F13" s="75"/>
      <c r="G13" s="75">
        <f>IFERROR(VLOOKUP(A13,'درآمد ناشی از فروش'!A:Q,9,),0)</f>
        <v>-820</v>
      </c>
      <c r="H13" s="75"/>
      <c r="I13" s="75">
        <f t="shared" si="0"/>
        <v>-3806120</v>
      </c>
      <c r="J13" s="75"/>
      <c r="K13" s="76">
        <f t="shared" si="1"/>
        <v>-8.1326527517583208E-2</v>
      </c>
      <c r="L13" s="75"/>
      <c r="M13" s="75">
        <f>IFERROR(VLOOKUP(A13,'درآمد سود سهام'!A:S,15,0),0)</f>
        <v>2130375951</v>
      </c>
      <c r="N13" s="75"/>
      <c r="O13" s="75">
        <f>IFERROR(VLOOKUP(A13,'درآمد ناشی از تغییر قیمت اوراق'!A:Q,17,0),0)</f>
        <v>-12346783046</v>
      </c>
      <c r="P13" s="75"/>
      <c r="Q13" s="75">
        <f>IFERROR(VLOOKUP(A13,'درآمد ناشی از فروش'!A:Q,17,0),0)</f>
        <v>-45989335222</v>
      </c>
      <c r="R13" s="75"/>
      <c r="S13" s="75">
        <f t="shared" si="2"/>
        <v>-56205742317</v>
      </c>
      <c r="U13" s="76">
        <f>S13/درآمد!$F$12*100</f>
        <v>35.289336523374033</v>
      </c>
    </row>
    <row r="14" spans="1:21" ht="18.75">
      <c r="A14" s="68" t="s">
        <v>31</v>
      </c>
      <c r="C14" s="75">
        <f>IFERROR(VLOOKUP(A14,'درآمد سود سهام'!A:S,9,0),0)</f>
        <v>0</v>
      </c>
      <c r="D14" s="75"/>
      <c r="E14" s="75">
        <f>IFERROR(VLOOKUP(A14,'درآمد ناشی از تغییر قیمت اوراق'!A:Q,9,0),0)</f>
        <v>0</v>
      </c>
      <c r="F14" s="75"/>
      <c r="G14" s="75">
        <f>IFERROR(VLOOKUP(A14,'درآمد ناشی از فروش'!A:Q,9,),0)</f>
        <v>0</v>
      </c>
      <c r="H14" s="75"/>
      <c r="I14" s="75">
        <f t="shared" si="0"/>
        <v>0</v>
      </c>
      <c r="J14" s="75"/>
      <c r="K14" s="76">
        <f t="shared" si="1"/>
        <v>0</v>
      </c>
      <c r="L14" s="75"/>
      <c r="M14" s="75">
        <f>IFERROR(VLOOKUP(A14,'درآمد سود سهام'!A:S,15,0),0)</f>
        <v>6333937485</v>
      </c>
      <c r="N14" s="75"/>
      <c r="O14" s="75">
        <f>IFERROR(VLOOKUP(A14,'درآمد ناشی از تغییر قیمت اوراق'!A:Q,17,0),0)</f>
        <v>-1245944123</v>
      </c>
      <c r="P14" s="75"/>
      <c r="Q14" s="75">
        <f>IFERROR(VLOOKUP(A14,'درآمد ناشی از فروش'!A:Q,17,0),0)</f>
        <v>-61218603703</v>
      </c>
      <c r="R14" s="75"/>
      <c r="S14" s="75">
        <f t="shared" si="2"/>
        <v>-56130610341</v>
      </c>
      <c r="U14" s="76">
        <f>S14/درآمد!$F$12*100</f>
        <v>35.242164162055921</v>
      </c>
    </row>
    <row r="15" spans="1:21" ht="18.75">
      <c r="A15" s="68" t="s">
        <v>40</v>
      </c>
      <c r="C15" s="75">
        <f>IFERROR(VLOOKUP(A15,'درآمد سود سهام'!A:S,9,0),0)</f>
        <v>0</v>
      </c>
      <c r="D15" s="75"/>
      <c r="E15" s="75">
        <f>IFERROR(VLOOKUP(A15,'درآمد ناشی از تغییر قیمت اوراق'!A:Q,9,0),0)</f>
        <v>0</v>
      </c>
      <c r="F15" s="75"/>
      <c r="G15" s="75">
        <f>IFERROR(VLOOKUP(A15,'درآمد ناشی از فروش'!A:Q,9,),0)</f>
        <v>0</v>
      </c>
      <c r="H15" s="75"/>
      <c r="I15" s="75">
        <f t="shared" si="0"/>
        <v>0</v>
      </c>
      <c r="J15" s="75"/>
      <c r="K15" s="76">
        <f t="shared" si="1"/>
        <v>0</v>
      </c>
      <c r="L15" s="75"/>
      <c r="M15" s="75">
        <f>IFERROR(VLOOKUP(A15,'درآمد سود سهام'!A:S,15,0),0)</f>
        <v>44862643820</v>
      </c>
      <c r="N15" s="75"/>
      <c r="O15" s="75">
        <f>IFERROR(VLOOKUP(A15,'درآمد ناشی از تغییر قیمت اوراق'!A:Q,17,0),0)</f>
        <v>44069262618</v>
      </c>
      <c r="P15" s="75"/>
      <c r="Q15" s="75">
        <f>IFERROR(VLOOKUP(A15,'درآمد ناشی از فروش'!A:Q,17,0),0)</f>
        <v>-12533687870</v>
      </c>
      <c r="R15" s="75"/>
      <c r="S15" s="75">
        <f t="shared" si="2"/>
        <v>76398218568</v>
      </c>
      <c r="U15" s="76">
        <f>S15/درآمد!$F$12*100</f>
        <v>-47.967384357754298</v>
      </c>
    </row>
    <row r="16" spans="1:21" ht="18.75">
      <c r="A16" s="68" t="s">
        <v>36</v>
      </c>
      <c r="C16" s="75">
        <f>IFERROR(VLOOKUP(A16,'درآمد سود سهام'!A:S,9,0),0)</f>
        <v>0</v>
      </c>
      <c r="D16" s="75"/>
      <c r="E16" s="75">
        <f>IFERROR(VLOOKUP(A16,'درآمد ناشی از تغییر قیمت اوراق'!A:Q,9,0),0)</f>
        <v>0</v>
      </c>
      <c r="F16" s="75"/>
      <c r="G16" s="75">
        <f>IFERROR(VLOOKUP(A16,'درآمد ناشی از فروش'!A:Q,9,),0)</f>
        <v>0</v>
      </c>
      <c r="H16" s="75"/>
      <c r="I16" s="75">
        <f t="shared" si="0"/>
        <v>0</v>
      </c>
      <c r="J16" s="75"/>
      <c r="K16" s="76">
        <f t="shared" si="1"/>
        <v>0</v>
      </c>
      <c r="L16" s="75"/>
      <c r="M16" s="75">
        <f>IFERROR(VLOOKUP(A16,'درآمد سود سهام'!A:S,15,0),0)</f>
        <v>3700440244</v>
      </c>
      <c r="N16" s="75"/>
      <c r="O16" s="75">
        <f>IFERROR(VLOOKUP(A16,'درآمد ناشی از تغییر قیمت اوراق'!A:Q,17,0),0)</f>
        <v>0</v>
      </c>
      <c r="P16" s="75"/>
      <c r="Q16" s="75">
        <f>IFERROR(VLOOKUP(A16,'درآمد ناشی از فروش'!A:Q,17,0),0)</f>
        <v>-2671134386</v>
      </c>
      <c r="R16" s="75"/>
      <c r="S16" s="75">
        <f t="shared" si="2"/>
        <v>1029305858</v>
      </c>
      <c r="U16" s="76">
        <f>S16/درآمد!$F$12*100</f>
        <v>-0.64625996047837664</v>
      </c>
    </row>
    <row r="17" spans="1:21" ht="18.75">
      <c r="A17" s="68" t="s">
        <v>168</v>
      </c>
      <c r="C17" s="75">
        <f>IFERROR(VLOOKUP(A17,'درآمد سود سهام'!A:S,9,0),0)</f>
        <v>0</v>
      </c>
      <c r="D17" s="75"/>
      <c r="E17" s="75">
        <f>IFERROR(VLOOKUP(A17,'درآمد ناشی از تغییر قیمت اوراق'!A:Q,9,0),0)</f>
        <v>0</v>
      </c>
      <c r="F17" s="75"/>
      <c r="G17" s="75">
        <f>IFERROR(VLOOKUP(A17,'درآمد ناشی از فروش'!A:Q,9,),0)</f>
        <v>0</v>
      </c>
      <c r="H17" s="75"/>
      <c r="I17" s="75">
        <f t="shared" si="0"/>
        <v>0</v>
      </c>
      <c r="J17" s="75"/>
      <c r="K17" s="76">
        <f t="shared" si="1"/>
        <v>0</v>
      </c>
      <c r="L17" s="75"/>
      <c r="M17" s="75">
        <f>IFERROR(VLOOKUP(A17,'درآمد سود سهام'!A:S,15,0),0)</f>
        <v>558265988</v>
      </c>
      <c r="N17" s="75"/>
      <c r="O17" s="75">
        <f>IFERROR(VLOOKUP(A17,'درآمد ناشی از تغییر قیمت اوراق'!A:Q,17,0),0)</f>
        <v>0</v>
      </c>
      <c r="P17" s="75"/>
      <c r="Q17" s="75">
        <f>IFERROR(VLOOKUP(A17,'درآمد ناشی از فروش'!A:Q,17,0),0)</f>
        <v>-75900753883</v>
      </c>
      <c r="R17" s="75"/>
      <c r="S17" s="75">
        <f t="shared" si="2"/>
        <v>-75342487895</v>
      </c>
      <c r="U17" s="76">
        <f>S17/درآمد!$F$12*100</f>
        <v>47.304533313328598</v>
      </c>
    </row>
    <row r="18" spans="1:21" ht="18.75">
      <c r="A18" s="68" t="s">
        <v>337</v>
      </c>
      <c r="C18" s="75">
        <f>IFERROR(VLOOKUP(A18,'درآمد سود سهام'!A:S,9,0),0)</f>
        <v>0</v>
      </c>
      <c r="D18" s="75"/>
      <c r="E18" s="75">
        <f>IFERROR(VLOOKUP(A18,'درآمد ناشی از تغییر قیمت اوراق'!A:Q,9,0),0)</f>
        <v>0</v>
      </c>
      <c r="F18" s="75"/>
      <c r="G18" s="75">
        <f>IFERROR(VLOOKUP(A18,'درآمد ناشی از فروش'!A:Q,9,),0)</f>
        <v>0</v>
      </c>
      <c r="H18" s="75"/>
      <c r="I18" s="75">
        <f t="shared" si="0"/>
        <v>0</v>
      </c>
      <c r="J18" s="75"/>
      <c r="K18" s="76">
        <f t="shared" si="1"/>
        <v>0</v>
      </c>
      <c r="L18" s="75"/>
      <c r="M18" s="75">
        <f>IFERROR(VLOOKUP(A18,'درآمد سود سهام'!A:S,15,0),0)</f>
        <v>832216200</v>
      </c>
      <c r="N18" s="75"/>
      <c r="O18" s="75">
        <f>IFERROR(VLOOKUP(A18,'درآمد ناشی از تغییر قیمت اوراق'!A:Q,17,0),0)</f>
        <v>-209429613</v>
      </c>
      <c r="P18" s="75"/>
      <c r="Q18" s="75">
        <f>IFERROR(VLOOKUP(A18,'درآمد ناشی از فروش'!A:Q,17,0),0)</f>
        <v>0</v>
      </c>
      <c r="R18" s="75"/>
      <c r="S18" s="75">
        <f t="shared" si="2"/>
        <v>622786587</v>
      </c>
      <c r="U18" s="76">
        <f>S18/درآمد!$F$12*100</f>
        <v>-0.39102277712003763</v>
      </c>
    </row>
    <row r="19" spans="1:21" ht="18.75">
      <c r="A19" s="68" t="s">
        <v>34</v>
      </c>
      <c r="B19" s="77"/>
      <c r="C19" s="75">
        <f>IFERROR(VLOOKUP(A19,'درآمد سود سهام'!A:S,9,0),0)</f>
        <v>0</v>
      </c>
      <c r="D19" s="75"/>
      <c r="E19" s="75">
        <f>IFERROR(VLOOKUP(A19,'درآمد ناشی از تغییر قیمت اوراق'!A:Q,9,0),0)</f>
        <v>0</v>
      </c>
      <c r="F19" s="75"/>
      <c r="G19" s="75">
        <f>IFERROR(VLOOKUP(A19,'درآمد ناشی از فروش'!A:Q,9,),0)</f>
        <v>0</v>
      </c>
      <c r="H19" s="75"/>
      <c r="I19" s="75">
        <f t="shared" si="0"/>
        <v>0</v>
      </c>
      <c r="J19" s="75"/>
      <c r="K19" s="76">
        <f t="shared" si="1"/>
        <v>0</v>
      </c>
      <c r="L19" s="75"/>
      <c r="M19" s="75">
        <f>IFERROR(VLOOKUP(A19,'درآمد سود سهام'!A:S,15,0),0)</f>
        <v>235000000</v>
      </c>
      <c r="N19" s="75"/>
      <c r="O19" s="75">
        <f>IFERROR(VLOOKUP(A19,'درآمد ناشی از تغییر قیمت اوراق'!A:Q,17,0),0)</f>
        <v>0</v>
      </c>
      <c r="P19" s="75"/>
      <c r="Q19" s="75">
        <f>IFERROR(VLOOKUP(A19,'درآمد ناشی از فروش'!A:Q,17,0),0)</f>
        <v>1608890232</v>
      </c>
      <c r="R19" s="75"/>
      <c r="S19" s="75">
        <f t="shared" si="2"/>
        <v>1843890232</v>
      </c>
      <c r="U19" s="76">
        <f>S19/درآمد!$F$12*100</f>
        <v>-1.1577048932512581</v>
      </c>
    </row>
    <row r="20" spans="1:21" ht="18.75">
      <c r="A20" s="68" t="s">
        <v>39</v>
      </c>
      <c r="B20" s="77"/>
      <c r="C20" s="75">
        <f>IFERROR(VLOOKUP(A20,'درآمد سود سهام'!A:S,9,0),0)</f>
        <v>0</v>
      </c>
      <c r="D20" s="75"/>
      <c r="E20" s="75">
        <f>IFERROR(VLOOKUP(A20,'درآمد ناشی از تغییر قیمت اوراق'!A:Q,9,0),0)</f>
        <v>0</v>
      </c>
      <c r="F20" s="75"/>
      <c r="G20" s="75">
        <f>IFERROR(VLOOKUP(A20,'درآمد ناشی از فروش'!A:Q,9,),0)</f>
        <v>0</v>
      </c>
      <c r="H20" s="75"/>
      <c r="I20" s="75">
        <f t="shared" si="0"/>
        <v>0</v>
      </c>
      <c r="J20" s="75"/>
      <c r="K20" s="76">
        <f t="shared" si="1"/>
        <v>0</v>
      </c>
      <c r="L20" s="75"/>
      <c r="M20" s="75">
        <f>IFERROR(VLOOKUP(A20,'درآمد سود سهام'!A:S,15,0),0)</f>
        <v>552500000</v>
      </c>
      <c r="N20" s="75"/>
      <c r="O20" s="75">
        <f>IFERROR(VLOOKUP(A20,'درآمد ناشی از تغییر قیمت اوراق'!A:Q,17,0),0)</f>
        <v>-920496363</v>
      </c>
      <c r="P20" s="75"/>
      <c r="Q20" s="75">
        <f>IFERROR(VLOOKUP(A20,'درآمد ناشی از فروش'!A:Q,17,0),0)</f>
        <v>0</v>
      </c>
      <c r="R20" s="75"/>
      <c r="S20" s="75">
        <f t="shared" si="2"/>
        <v>-367996363</v>
      </c>
      <c r="U20" s="76">
        <f>S20/درآمد!$F$12*100</f>
        <v>0.23105019092251816</v>
      </c>
    </row>
    <row r="21" spans="1:21" ht="18.75">
      <c r="A21" s="68" t="s">
        <v>35</v>
      </c>
      <c r="C21" s="75">
        <f>IFERROR(VLOOKUP(A21,'درآمد سود سهام'!A:S,9,0),0)</f>
        <v>0</v>
      </c>
      <c r="D21" s="75"/>
      <c r="E21" s="75">
        <f>IFERROR(VLOOKUP(A21,'درآمد ناشی از تغییر قیمت اوراق'!A:Q,9,0),0)</f>
        <v>0</v>
      </c>
      <c r="F21" s="75"/>
      <c r="G21" s="75">
        <f>IFERROR(VLOOKUP(A21,'درآمد ناشی از فروش'!A:Q,9,),0)</f>
        <v>0</v>
      </c>
      <c r="H21" s="75"/>
      <c r="I21" s="75">
        <f t="shared" si="0"/>
        <v>0</v>
      </c>
      <c r="J21" s="75"/>
      <c r="K21" s="76">
        <f t="shared" si="1"/>
        <v>0</v>
      </c>
      <c r="L21" s="75"/>
      <c r="M21" s="75">
        <f>IFERROR(VLOOKUP(A21,'درآمد سود سهام'!A:S,15,0),0)</f>
        <v>9250000</v>
      </c>
      <c r="N21" s="75"/>
      <c r="O21" s="75">
        <f>IFERROR(VLOOKUP(A21,'درآمد ناشی از تغییر قیمت اوراق'!A:Q,17,0),0)</f>
        <v>34922493</v>
      </c>
      <c r="P21" s="75"/>
      <c r="Q21" s="75">
        <f>IFERROR(VLOOKUP(A21,'درآمد ناشی از فروش'!A:Q,17,0),0)</f>
        <v>1492130509</v>
      </c>
      <c r="R21" s="75"/>
      <c r="S21" s="75">
        <f t="shared" si="2"/>
        <v>1536303002</v>
      </c>
      <c r="U21" s="76">
        <f>S21/درآمد!$F$12*100</f>
        <v>-0.96458317966294094</v>
      </c>
    </row>
    <row r="22" spans="1:21" ht="18.75">
      <c r="A22" s="68" t="s">
        <v>41</v>
      </c>
      <c r="C22" s="75">
        <f>IFERROR(VLOOKUP(A22,'درآمد سود سهام'!A:S,9,0),0)</f>
        <v>0</v>
      </c>
      <c r="D22" s="75"/>
      <c r="E22" s="75">
        <f>IFERROR(VLOOKUP(A22,'درآمد ناشی از تغییر قیمت اوراق'!A:Q,9,0),0)</f>
        <v>-7001382856</v>
      </c>
      <c r="F22" s="75"/>
      <c r="G22" s="75">
        <f>IFERROR(VLOOKUP(A22,'درآمد ناشی از فروش'!A:Q,9,),0)</f>
        <v>0</v>
      </c>
      <c r="H22" s="75"/>
      <c r="I22" s="75">
        <f t="shared" si="0"/>
        <v>-7001382856</v>
      </c>
      <c r="J22" s="75"/>
      <c r="K22" s="76">
        <f t="shared" si="1"/>
        <v>-149.60068402983072</v>
      </c>
      <c r="L22" s="75"/>
      <c r="M22" s="75">
        <f>IFERROR(VLOOKUP(A22,'درآمد سود سهام'!A:S,15,0),0)</f>
        <v>0</v>
      </c>
      <c r="N22" s="75"/>
      <c r="O22" s="75">
        <f>IFERROR(VLOOKUP(A22,'درآمد ناشی از تغییر قیمت اوراق'!A:Q,17,0),0)</f>
        <v>31927026966</v>
      </c>
      <c r="P22" s="75"/>
      <c r="Q22" s="75">
        <f>IFERROR(VLOOKUP(A22,'درآمد ناشی از فروش'!A:Q,17,0),0)</f>
        <v>21507152767</v>
      </c>
      <c r="R22" s="75"/>
      <c r="S22" s="75">
        <f t="shared" si="2"/>
        <v>53434179733</v>
      </c>
      <c r="U22" s="76">
        <f>S22/درآمد!$F$12*100</f>
        <v>-33.549183281188569</v>
      </c>
    </row>
    <row r="23" spans="1:21" ht="18.75">
      <c r="A23" s="68" t="s">
        <v>29</v>
      </c>
      <c r="C23" s="75">
        <f>IFERROR(VLOOKUP(A23,'درآمد سود سهام'!A:S,9,0),0)</f>
        <v>0</v>
      </c>
      <c r="D23" s="75"/>
      <c r="E23" s="75">
        <f>IFERROR(VLOOKUP(A23,'درآمد ناشی از تغییر قیمت اوراق'!A:Q,9,0),0)</f>
        <v>3579316034</v>
      </c>
      <c r="F23" s="75"/>
      <c r="G23" s="75">
        <f>IFERROR(VLOOKUP(A23,'درآمد ناشی از فروش'!A:Q,9,),0)</f>
        <v>0</v>
      </c>
      <c r="H23" s="75"/>
      <c r="I23" s="75">
        <f t="shared" si="0"/>
        <v>3579316034</v>
      </c>
      <c r="J23" s="75"/>
      <c r="K23" s="76">
        <f t="shared" si="1"/>
        <v>76.480337964443521</v>
      </c>
      <c r="L23" s="75"/>
      <c r="M23" s="75">
        <f>IFERROR(VLOOKUP(A23,'درآمد سود سهام'!A:S,15,0),0)</f>
        <v>0</v>
      </c>
      <c r="N23" s="75"/>
      <c r="O23" s="75">
        <f>IFERROR(VLOOKUP(A23,'درآمد ناشی از تغییر قیمت اوراق'!A:Q,17,0),0)</f>
        <v>-9932265929</v>
      </c>
      <c r="P23" s="75"/>
      <c r="Q23" s="75">
        <f>IFERROR(VLOOKUP(A23,'درآمد ناشی از فروش'!A:Q,17,0),0)</f>
        <v>-134434917443</v>
      </c>
      <c r="R23" s="75"/>
      <c r="S23" s="75">
        <f t="shared" si="2"/>
        <v>-144367183372</v>
      </c>
      <c r="U23" s="76">
        <f>S23/درآمد!$F$12*100</f>
        <v>90.642377574385932</v>
      </c>
    </row>
    <row r="24" spans="1:21" ht="18.75">
      <c r="A24" s="68" t="s">
        <v>38</v>
      </c>
      <c r="B24" s="77"/>
      <c r="C24" s="75">
        <f>IFERROR(VLOOKUP(A24,'درآمد سود سهام'!A:S,9,0),0)</f>
        <v>0</v>
      </c>
      <c r="D24" s="75"/>
      <c r="E24" s="75">
        <f>IFERROR(VLOOKUP(A24,'درآمد ناشی از تغییر قیمت اوراق'!A:Q,9,0),0)</f>
        <v>0</v>
      </c>
      <c r="F24" s="75"/>
      <c r="G24" s="75">
        <f>IFERROR(VLOOKUP(A24,'درآمد ناشی از فروش'!A:Q,9,),0)</f>
        <v>0</v>
      </c>
      <c r="H24" s="75"/>
      <c r="I24" s="75">
        <f t="shared" si="0"/>
        <v>0</v>
      </c>
      <c r="J24" s="75"/>
      <c r="K24" s="76">
        <f t="shared" si="1"/>
        <v>0</v>
      </c>
      <c r="L24" s="75"/>
      <c r="M24" s="75">
        <f>IFERROR(VLOOKUP(A24,'درآمد سود سهام'!A:S,15,0),0)</f>
        <v>0</v>
      </c>
      <c r="N24" s="75"/>
      <c r="O24" s="75">
        <f>IFERROR(VLOOKUP(A24,'درآمد ناشی از تغییر قیمت اوراق'!A:Q,17,0),0)</f>
        <v>15444578486</v>
      </c>
      <c r="P24" s="75"/>
      <c r="Q24" s="75">
        <f>IFERROR(VLOOKUP(A24,'درآمد ناشی از فروش'!A:Q,17,0),0)</f>
        <v>-68318971377</v>
      </c>
      <c r="R24" s="75"/>
      <c r="S24" s="75">
        <f t="shared" si="2"/>
        <v>-52874392891</v>
      </c>
      <c r="U24" s="76">
        <f>S24/درآمد!$F$12*100</f>
        <v>33.197715523013976</v>
      </c>
    </row>
    <row r="25" spans="1:21" ht="18.75">
      <c r="A25" s="68" t="s">
        <v>169</v>
      </c>
      <c r="B25" s="77"/>
      <c r="C25" s="75">
        <f>IFERROR(VLOOKUP(A25,'درآمد سود سهام'!A:S,9,0),0)</f>
        <v>0</v>
      </c>
      <c r="D25" s="75"/>
      <c r="E25" s="75">
        <f>IFERROR(VLOOKUP(A25,'درآمد ناشی از تغییر قیمت اوراق'!A:Q,9,0),0)</f>
        <v>0</v>
      </c>
      <c r="F25" s="75"/>
      <c r="G25" s="75">
        <f>IFERROR(VLOOKUP(A25,'درآمد ناشی از فروش'!A:Q,9,),0)</f>
        <v>0</v>
      </c>
      <c r="H25" s="75"/>
      <c r="I25" s="75">
        <f t="shared" si="0"/>
        <v>0</v>
      </c>
      <c r="J25" s="75"/>
      <c r="K25" s="76">
        <f t="shared" si="1"/>
        <v>0</v>
      </c>
      <c r="L25" s="75"/>
      <c r="M25" s="75">
        <f>IFERROR(VLOOKUP(A25,'درآمد سود سهام'!A:S,15,0),0)</f>
        <v>0</v>
      </c>
      <c r="N25" s="75"/>
      <c r="O25" s="75">
        <f>IFERROR(VLOOKUP(A25,'درآمد ناشی از تغییر قیمت اوراق'!A:Q,17,0),0)</f>
        <v>0</v>
      </c>
      <c r="P25" s="75"/>
      <c r="Q25" s="75">
        <f>IFERROR(VLOOKUP(A25,'درآمد ناشی از فروش'!A:Q,17,0),0)</f>
        <v>568109168</v>
      </c>
      <c r="R25" s="75"/>
      <c r="S25" s="75">
        <f t="shared" si="2"/>
        <v>568109168</v>
      </c>
      <c r="U25" s="76">
        <f>S25/درآمد!$F$12*100</f>
        <v>-0.35669301365142281</v>
      </c>
    </row>
    <row r="26" spans="1:21" ht="18.75">
      <c r="A26" s="68" t="s">
        <v>37</v>
      </c>
      <c r="C26" s="75">
        <f>IFERROR(VLOOKUP(A26,'درآمد سود سهام'!A:S,9,0),0)</f>
        <v>0</v>
      </c>
      <c r="D26" s="75"/>
      <c r="E26" s="75">
        <f>IFERROR(VLOOKUP(A26,'درآمد ناشی از تغییر قیمت اوراق'!A:Q,9,0),0)</f>
        <v>0</v>
      </c>
      <c r="F26" s="75"/>
      <c r="G26" s="75">
        <f>IFERROR(VLOOKUP(A26,'درآمد ناشی از فروش'!A:Q,9,),0)</f>
        <v>0</v>
      </c>
      <c r="H26" s="75"/>
      <c r="I26" s="75">
        <f t="shared" si="0"/>
        <v>0</v>
      </c>
      <c r="J26" s="75"/>
      <c r="K26" s="76">
        <f t="shared" si="1"/>
        <v>0</v>
      </c>
      <c r="L26" s="75"/>
      <c r="M26" s="75">
        <f>IFERROR(VLOOKUP(A26,'درآمد سود سهام'!A:S,15,0),0)</f>
        <v>0</v>
      </c>
      <c r="N26" s="75"/>
      <c r="O26" s="75">
        <f>IFERROR(VLOOKUP(A26,'درآمد ناشی از تغییر قیمت اوراق'!A:Q,17,0),0)</f>
        <v>-14839095524</v>
      </c>
      <c r="P26" s="75"/>
      <c r="Q26" s="75">
        <f>IFERROR(VLOOKUP(A26,'درآمد ناشی از فروش'!A:Q,17,0),0)</f>
        <v>-146557298557</v>
      </c>
      <c r="R26" s="75"/>
      <c r="S26" s="75">
        <f t="shared" si="2"/>
        <v>-161396394081</v>
      </c>
      <c r="U26" s="76">
        <f>S26/درآمد!$F$12*100</f>
        <v>101.3343375532791</v>
      </c>
    </row>
    <row r="27" spans="1:21" ht="18.75">
      <c r="A27" s="68" t="s">
        <v>43</v>
      </c>
      <c r="C27" s="75">
        <f>IFERROR(VLOOKUP(A27,'درآمد سود سهام'!A:S,9,0),0)</f>
        <v>0</v>
      </c>
      <c r="D27" s="75"/>
      <c r="E27" s="75">
        <f>IFERROR(VLOOKUP(A27,'درآمد ناشی از تغییر قیمت اوراق'!A:Q,9,0),0)</f>
        <v>0</v>
      </c>
      <c r="F27" s="75"/>
      <c r="G27" s="75">
        <f>IFERROR(VLOOKUP(A27,'درآمد ناشی از فروش'!A:Q,9,),0)</f>
        <v>0</v>
      </c>
      <c r="H27" s="75"/>
      <c r="I27" s="75">
        <f t="shared" si="0"/>
        <v>0</v>
      </c>
      <c r="J27" s="75"/>
      <c r="K27" s="76">
        <f t="shared" si="1"/>
        <v>0</v>
      </c>
      <c r="L27" s="75"/>
      <c r="M27" s="75">
        <f>IFERROR(VLOOKUP(A27,'درآمد سود سهام'!A:S,15,0),0)</f>
        <v>0</v>
      </c>
      <c r="N27" s="75"/>
      <c r="O27" s="75">
        <f>IFERROR(VLOOKUP(A27,'درآمد ناشی از تغییر قیمت اوراق'!A:Q,17,0),0)</f>
        <v>1307751068</v>
      </c>
      <c r="P27" s="75"/>
      <c r="Q27" s="75">
        <f>IFERROR(VLOOKUP(A27,'درآمد ناشی از فروش'!A:Q,17,0),0)</f>
        <v>1051767757</v>
      </c>
      <c r="R27" s="75"/>
      <c r="S27" s="75">
        <f t="shared" si="2"/>
        <v>2359518825</v>
      </c>
      <c r="U27" s="76">
        <f>S27/درآمد!$F$12*100</f>
        <v>-1.4814474538747702</v>
      </c>
    </row>
    <row r="28" spans="1:21" ht="18.75">
      <c r="A28" s="68" t="s">
        <v>52</v>
      </c>
      <c r="C28" s="75">
        <f>IFERROR(VLOOKUP(A28,'درآمد سود سهام'!A:S,9,0),0)</f>
        <v>0</v>
      </c>
      <c r="D28" s="75"/>
      <c r="E28" s="75">
        <f>IFERROR(VLOOKUP(A28,'درآمد ناشی از تغییر قیمت اوراق'!A:Q,9,0),0)</f>
        <v>0</v>
      </c>
      <c r="F28" s="75"/>
      <c r="G28" s="75">
        <f>IFERROR(VLOOKUP(A28,'درآمد ناشی از فروش'!A:Q,9,),0)</f>
        <v>0</v>
      </c>
      <c r="H28" s="75"/>
      <c r="I28" s="75">
        <f t="shared" si="0"/>
        <v>0</v>
      </c>
      <c r="J28" s="75"/>
      <c r="K28" s="76">
        <f t="shared" si="1"/>
        <v>0</v>
      </c>
      <c r="L28" s="75"/>
      <c r="M28" s="75">
        <f>IFERROR(VLOOKUP(A28,'درآمد سود سهام'!A:S,15,0),0)</f>
        <v>0</v>
      </c>
      <c r="N28" s="75"/>
      <c r="O28" s="75">
        <f>IFERROR(VLOOKUP(A28,'درآمد ناشی از تغییر قیمت اوراق'!A:Q,17,0),0)</f>
        <v>-428854670</v>
      </c>
      <c r="P28" s="75"/>
      <c r="Q28" s="75">
        <f>IFERROR(VLOOKUP(A28,'درآمد ناشی از فروش'!A:Q,17,0),0)</f>
        <v>895403251</v>
      </c>
      <c r="R28" s="75"/>
      <c r="S28" s="75">
        <f t="shared" si="2"/>
        <v>466548581</v>
      </c>
      <c r="U28" s="76">
        <f>S28/درآمد!$F$12*100</f>
        <v>-0.29292718502948883</v>
      </c>
    </row>
    <row r="29" spans="1:21" ht="18.75">
      <c r="A29" s="68" t="s">
        <v>33</v>
      </c>
      <c r="C29" s="75">
        <f>IFERROR(VLOOKUP(A29,'درآمد سود سهام'!A:S,9,0),0)</f>
        <v>0</v>
      </c>
      <c r="D29" s="75"/>
      <c r="E29" s="75">
        <f>IFERROR(VLOOKUP(A29,'درآمد ناشی از تغییر قیمت اوراق'!A:Q,9,0),0)</f>
        <v>0</v>
      </c>
      <c r="F29" s="75"/>
      <c r="G29" s="75">
        <f>IFERROR(VLOOKUP(A29,'درآمد ناشی از فروش'!A:Q,9,),0)</f>
        <v>0</v>
      </c>
      <c r="H29" s="75"/>
      <c r="I29" s="75">
        <f t="shared" si="0"/>
        <v>0</v>
      </c>
      <c r="J29" s="75"/>
      <c r="K29" s="76">
        <f t="shared" si="1"/>
        <v>0</v>
      </c>
      <c r="L29" s="75"/>
      <c r="M29" s="75">
        <f>IFERROR(VLOOKUP(A29,'درآمد سود سهام'!A:S,15,0),0)</f>
        <v>0</v>
      </c>
      <c r="N29" s="75"/>
      <c r="O29" s="75">
        <f>IFERROR(VLOOKUP(A29,'درآمد ناشی از تغییر قیمت اوراق'!A:Q,17,0),0)</f>
        <v>2081896864</v>
      </c>
      <c r="P29" s="75"/>
      <c r="Q29" s="75">
        <f>IFERROR(VLOOKUP(A29,'درآمد ناشی از فروش'!A:Q,17,0),0)</f>
        <v>61673863053</v>
      </c>
      <c r="R29" s="75"/>
      <c r="S29" s="75">
        <f t="shared" si="2"/>
        <v>63755759917</v>
      </c>
      <c r="U29" s="76">
        <f>S29/درآمد!$F$12*100</f>
        <v>-40.029690459829567</v>
      </c>
    </row>
    <row r="30" spans="1:21" ht="18.75">
      <c r="A30" s="68" t="s">
        <v>32</v>
      </c>
      <c r="B30" s="77"/>
      <c r="C30" s="75">
        <f>IFERROR(VLOOKUP(A30,'درآمد سود سهام'!A:S,9,0),0)</f>
        <v>0</v>
      </c>
      <c r="D30" s="75"/>
      <c r="E30" s="75">
        <f>IFERROR(VLOOKUP(A30,'درآمد ناشی از تغییر قیمت اوراق'!A:Q,9,0),0)</f>
        <v>2632512517</v>
      </c>
      <c r="F30" s="75"/>
      <c r="G30" s="75">
        <f>IFERROR(VLOOKUP(A30,'درآمد ناشی از فروش'!A:Q,9,),0)</f>
        <v>-2528</v>
      </c>
      <c r="H30" s="75"/>
      <c r="I30" s="75">
        <f t="shared" si="0"/>
        <v>2632509989</v>
      </c>
      <c r="J30" s="75"/>
      <c r="K30" s="76">
        <f t="shared" si="1"/>
        <v>56.249644273097324</v>
      </c>
      <c r="L30" s="75"/>
      <c r="M30" s="75">
        <f>IFERROR(VLOOKUP(A30,'درآمد سود سهام'!A:S,15,0),0)</f>
        <v>0</v>
      </c>
      <c r="N30" s="75"/>
      <c r="O30" s="75">
        <f>IFERROR(VLOOKUP(A30,'درآمد ناشی از تغییر قیمت اوراق'!A:Q,17,0),0)</f>
        <v>7459640770</v>
      </c>
      <c r="P30" s="75"/>
      <c r="Q30" s="75">
        <f>IFERROR(VLOOKUP(A30,'درآمد ناشی از فروش'!A:Q,17,0),0)</f>
        <v>54891168255</v>
      </c>
      <c r="R30" s="75"/>
      <c r="S30" s="75">
        <f t="shared" si="2"/>
        <v>62350809025</v>
      </c>
      <c r="U30" s="76">
        <f>S30/درآمد!$F$12*100</f>
        <v>-39.147578013969984</v>
      </c>
    </row>
    <row r="31" spans="1:21" ht="18.75">
      <c r="A31" s="68" t="s">
        <v>320</v>
      </c>
      <c r="C31" s="75">
        <f>IFERROR(VLOOKUP(A31,'درآمد سود سهام'!A:S,9,0),0)</f>
        <v>0</v>
      </c>
      <c r="D31" s="75"/>
      <c r="E31" s="75">
        <f>IFERROR(VLOOKUP(A31,'درآمد ناشی از تغییر قیمت اوراق'!A:Q,9,0),0)</f>
        <v>0</v>
      </c>
      <c r="F31" s="75"/>
      <c r="G31" s="75">
        <f>IFERROR(VLOOKUP(A31,'درآمد ناشی از فروش'!A:Q,9,),0)</f>
        <v>0</v>
      </c>
      <c r="H31" s="75"/>
      <c r="I31" s="75">
        <f t="shared" si="0"/>
        <v>0</v>
      </c>
      <c r="J31" s="75"/>
      <c r="K31" s="76">
        <f t="shared" si="1"/>
        <v>0</v>
      </c>
      <c r="L31" s="75"/>
      <c r="M31" s="75">
        <f>IFERROR(VLOOKUP(A31,'درآمد سود سهام'!A:S,15,0),0)</f>
        <v>0</v>
      </c>
      <c r="N31" s="75"/>
      <c r="O31" s="75">
        <f>IFERROR(VLOOKUP(A31,'درآمد ناشی از تغییر قیمت اوراق'!A:Q,17,0),0)</f>
        <v>0</v>
      </c>
      <c r="P31" s="75"/>
      <c r="Q31" s="75">
        <f>IFERROR(VLOOKUP(A31,'درآمد ناشی از فروش'!A:Q,17,0),0)</f>
        <v>7169900190</v>
      </c>
      <c r="R31" s="75"/>
      <c r="S31" s="75">
        <f t="shared" si="2"/>
        <v>7169900190</v>
      </c>
      <c r="U31" s="76">
        <f>S31/درآمد!$F$12*100</f>
        <v>-4.5016934251464304</v>
      </c>
    </row>
    <row r="32" spans="1:21" ht="18.75">
      <c r="A32" s="68" t="s">
        <v>72</v>
      </c>
      <c r="C32" s="75">
        <f>IFERROR(VLOOKUP(A32,'درآمد سود سهام'!A:S,9,0),0)</f>
        <v>0</v>
      </c>
      <c r="D32" s="75"/>
      <c r="E32" s="75">
        <f>IFERROR(VLOOKUP(A32,'درآمد ناشی از تغییر قیمت اوراق'!A:Q,9,0),0)</f>
        <v>0</v>
      </c>
      <c r="F32" s="75"/>
      <c r="G32" s="75">
        <f>IFERROR(VLOOKUP(A32,'درآمد ناشی از فروش'!A:Q,9,),0)</f>
        <v>0</v>
      </c>
      <c r="H32" s="75"/>
      <c r="I32" s="75">
        <f t="shared" si="0"/>
        <v>0</v>
      </c>
      <c r="J32" s="75"/>
      <c r="K32" s="76">
        <f t="shared" si="1"/>
        <v>0</v>
      </c>
      <c r="L32" s="75"/>
      <c r="M32" s="75">
        <f>IFERROR(VLOOKUP(A32,'درآمد سود سهام'!A:S,15,0),0)</f>
        <v>0</v>
      </c>
      <c r="N32" s="75"/>
      <c r="O32" s="75">
        <f>IFERROR(VLOOKUP(A32,'درآمد ناشی از تغییر قیمت اوراق'!A:Q,17,0),0)</f>
        <v>0</v>
      </c>
      <c r="P32" s="75"/>
      <c r="Q32" s="75">
        <f>IFERROR(VLOOKUP(A32,'درآمد اعمال اختیار'!A:M,13,0),0)</f>
        <v>786377480</v>
      </c>
      <c r="R32" s="75"/>
      <c r="S32" s="75">
        <f t="shared" si="2"/>
        <v>786377480</v>
      </c>
      <c r="U32" s="76">
        <f>S32/درآمد!$F$12*100</f>
        <v>-0.49373495273149942</v>
      </c>
    </row>
    <row r="33" spans="1:21" ht="18.75">
      <c r="A33" s="68" t="s">
        <v>85</v>
      </c>
      <c r="B33" s="77"/>
      <c r="C33" s="75">
        <f>IFERROR(VLOOKUP(A33,'درآمد سود سهام'!A:S,9,0),0)</f>
        <v>0</v>
      </c>
      <c r="D33" s="75"/>
      <c r="E33" s="75">
        <f>IFERROR(VLOOKUP(A33,'درآمد ناشی از تغییر قیمت اوراق'!A:Q,9,0),0)</f>
        <v>0</v>
      </c>
      <c r="F33" s="75"/>
      <c r="G33" s="75">
        <f>IFERROR(VLOOKUP(A33,'درآمد ناشی از فروش'!A:Q,9,),0)</f>
        <v>0</v>
      </c>
      <c r="H33" s="75"/>
      <c r="I33" s="75">
        <f t="shared" si="0"/>
        <v>0</v>
      </c>
      <c r="J33" s="75"/>
      <c r="K33" s="76">
        <f t="shared" si="1"/>
        <v>0</v>
      </c>
      <c r="L33" s="75"/>
      <c r="M33" s="75">
        <f>IFERROR(VLOOKUP(A33,'درآمد سود سهام'!A:S,15,0),0)</f>
        <v>0</v>
      </c>
      <c r="N33" s="75"/>
      <c r="O33" s="75">
        <f>IFERROR(VLOOKUP(A33,'درآمد ناشی از تغییر قیمت اوراق'!A:Q,17,0),0)</f>
        <v>0</v>
      </c>
      <c r="P33" s="75"/>
      <c r="Q33" s="75">
        <f>IFERROR(VLOOKUP(A33,'درآمد اعمال اختیار'!A:M,13,0),0)</f>
        <v>2523226122</v>
      </c>
      <c r="R33" s="75"/>
      <c r="S33" s="75">
        <f t="shared" si="2"/>
        <v>2523226122</v>
      </c>
      <c r="U33" s="76">
        <f>S33/درآمد!$F$12*100</f>
        <v>-1.5842327148999162</v>
      </c>
    </row>
    <row r="34" spans="1:21" ht="18.75">
      <c r="A34" s="68" t="s">
        <v>109</v>
      </c>
      <c r="C34" s="75">
        <f>IFERROR(VLOOKUP(A34,'درآمد سود سهام'!A:S,9,0),0)</f>
        <v>0</v>
      </c>
      <c r="D34" s="75"/>
      <c r="E34" s="75">
        <f>IFERROR(VLOOKUP(A34,'درآمد ناشی از تغییر قیمت اوراق'!A:Q,9,0),0)</f>
        <v>0</v>
      </c>
      <c r="F34" s="75"/>
      <c r="G34" s="75">
        <f>IFERROR(VLOOKUP(A34,'درآمد ناشی از فروش'!A:Q,9,),0)</f>
        <v>0</v>
      </c>
      <c r="H34" s="75"/>
      <c r="I34" s="75">
        <f t="shared" si="0"/>
        <v>0</v>
      </c>
      <c r="J34" s="75"/>
      <c r="K34" s="76">
        <f t="shared" si="1"/>
        <v>0</v>
      </c>
      <c r="L34" s="75"/>
      <c r="M34" s="75">
        <f>IFERROR(VLOOKUP(A34,'درآمد سود سهام'!A:S,15,0),0)</f>
        <v>0</v>
      </c>
      <c r="N34" s="75"/>
      <c r="O34" s="75">
        <f>IFERROR(VLOOKUP(A34,'درآمد ناشی از تغییر قیمت اوراق'!A:Q,17,0),0)</f>
        <v>0</v>
      </c>
      <c r="P34" s="75"/>
      <c r="Q34" s="75">
        <f>IFERROR(VLOOKUP(A34,'درآمد اعمال اختیار'!A:M,13,0),0)</f>
        <v>18087887247</v>
      </c>
      <c r="R34" s="75"/>
      <c r="S34" s="75">
        <f t="shared" si="2"/>
        <v>18087887247</v>
      </c>
      <c r="U34" s="76">
        <f>S34/درآمد!$F$12*100</f>
        <v>-11.356660614073327</v>
      </c>
    </row>
    <row r="35" spans="1:21" ht="18.75">
      <c r="A35" s="68" t="s">
        <v>12</v>
      </c>
      <c r="C35" s="75">
        <f>IFERROR(VLOOKUP(A35,'درآمد سود سهام'!A:S,9,0),0)</f>
        <v>0</v>
      </c>
      <c r="D35" s="75"/>
      <c r="E35" s="75">
        <f>IFERROR(VLOOKUP(A35,'درآمد ناشی از تغییر قیمت اوراق'!A:Q,9,0),0)</f>
        <v>0</v>
      </c>
      <c r="F35" s="75"/>
      <c r="G35" s="75">
        <f>IFERROR(VLOOKUP(A35,'درآمد ناشی از فروش'!A:Q,9,),0)</f>
        <v>0</v>
      </c>
      <c r="H35" s="75"/>
      <c r="I35" s="75">
        <f t="shared" si="0"/>
        <v>0</v>
      </c>
      <c r="J35" s="75"/>
      <c r="K35" s="76">
        <f t="shared" si="1"/>
        <v>0</v>
      </c>
      <c r="L35" s="75"/>
      <c r="M35" s="75">
        <f>IFERROR(VLOOKUP(A35,'درآمد سود سهام'!A:S,15,0),0)</f>
        <v>0</v>
      </c>
      <c r="N35" s="75"/>
      <c r="O35" s="75">
        <f>IFERROR(VLOOKUP(A35,'درآمد ناشی از تغییر قیمت اوراق'!A:Q,17,0),0)</f>
        <v>0</v>
      </c>
      <c r="P35" s="75"/>
      <c r="Q35" s="75">
        <f>IFERROR(VLOOKUP(A35,'درآمد اعمال اختیار'!A:M,13,0),0)</f>
        <v>-6313932</v>
      </c>
      <c r="R35" s="75"/>
      <c r="S35" s="75">
        <f t="shared" si="2"/>
        <v>-6313932</v>
      </c>
      <c r="U35" s="76">
        <f>S35/درآمد!$F$12*100</f>
        <v>3.9642652502840008E-3</v>
      </c>
    </row>
    <row r="36" spans="1:21" ht="18.75">
      <c r="A36" s="68" t="s">
        <v>236</v>
      </c>
      <c r="B36" s="77"/>
      <c r="C36" s="75">
        <f>IFERROR(VLOOKUP(A36,'درآمد سود سهام'!A:S,9,0),0)</f>
        <v>0</v>
      </c>
      <c r="D36" s="75"/>
      <c r="E36" s="75">
        <f>IFERROR(VLOOKUP(A36,'درآمد ناشی از تغییر قیمت اوراق'!A:Q,9,0),0)</f>
        <v>0</v>
      </c>
      <c r="F36" s="75"/>
      <c r="G36" s="75">
        <f>IFERROR(VLOOKUP(A36,'درآمد ناشی از فروش'!A:Q,9,),0)</f>
        <v>0</v>
      </c>
      <c r="H36" s="75"/>
      <c r="I36" s="75">
        <f t="shared" si="0"/>
        <v>0</v>
      </c>
      <c r="J36" s="75"/>
      <c r="K36" s="76">
        <f t="shared" si="1"/>
        <v>0</v>
      </c>
      <c r="L36" s="75"/>
      <c r="M36" s="75">
        <f>IFERROR(VLOOKUP(A36,'درآمد سود سهام'!A:S,15,0),0)</f>
        <v>0</v>
      </c>
      <c r="N36" s="75"/>
      <c r="O36" s="75">
        <f>IFERROR(VLOOKUP(A36,'درآمد ناشی از تغییر قیمت اوراق'!A:Q,17,0),0)</f>
        <v>0</v>
      </c>
      <c r="P36" s="75"/>
      <c r="Q36" s="75">
        <f>IFERROR(VLOOKUP(A36,'درآمد اعمال اختیار'!A:M,13,0),0)</f>
        <v>-10852</v>
      </c>
      <c r="R36" s="75"/>
      <c r="S36" s="75">
        <f t="shared" si="2"/>
        <v>-10852</v>
      </c>
      <c r="U36" s="76">
        <f>S36/درآمد!$F$12*100</f>
        <v>6.8135365563141909E-6</v>
      </c>
    </row>
    <row r="37" spans="1:21" ht="18.75">
      <c r="A37" s="68" t="s">
        <v>13</v>
      </c>
      <c r="C37" s="75">
        <f>IFERROR(VLOOKUP(A37,'درآمد سود سهام'!A:S,9,0),0)</f>
        <v>0</v>
      </c>
      <c r="D37" s="75"/>
      <c r="E37" s="75">
        <f>IFERROR(VLOOKUP(A37,'درآمد ناشی از تغییر قیمت اوراق'!A:Q,9,0),0)</f>
        <v>0</v>
      </c>
      <c r="F37" s="75"/>
      <c r="G37" s="75">
        <f>IFERROR(VLOOKUP(A37,'درآمد ناشی از فروش'!A:Q,9,),0)</f>
        <v>0</v>
      </c>
      <c r="H37" s="75"/>
      <c r="I37" s="75">
        <f t="shared" si="0"/>
        <v>0</v>
      </c>
      <c r="J37" s="75"/>
      <c r="K37" s="76">
        <f t="shared" si="1"/>
        <v>0</v>
      </c>
      <c r="L37" s="75"/>
      <c r="M37" s="75">
        <f>IFERROR(VLOOKUP(A37,'درآمد سود سهام'!A:S,15,0),0)</f>
        <v>0</v>
      </c>
      <c r="N37" s="75"/>
      <c r="O37" s="75">
        <f>IFERROR(VLOOKUP(A37,'درآمد ناشی از تغییر قیمت اوراق'!A:Q,17,0),0)</f>
        <v>0</v>
      </c>
      <c r="P37" s="75"/>
      <c r="Q37" s="75">
        <f>IFERROR(VLOOKUP(A37,'درآمد اعمال اختیار'!A:M,13,0),0)</f>
        <v>-206443</v>
      </c>
      <c r="R37" s="75"/>
      <c r="S37" s="75">
        <f t="shared" si="2"/>
        <v>-206443</v>
      </c>
      <c r="U37" s="76">
        <f>S37/درآمد!$F$12*100</f>
        <v>1.2961729886612337E-4</v>
      </c>
    </row>
    <row r="38" spans="1:21" ht="18.75">
      <c r="A38" s="68" t="s">
        <v>84</v>
      </c>
      <c r="C38" s="75">
        <f>IFERROR(VLOOKUP(A38,'درآمد سود سهام'!A:S,9,0),0)</f>
        <v>0</v>
      </c>
      <c r="D38" s="75"/>
      <c r="E38" s="75">
        <f>IFERROR(VLOOKUP(A38,'درآمد ناشی از تغییر قیمت اوراق'!A:Q,9,0),0)</f>
        <v>0</v>
      </c>
      <c r="F38" s="75"/>
      <c r="G38" s="75">
        <f>IFERROR(VLOOKUP(A38,'درآمد ناشی از فروش'!A:Q,9,),0)</f>
        <v>0</v>
      </c>
      <c r="H38" s="75"/>
      <c r="I38" s="75">
        <f t="shared" si="0"/>
        <v>0</v>
      </c>
      <c r="J38" s="75"/>
      <c r="K38" s="76">
        <f t="shared" si="1"/>
        <v>0</v>
      </c>
      <c r="L38" s="75"/>
      <c r="M38" s="75">
        <f>IFERROR(VLOOKUP(A38,'درآمد سود سهام'!A:S,15,0),0)</f>
        <v>0</v>
      </c>
      <c r="N38" s="75"/>
      <c r="O38" s="75">
        <f>IFERROR(VLOOKUP(A38,'درآمد ناشی از تغییر قیمت اوراق'!A:Q,17,0),0)</f>
        <v>0</v>
      </c>
      <c r="P38" s="75"/>
      <c r="Q38" s="75">
        <f>IFERROR(VLOOKUP(A38,'درآمد اعمال اختیار'!A:M,13,0),0)</f>
        <v>-192580430</v>
      </c>
      <c r="R38" s="75"/>
      <c r="S38" s="75">
        <f t="shared" si="2"/>
        <v>-192580430</v>
      </c>
      <c r="U38" s="76">
        <f>S38/درآمد!$F$12*100</f>
        <v>0.120913545875019</v>
      </c>
    </row>
    <row r="39" spans="1:21" ht="18.75">
      <c r="A39" s="68" t="s">
        <v>75</v>
      </c>
      <c r="B39" s="77"/>
      <c r="C39" s="75">
        <f>IFERROR(VLOOKUP(A39,'درآمد سود سهام'!A:S,9,0),0)</f>
        <v>0</v>
      </c>
      <c r="D39" s="75"/>
      <c r="E39" s="75">
        <f>IFERROR(VLOOKUP(A39,'درآمد ناشی از تغییر قیمت اوراق'!A:Q,9,0),0)</f>
        <v>0</v>
      </c>
      <c r="F39" s="75"/>
      <c r="G39" s="75">
        <f>IFERROR(VLOOKUP(A39,'درآمد ناشی از فروش'!A:Q,9,),0)</f>
        <v>0</v>
      </c>
      <c r="H39" s="75"/>
      <c r="I39" s="75">
        <f t="shared" si="0"/>
        <v>0</v>
      </c>
      <c r="J39" s="75"/>
      <c r="K39" s="76">
        <f t="shared" si="1"/>
        <v>0</v>
      </c>
      <c r="L39" s="75"/>
      <c r="M39" s="75">
        <f>IFERROR(VLOOKUP(A39,'درآمد سود سهام'!A:S,15,0),0)</f>
        <v>0</v>
      </c>
      <c r="N39" s="75"/>
      <c r="O39" s="75">
        <f>IFERROR(VLOOKUP(A39,'درآمد ناشی از تغییر قیمت اوراق'!A:Q,17,0),0)</f>
        <v>0</v>
      </c>
      <c r="P39" s="75"/>
      <c r="Q39" s="75">
        <f>IFERROR(VLOOKUP(A39,'درآمد اعمال اختیار'!A:M,13,0),0)</f>
        <v>1791090659</v>
      </c>
      <c r="R39" s="75"/>
      <c r="S39" s="75">
        <f t="shared" si="2"/>
        <v>1791090659</v>
      </c>
      <c r="U39" s="76">
        <f>S39/درآمد!$F$12*100</f>
        <v>-1.124554154143879</v>
      </c>
    </row>
    <row r="40" spans="1:21" ht="18.75">
      <c r="A40" s="68" t="s">
        <v>102</v>
      </c>
      <c r="C40" s="75">
        <f>IFERROR(VLOOKUP(A40,'درآمد سود سهام'!A:S,9,0),0)</f>
        <v>0</v>
      </c>
      <c r="D40" s="75"/>
      <c r="E40" s="75">
        <f>IFERROR(VLOOKUP(A40,'درآمد ناشی از تغییر قیمت اوراق'!A:Q,9,0),0)</f>
        <v>0</v>
      </c>
      <c r="F40" s="75"/>
      <c r="G40" s="75">
        <f>IFERROR(VLOOKUP(A40,'درآمد ناشی از فروش'!A:Q,9,),0)</f>
        <v>0</v>
      </c>
      <c r="H40" s="75"/>
      <c r="I40" s="75">
        <f t="shared" si="0"/>
        <v>0</v>
      </c>
      <c r="J40" s="75"/>
      <c r="K40" s="76">
        <f t="shared" si="1"/>
        <v>0</v>
      </c>
      <c r="L40" s="75"/>
      <c r="M40" s="75">
        <f>IFERROR(VLOOKUP(A40,'درآمد سود سهام'!A:S,15,0),0)</f>
        <v>0</v>
      </c>
      <c r="N40" s="75"/>
      <c r="O40" s="75">
        <f>IFERROR(VLOOKUP(A40,'درآمد ناشی از تغییر قیمت اوراق'!A:Q,17,0),0)</f>
        <v>0</v>
      </c>
      <c r="P40" s="75"/>
      <c r="Q40" s="75">
        <f>IFERROR(VLOOKUP(A40,'درآمد اعمال اختیار'!A:M,13,0),0)</f>
        <v>3926237205</v>
      </c>
      <c r="R40" s="75"/>
      <c r="S40" s="75">
        <f t="shared" si="2"/>
        <v>3926237205</v>
      </c>
      <c r="U40" s="76">
        <f>S40/درآمد!$F$12*100</f>
        <v>-2.4651272323100217</v>
      </c>
    </row>
    <row r="41" spans="1:21" ht="18.75">
      <c r="A41" s="68" t="s">
        <v>91</v>
      </c>
      <c r="C41" s="75">
        <f>IFERROR(VLOOKUP(A41,'درآمد سود سهام'!A:S,9,0),0)</f>
        <v>0</v>
      </c>
      <c r="D41" s="75"/>
      <c r="E41" s="75">
        <f>IFERROR(VLOOKUP(A41,'درآمد ناشی از تغییر قیمت اوراق'!A:Q,9,0),0)</f>
        <v>0</v>
      </c>
      <c r="F41" s="75"/>
      <c r="G41" s="75">
        <f>IFERROR(VLOOKUP(A41,'درآمد ناشی از فروش'!A:Q,9,),0)</f>
        <v>0</v>
      </c>
      <c r="H41" s="75"/>
      <c r="I41" s="75">
        <f t="shared" si="0"/>
        <v>0</v>
      </c>
      <c r="J41" s="75"/>
      <c r="K41" s="76">
        <f t="shared" si="1"/>
        <v>0</v>
      </c>
      <c r="L41" s="75"/>
      <c r="M41" s="75">
        <f>IFERROR(VLOOKUP(A41,'درآمد سود سهام'!A:S,15,0),0)</f>
        <v>0</v>
      </c>
      <c r="N41" s="75"/>
      <c r="O41" s="75">
        <f>IFERROR(VLOOKUP(A41,'درآمد ناشی از تغییر قیمت اوراق'!A:Q,17,0),0)</f>
        <v>0</v>
      </c>
      <c r="P41" s="75"/>
      <c r="Q41" s="75">
        <f>IFERROR(VLOOKUP(A41,'درآمد اعمال اختیار'!A:M,13,0),0)</f>
        <v>-40415732</v>
      </c>
      <c r="R41" s="75"/>
      <c r="S41" s="75">
        <f t="shared" si="2"/>
        <v>-40415732</v>
      </c>
      <c r="U41" s="76">
        <f>S41/درآمد!$F$12*100</f>
        <v>2.5375420883910548E-2</v>
      </c>
    </row>
    <row r="42" spans="1:21" ht="18.75">
      <c r="A42" s="68" t="s">
        <v>14</v>
      </c>
      <c r="C42" s="75">
        <f>IFERROR(VLOOKUP(A42,'درآمد سود سهام'!A:S,9,0),0)</f>
        <v>0</v>
      </c>
      <c r="D42" s="75"/>
      <c r="E42" s="75">
        <f>IFERROR(VLOOKUP(A42,'درآمد ناشی از تغییر قیمت اوراق'!A:Q,9,0),0)</f>
        <v>0</v>
      </c>
      <c r="F42" s="75"/>
      <c r="G42" s="75">
        <f>IFERROR(VLOOKUP(A42,'درآمد ناشی از فروش'!A:Q,9,),0)</f>
        <v>0</v>
      </c>
      <c r="H42" s="75"/>
      <c r="I42" s="75">
        <f t="shared" si="0"/>
        <v>0</v>
      </c>
      <c r="J42" s="75"/>
      <c r="K42" s="76">
        <f t="shared" si="1"/>
        <v>0</v>
      </c>
      <c r="L42" s="75"/>
      <c r="M42" s="75">
        <f>IFERROR(VLOOKUP(A42,'درآمد سود سهام'!A:S,15,0),0)</f>
        <v>0</v>
      </c>
      <c r="N42" s="75"/>
      <c r="O42" s="75">
        <f>IFERROR(VLOOKUP(A42,'درآمد ناشی از تغییر قیمت اوراق'!A:Q,17,0),0)</f>
        <v>0</v>
      </c>
      <c r="P42" s="75"/>
      <c r="Q42" s="75">
        <f>IFERROR(VLOOKUP(A42,'درآمد اعمال اختیار'!A:M,13,0),0)</f>
        <v>11726807853</v>
      </c>
      <c r="R42" s="75"/>
      <c r="S42" s="75">
        <f t="shared" si="2"/>
        <v>11726807853</v>
      </c>
      <c r="U42" s="76">
        <f>S42/درآمد!$F$12*100</f>
        <v>-7.3627934017036338</v>
      </c>
    </row>
    <row r="43" spans="1:21" ht="18.75">
      <c r="A43" s="68" t="s">
        <v>15</v>
      </c>
      <c r="B43" s="77"/>
      <c r="C43" s="75">
        <f>IFERROR(VLOOKUP(A43,'درآمد سود سهام'!A:S,9,0),0)</f>
        <v>0</v>
      </c>
      <c r="D43" s="75"/>
      <c r="E43" s="75">
        <f>IFERROR(VLOOKUP(A43,'درآمد ناشی از تغییر قیمت اوراق'!A:Q,9,0),0)</f>
        <v>0</v>
      </c>
      <c r="F43" s="75"/>
      <c r="G43" s="75">
        <f>IFERROR(VLOOKUP(A43,'درآمد ناشی از فروش'!A:Q,9,),0)</f>
        <v>0</v>
      </c>
      <c r="H43" s="75"/>
      <c r="I43" s="75">
        <f t="shared" si="0"/>
        <v>0</v>
      </c>
      <c r="J43" s="75"/>
      <c r="K43" s="76">
        <f t="shared" si="1"/>
        <v>0</v>
      </c>
      <c r="L43" s="75"/>
      <c r="M43" s="75">
        <f>IFERROR(VLOOKUP(A43,'درآمد سود سهام'!A:S,15,0),0)</f>
        <v>0</v>
      </c>
      <c r="N43" s="75"/>
      <c r="O43" s="75">
        <f>IFERROR(VLOOKUP(A43,'درآمد ناشی از تغییر قیمت اوراق'!A:Q,17,0),0)</f>
        <v>0</v>
      </c>
      <c r="P43" s="75"/>
      <c r="Q43" s="75">
        <f>IFERROR(VLOOKUP(A43,'درآمد اعمال اختیار'!A:M,13,0),0)</f>
        <v>2918571101</v>
      </c>
      <c r="R43" s="75"/>
      <c r="S43" s="75">
        <f t="shared" si="2"/>
        <v>2918571101</v>
      </c>
      <c r="U43" s="76">
        <f>S43/درآمد!$F$12*100</f>
        <v>-1.8324540074516824</v>
      </c>
    </row>
    <row r="44" spans="1:21" ht="18.75">
      <c r="A44" s="68" t="s">
        <v>92</v>
      </c>
      <c r="C44" s="75">
        <f>IFERROR(VLOOKUP(A44,'درآمد سود سهام'!A:S,9,0),0)</f>
        <v>0</v>
      </c>
      <c r="D44" s="75"/>
      <c r="E44" s="75">
        <f>IFERROR(VLOOKUP(A44,'درآمد ناشی از تغییر قیمت اوراق'!A:Q,9,0),0)</f>
        <v>0</v>
      </c>
      <c r="F44" s="75"/>
      <c r="G44" s="75">
        <f>IFERROR(VLOOKUP(A44,'درآمد ناشی از فروش'!A:Q,9,),0)</f>
        <v>0</v>
      </c>
      <c r="H44" s="75"/>
      <c r="I44" s="75">
        <f t="shared" si="0"/>
        <v>0</v>
      </c>
      <c r="J44" s="75"/>
      <c r="K44" s="76">
        <f t="shared" si="1"/>
        <v>0</v>
      </c>
      <c r="L44" s="75"/>
      <c r="M44" s="75">
        <f>IFERROR(VLOOKUP(A44,'درآمد سود سهام'!A:S,15,0),0)</f>
        <v>0</v>
      </c>
      <c r="N44" s="75"/>
      <c r="O44" s="75">
        <f>IFERROR(VLOOKUP(A44,'درآمد ناشی از تغییر قیمت اوراق'!A:Q,17,0),0)</f>
        <v>0</v>
      </c>
      <c r="P44" s="75"/>
      <c r="Q44" s="75">
        <f>IFERROR(VLOOKUP(A44,'درآمد اعمال اختیار'!A:M,13,0),0)</f>
        <v>2079073922</v>
      </c>
      <c r="R44" s="75"/>
      <c r="S44" s="75">
        <f t="shared" si="2"/>
        <v>2079073922</v>
      </c>
      <c r="U44" s="76">
        <f>S44/درآمد!$F$12*100</f>
        <v>-1.3053673213072723</v>
      </c>
    </row>
    <row r="45" spans="1:21" ht="18.75">
      <c r="A45" s="68" t="s">
        <v>49</v>
      </c>
      <c r="C45" s="75">
        <f>IFERROR(VLOOKUP(A45,'درآمد سود سهام'!A:S,9,0),0)</f>
        <v>0</v>
      </c>
      <c r="D45" s="75"/>
      <c r="E45" s="75">
        <f>IFERROR(VLOOKUP(A45,'درآمد ناشی از تغییر قیمت اوراق'!A:Q,9,0),0)</f>
        <v>0</v>
      </c>
      <c r="F45" s="75"/>
      <c r="G45" s="75">
        <f>IFERROR(VLOOKUP(A45,'درآمد ناشی از فروش'!A:Q,9,),0)</f>
        <v>0</v>
      </c>
      <c r="H45" s="75"/>
      <c r="I45" s="75">
        <f t="shared" si="0"/>
        <v>0</v>
      </c>
      <c r="J45" s="75"/>
      <c r="K45" s="76">
        <f t="shared" si="1"/>
        <v>0</v>
      </c>
      <c r="L45" s="75"/>
      <c r="M45" s="75">
        <f>IFERROR(VLOOKUP(A45,'درآمد سود سهام'!A:S,15,0),0)</f>
        <v>0</v>
      </c>
      <c r="N45" s="75"/>
      <c r="O45" s="75">
        <f>IFERROR(VLOOKUP(A45,'درآمد ناشی از تغییر قیمت اوراق'!A:Q,17,0),0)</f>
        <v>0</v>
      </c>
      <c r="P45" s="75"/>
      <c r="Q45" s="75">
        <f>IFERROR(VLOOKUP(A45,'درآمد اعمال اختیار'!A:M,13,0),0)</f>
        <v>7522990172</v>
      </c>
      <c r="R45" s="75"/>
      <c r="S45" s="75">
        <f t="shared" si="2"/>
        <v>7522990172</v>
      </c>
      <c r="U45" s="76">
        <f>S45/درآمد!$F$12*100</f>
        <v>-4.7233844959191282</v>
      </c>
    </row>
    <row r="46" spans="1:21" ht="23.25" customHeight="1">
      <c r="A46" s="68" t="s">
        <v>50</v>
      </c>
      <c r="B46" s="77"/>
      <c r="C46" s="75">
        <f>IFERROR(VLOOKUP(A46,'درآمد سود سهام'!A:S,9,0),0)</f>
        <v>0</v>
      </c>
      <c r="D46" s="75"/>
      <c r="E46" s="75">
        <f>IFERROR(VLOOKUP(A46,'درآمد ناشی از تغییر قیمت اوراق'!A:Q,9,0),0)</f>
        <v>0</v>
      </c>
      <c r="F46" s="75"/>
      <c r="G46" s="75">
        <f>IFERROR(VLOOKUP(A46,'درآمد ناشی از فروش'!A:Q,9,),0)</f>
        <v>0</v>
      </c>
      <c r="H46" s="75"/>
      <c r="I46" s="75">
        <f t="shared" si="0"/>
        <v>0</v>
      </c>
      <c r="J46" s="75"/>
      <c r="K46" s="76">
        <f t="shared" si="1"/>
        <v>0</v>
      </c>
      <c r="L46" s="75"/>
      <c r="M46" s="75">
        <f>IFERROR(VLOOKUP(A46,'درآمد سود سهام'!A:S,15,0),0)</f>
        <v>0</v>
      </c>
      <c r="N46" s="75"/>
      <c r="O46" s="75">
        <f>IFERROR(VLOOKUP(A46,'درآمد ناشی از تغییر قیمت اوراق'!A:Q,17,0),0)</f>
        <v>0</v>
      </c>
      <c r="P46" s="75"/>
      <c r="Q46" s="75">
        <f>IFERROR(VLOOKUP(A46,'درآمد اعمال اختیار'!A:M,13,0),0)</f>
        <v>7390478380</v>
      </c>
      <c r="R46" s="75"/>
      <c r="S46" s="75">
        <f t="shared" si="2"/>
        <v>7390478380</v>
      </c>
      <c r="U46" s="76">
        <f>S46/درآمد!$F$12*100</f>
        <v>-4.640185644192746</v>
      </c>
    </row>
    <row r="47" spans="1:21" ht="18.75">
      <c r="A47" s="68" t="s">
        <v>48</v>
      </c>
      <c r="B47" s="77"/>
      <c r="C47" s="75">
        <f>IFERROR(VLOOKUP(A47,'درآمد سود سهام'!A:S,9,0),0)</f>
        <v>0</v>
      </c>
      <c r="D47" s="75"/>
      <c r="E47" s="75">
        <f>IFERROR(VLOOKUP(A47,'درآمد ناشی از تغییر قیمت اوراق'!A:Q,9,0),0)</f>
        <v>0</v>
      </c>
      <c r="F47" s="75"/>
      <c r="G47" s="75">
        <f>IFERROR(VLOOKUP(A47,'درآمد ناشی از فروش'!A:Q,9,),0)</f>
        <v>0</v>
      </c>
      <c r="H47" s="75"/>
      <c r="I47" s="75">
        <f t="shared" si="0"/>
        <v>0</v>
      </c>
      <c r="J47" s="75"/>
      <c r="K47" s="76">
        <f t="shared" si="1"/>
        <v>0</v>
      </c>
      <c r="L47" s="75"/>
      <c r="M47" s="75">
        <f>IFERROR(VLOOKUP(A47,'درآمد سود سهام'!A:S,15,0),0)</f>
        <v>0</v>
      </c>
      <c r="N47" s="75"/>
      <c r="O47" s="75">
        <f>IFERROR(VLOOKUP(A47,'درآمد ناشی از تغییر قیمت اوراق'!A:Q,17,0),0)</f>
        <v>0</v>
      </c>
      <c r="P47" s="75"/>
      <c r="Q47" s="75">
        <f>IFERROR(VLOOKUP(A47,'درآمد اعمال اختیار'!A:M,13,0),0)</f>
        <v>9756714038</v>
      </c>
      <c r="R47" s="75"/>
      <c r="S47" s="75">
        <f t="shared" si="2"/>
        <v>9756714038</v>
      </c>
      <c r="U47" s="76">
        <f>S47/درآمد!$F$12*100</f>
        <v>-6.1258503287335833</v>
      </c>
    </row>
    <row r="48" spans="1:21" ht="18.75">
      <c r="A48" s="68" t="s">
        <v>76</v>
      </c>
      <c r="C48" s="75">
        <f>IFERROR(VLOOKUP(A48,'درآمد سود سهام'!A:S,9,0),0)</f>
        <v>0</v>
      </c>
      <c r="D48" s="75"/>
      <c r="E48" s="75">
        <f>IFERROR(VLOOKUP(A48,'درآمد ناشی از تغییر قیمت اوراق'!A:Q,9,0),0)</f>
        <v>0</v>
      </c>
      <c r="F48" s="75"/>
      <c r="G48" s="75">
        <f>IFERROR(VLOOKUP(A48,'درآمد ناشی از فروش'!A:Q,9,),0)</f>
        <v>0</v>
      </c>
      <c r="H48" s="75"/>
      <c r="I48" s="75">
        <f t="shared" si="0"/>
        <v>0</v>
      </c>
      <c r="J48" s="75"/>
      <c r="K48" s="76">
        <f t="shared" si="1"/>
        <v>0</v>
      </c>
      <c r="L48" s="75"/>
      <c r="M48" s="75">
        <f>IFERROR(VLOOKUP(A48,'درآمد سود سهام'!A:S,15,0),0)</f>
        <v>0</v>
      </c>
      <c r="N48" s="75"/>
      <c r="O48" s="75">
        <f>IFERROR(VLOOKUP(A48,'درآمد ناشی از تغییر قیمت اوراق'!A:Q,17,0),0)</f>
        <v>0</v>
      </c>
      <c r="P48" s="75"/>
      <c r="Q48" s="75">
        <f>IFERROR(VLOOKUP(A48,'درآمد اعمال اختیار'!A:M,13,0),0)</f>
        <v>-2489001618</v>
      </c>
      <c r="R48" s="75"/>
      <c r="S48" s="75">
        <f t="shared" si="2"/>
        <v>-2489001618</v>
      </c>
      <c r="U48" s="76">
        <f>S48/درآمد!$F$12*100</f>
        <v>1.5627445183347004</v>
      </c>
    </row>
    <row r="49" spans="1:21" ht="18.75">
      <c r="A49" s="68" t="s">
        <v>16</v>
      </c>
      <c r="B49" s="77"/>
      <c r="C49" s="75">
        <f>IFERROR(VLOOKUP(A49,'درآمد سود سهام'!A:S,9,0),0)</f>
        <v>0</v>
      </c>
      <c r="D49" s="75"/>
      <c r="E49" s="75">
        <f>IFERROR(VLOOKUP(A49,'درآمد ناشی از تغییر قیمت اوراق'!A:Q,9,0),0)</f>
        <v>0</v>
      </c>
      <c r="F49" s="75"/>
      <c r="G49" s="75">
        <f>IFERROR(VLOOKUP(A49,'درآمد ناشی از فروش'!A:Q,9,),0)</f>
        <v>0</v>
      </c>
      <c r="H49" s="75"/>
      <c r="I49" s="75">
        <f t="shared" si="0"/>
        <v>0</v>
      </c>
      <c r="J49" s="75"/>
      <c r="K49" s="76">
        <f t="shared" si="1"/>
        <v>0</v>
      </c>
      <c r="L49" s="75"/>
      <c r="M49" s="75">
        <f>IFERROR(VLOOKUP(A49,'درآمد سود سهام'!A:S,15,0),0)</f>
        <v>0</v>
      </c>
      <c r="N49" s="75"/>
      <c r="O49" s="75">
        <f>IFERROR(VLOOKUP(A49,'درآمد ناشی از تغییر قیمت اوراق'!A:Q,17,0),0)</f>
        <v>0</v>
      </c>
      <c r="P49" s="75"/>
      <c r="Q49" s="75">
        <f>IFERROR(VLOOKUP(A49,'درآمد اعمال اختیار'!A:M,13,0),0)</f>
        <v>9375209609</v>
      </c>
      <c r="R49" s="75"/>
      <c r="S49" s="75">
        <f t="shared" si="2"/>
        <v>9375209609</v>
      </c>
      <c r="U49" s="76">
        <f>S49/درآمد!$F$12*100</f>
        <v>-5.8863189636960538</v>
      </c>
    </row>
    <row r="50" spans="1:21" ht="18.75">
      <c r="A50" s="68" t="s">
        <v>89</v>
      </c>
      <c r="B50" s="77"/>
      <c r="C50" s="75">
        <f>IFERROR(VLOOKUP(A50,'درآمد سود سهام'!A:S,9,0),0)</f>
        <v>0</v>
      </c>
      <c r="D50" s="75"/>
      <c r="E50" s="75">
        <f>IFERROR(VLOOKUP(A50,'درآمد ناشی از تغییر قیمت اوراق'!A:Q,9,0),0)</f>
        <v>0</v>
      </c>
      <c r="F50" s="75"/>
      <c r="G50" s="75">
        <f>IFERROR(VLOOKUP(A50,'درآمد ناشی از فروش'!A:Q,9,),0)</f>
        <v>0</v>
      </c>
      <c r="H50" s="75"/>
      <c r="I50" s="75">
        <f t="shared" si="0"/>
        <v>0</v>
      </c>
      <c r="J50" s="75"/>
      <c r="K50" s="76">
        <f t="shared" si="1"/>
        <v>0</v>
      </c>
      <c r="L50" s="75"/>
      <c r="M50" s="75">
        <f>IFERROR(VLOOKUP(A50,'درآمد سود سهام'!A:S,15,0),0)</f>
        <v>0</v>
      </c>
      <c r="N50" s="75"/>
      <c r="O50" s="75">
        <f>IFERROR(VLOOKUP(A50,'درآمد ناشی از تغییر قیمت اوراق'!A:Q,17,0),0)</f>
        <v>0</v>
      </c>
      <c r="P50" s="75"/>
      <c r="Q50" s="75">
        <f>IFERROR(VLOOKUP(A50,'درآمد اعمال اختیار'!A:M,13,0),0)</f>
        <v>-11478508</v>
      </c>
      <c r="R50" s="75"/>
      <c r="S50" s="75">
        <f t="shared" si="2"/>
        <v>-11478508</v>
      </c>
      <c r="U50" s="76">
        <f>S50/درآمد!$F$12*100</f>
        <v>7.2068958597442771E-3</v>
      </c>
    </row>
    <row r="51" spans="1:21" ht="18.75">
      <c r="A51" s="68" t="s">
        <v>240</v>
      </c>
      <c r="B51" s="77"/>
      <c r="C51" s="75">
        <f>IFERROR(VLOOKUP(A51,'درآمد سود سهام'!A:S,9,0),0)</f>
        <v>0</v>
      </c>
      <c r="D51" s="75"/>
      <c r="E51" s="75">
        <f>IFERROR(VLOOKUP(A51,'درآمد ناشی از تغییر قیمت اوراق'!A:Q,9,0),0)</f>
        <v>0</v>
      </c>
      <c r="F51" s="75"/>
      <c r="G51" s="75">
        <f>IFERROR(VLOOKUP(A51,'درآمد ناشی از فروش'!A:Q,9,),0)</f>
        <v>0</v>
      </c>
      <c r="H51" s="75"/>
      <c r="I51" s="75">
        <f t="shared" si="0"/>
        <v>0</v>
      </c>
      <c r="J51" s="75"/>
      <c r="K51" s="76">
        <f t="shared" si="1"/>
        <v>0</v>
      </c>
      <c r="L51" s="75"/>
      <c r="M51" s="75">
        <f>IFERROR(VLOOKUP(A51,'درآمد سود سهام'!A:S,15,0),0)</f>
        <v>0</v>
      </c>
      <c r="N51" s="75"/>
      <c r="O51" s="75">
        <f>IFERROR(VLOOKUP(A51,'درآمد ناشی از تغییر قیمت اوراق'!A:Q,17,0),0)</f>
        <v>0</v>
      </c>
      <c r="P51" s="75"/>
      <c r="Q51" s="75">
        <f>IFERROR(VLOOKUP(A51,'درآمد اعمال اختیار'!A:M,13,0),0)</f>
        <v>-25205925282</v>
      </c>
      <c r="R51" s="75"/>
      <c r="S51" s="75">
        <f t="shared" si="2"/>
        <v>-25205925282</v>
      </c>
      <c r="U51" s="76">
        <f>S51/درآمد!$F$12*100</f>
        <v>15.825791867363719</v>
      </c>
    </row>
    <row r="52" spans="1:21" ht="18.75">
      <c r="A52" s="68" t="s">
        <v>231</v>
      </c>
      <c r="C52" s="75">
        <f>IFERROR(VLOOKUP(A52,'درآمد سود سهام'!A:S,9,0),0)</f>
        <v>0</v>
      </c>
      <c r="D52" s="75"/>
      <c r="E52" s="75">
        <f>IFERROR(VLOOKUP(A52,'درآمد ناشی از تغییر قیمت اوراق'!A:Q,9,0),0)</f>
        <v>0</v>
      </c>
      <c r="F52" s="75"/>
      <c r="G52" s="75">
        <f>IFERROR(VLOOKUP(A52,'درآمد ناشی از فروش'!A:Q,9,),0)</f>
        <v>0</v>
      </c>
      <c r="H52" s="75"/>
      <c r="I52" s="75">
        <f t="shared" si="0"/>
        <v>0</v>
      </c>
      <c r="J52" s="75"/>
      <c r="K52" s="76">
        <f t="shared" si="1"/>
        <v>0</v>
      </c>
      <c r="L52" s="75"/>
      <c r="M52" s="75">
        <f>IFERROR(VLOOKUP(A52,'درآمد سود سهام'!A:S,15,0),0)</f>
        <v>0</v>
      </c>
      <c r="N52" s="75"/>
      <c r="O52" s="75">
        <f>IFERROR(VLOOKUP(A52,'درآمد ناشی از تغییر قیمت اوراق'!A:Q,17,0),0)</f>
        <v>0</v>
      </c>
      <c r="P52" s="75"/>
      <c r="Q52" s="75">
        <f>IFERROR(VLOOKUP(A52,'درآمد اعمال اختیار'!A:M,13,0),0)</f>
        <v>2144850885</v>
      </c>
      <c r="R52" s="75"/>
      <c r="S52" s="75">
        <f t="shared" si="2"/>
        <v>2144850885</v>
      </c>
      <c r="U52" s="76">
        <f>S52/درآمد!$F$12*100</f>
        <v>-1.3466660443043075</v>
      </c>
    </row>
    <row r="53" spans="1:21" ht="18.75">
      <c r="A53" s="68" t="s">
        <v>247</v>
      </c>
      <c r="C53" s="75">
        <f>IFERROR(VLOOKUP(A53,'درآمد سود سهام'!A:S,9,0),0)</f>
        <v>0</v>
      </c>
      <c r="D53" s="75"/>
      <c r="E53" s="75">
        <f>IFERROR(VLOOKUP(A53,'درآمد ناشی از تغییر قیمت اوراق'!A:Q,9,0),0)</f>
        <v>0</v>
      </c>
      <c r="F53" s="75"/>
      <c r="G53" s="75">
        <f>IFERROR(VLOOKUP(A53,'درآمد ناشی از فروش'!A:Q,9,),0)</f>
        <v>0</v>
      </c>
      <c r="H53" s="75"/>
      <c r="I53" s="75">
        <f t="shared" si="0"/>
        <v>0</v>
      </c>
      <c r="J53" s="75"/>
      <c r="K53" s="76">
        <f t="shared" si="1"/>
        <v>0</v>
      </c>
      <c r="L53" s="75"/>
      <c r="M53" s="75">
        <f>IFERROR(VLOOKUP(A53,'درآمد سود سهام'!A:S,15,0),0)</f>
        <v>0</v>
      </c>
      <c r="N53" s="75"/>
      <c r="O53" s="75">
        <f>IFERROR(VLOOKUP(A53,'درآمد ناشی از تغییر قیمت اوراق'!A:Q,17,0),0)</f>
        <v>0</v>
      </c>
      <c r="P53" s="75"/>
      <c r="Q53" s="75">
        <f>IFERROR(VLOOKUP(A53,'درآمد اعمال اختیار'!A:M,13,0),0)</f>
        <v>39976842</v>
      </c>
      <c r="R53" s="75"/>
      <c r="S53" s="75">
        <f t="shared" si="2"/>
        <v>39976842</v>
      </c>
      <c r="U53" s="76">
        <f>S53/درآمد!$F$12*100</f>
        <v>-2.5099859415130529E-2</v>
      </c>
    </row>
    <row r="54" spans="1:21" ht="18.75">
      <c r="A54" s="68" t="s">
        <v>242</v>
      </c>
      <c r="C54" s="75">
        <f>IFERROR(VLOOKUP(A54,'درآمد سود سهام'!A:S,9,0),0)</f>
        <v>0</v>
      </c>
      <c r="D54" s="75"/>
      <c r="E54" s="75">
        <f>IFERROR(VLOOKUP(A54,'درآمد ناشی از تغییر قیمت اوراق'!A:Q,9,0),0)</f>
        <v>0</v>
      </c>
      <c r="F54" s="75"/>
      <c r="G54" s="75">
        <f>IFERROR(VLOOKUP(A54,'درآمد ناشی از فروش'!A:Q,9,),0)</f>
        <v>0</v>
      </c>
      <c r="H54" s="75"/>
      <c r="I54" s="75">
        <f t="shared" si="0"/>
        <v>0</v>
      </c>
      <c r="J54" s="75"/>
      <c r="K54" s="76">
        <f t="shared" si="1"/>
        <v>0</v>
      </c>
      <c r="L54" s="75"/>
      <c r="M54" s="75">
        <f>IFERROR(VLOOKUP(A54,'درآمد سود سهام'!A:S,15,0),0)</f>
        <v>0</v>
      </c>
      <c r="N54" s="75"/>
      <c r="O54" s="75">
        <f>IFERROR(VLOOKUP(A54,'درآمد ناشی از تغییر قیمت اوراق'!A:Q,17,0),0)</f>
        <v>0</v>
      </c>
      <c r="P54" s="75"/>
      <c r="Q54" s="75">
        <f>IFERROR(VLOOKUP(A54,'درآمد اعمال اختیار'!A:M,13,0),0)</f>
        <v>-323583301</v>
      </c>
      <c r="R54" s="75"/>
      <c r="S54" s="75">
        <f t="shared" si="2"/>
        <v>-323583301</v>
      </c>
      <c r="U54" s="76">
        <f>S54/درآمد!$F$12*100</f>
        <v>0.20316500648510119</v>
      </c>
    </row>
    <row r="55" spans="1:21" ht="18.75">
      <c r="A55" s="68" t="s">
        <v>17</v>
      </c>
      <c r="C55" s="75">
        <f>IFERROR(VLOOKUP(A55,'درآمد سود سهام'!A:S,9,0),0)</f>
        <v>0</v>
      </c>
      <c r="D55" s="75"/>
      <c r="E55" s="75">
        <f>IFERROR(VLOOKUP(A55,'درآمد ناشی از تغییر قیمت اوراق'!A:Q,9,0),0)</f>
        <v>0</v>
      </c>
      <c r="F55" s="75"/>
      <c r="G55" s="75">
        <f>IFERROR(VLOOKUP(A55,'درآمد ناشی از فروش'!A:Q,9,),0)</f>
        <v>0</v>
      </c>
      <c r="H55" s="75"/>
      <c r="I55" s="75">
        <f t="shared" si="0"/>
        <v>0</v>
      </c>
      <c r="J55" s="75"/>
      <c r="K55" s="76">
        <f t="shared" si="1"/>
        <v>0</v>
      </c>
      <c r="L55" s="75"/>
      <c r="M55" s="75">
        <f>IFERROR(VLOOKUP(A55,'درآمد سود سهام'!A:S,15,0),0)</f>
        <v>0</v>
      </c>
      <c r="N55" s="75"/>
      <c r="O55" s="75">
        <f>IFERROR(VLOOKUP(A55,'درآمد ناشی از تغییر قیمت اوراق'!A:Q,17,0),0)</f>
        <v>0</v>
      </c>
      <c r="P55" s="75"/>
      <c r="Q55" s="75">
        <f>IFERROR(VLOOKUP(A55,'درآمد اعمال اختیار'!A:M,13,0),0)</f>
        <v>-500180250</v>
      </c>
      <c r="R55" s="75"/>
      <c r="S55" s="75">
        <f t="shared" si="2"/>
        <v>-500180250</v>
      </c>
      <c r="U55" s="76">
        <f>S55/درآمد!$F$12*100</f>
        <v>0.31404316422054657</v>
      </c>
    </row>
    <row r="56" spans="1:21" ht="18.75">
      <c r="A56" s="68" t="s">
        <v>248</v>
      </c>
      <c r="C56" s="75">
        <f>IFERROR(VLOOKUP(A56,'درآمد سود سهام'!A:S,9,0),0)</f>
        <v>0</v>
      </c>
      <c r="D56" s="75"/>
      <c r="E56" s="75">
        <f>IFERROR(VLOOKUP(A56,'درآمد ناشی از تغییر قیمت اوراق'!A:Q,9,0),0)</f>
        <v>0</v>
      </c>
      <c r="F56" s="75"/>
      <c r="G56" s="75">
        <f>IFERROR(VLOOKUP(A56,'درآمد ناشی از فروش'!A:Q,9,),0)</f>
        <v>0</v>
      </c>
      <c r="H56" s="75"/>
      <c r="I56" s="75">
        <f t="shared" si="0"/>
        <v>0</v>
      </c>
      <c r="J56" s="75"/>
      <c r="K56" s="76">
        <f t="shared" si="1"/>
        <v>0</v>
      </c>
      <c r="L56" s="75"/>
      <c r="M56" s="75">
        <f>IFERROR(VLOOKUP(A56,'درآمد سود سهام'!A:S,15,0),0)</f>
        <v>0</v>
      </c>
      <c r="N56" s="75"/>
      <c r="O56" s="75">
        <f>IFERROR(VLOOKUP(A56,'درآمد ناشی از تغییر قیمت اوراق'!A:Q,17,0),0)</f>
        <v>0</v>
      </c>
      <c r="P56" s="75"/>
      <c r="Q56" s="75">
        <f>IFERROR(VLOOKUP(A56,'درآمد اعمال اختیار'!A:M,13,0),0)</f>
        <v>8559114460</v>
      </c>
      <c r="R56" s="75"/>
      <c r="S56" s="75">
        <f t="shared" si="2"/>
        <v>8559114460</v>
      </c>
      <c r="U56" s="76">
        <f>S56/درآمد!$F$12*100</f>
        <v>-5.3739254757544597</v>
      </c>
    </row>
    <row r="57" spans="1:21" ht="18.75">
      <c r="A57" s="68" t="s">
        <v>281</v>
      </c>
      <c r="C57" s="75">
        <f>IFERROR(VLOOKUP(A57,'درآمد سود سهام'!A:S,9,0),0)</f>
        <v>0</v>
      </c>
      <c r="D57" s="75"/>
      <c r="E57" s="75">
        <f>IFERROR(VLOOKUP(A57,'درآمد ناشی از تغییر قیمت اوراق'!A:Q,9,0),0)</f>
        <v>0</v>
      </c>
      <c r="F57" s="75"/>
      <c r="G57" s="75">
        <f>IFERROR(VLOOKUP(A57,'درآمد ناشی از فروش'!A:Q,9,),0)</f>
        <v>0</v>
      </c>
      <c r="H57" s="75"/>
      <c r="I57" s="75">
        <f t="shared" si="0"/>
        <v>0</v>
      </c>
      <c r="J57" s="75"/>
      <c r="K57" s="76">
        <f t="shared" si="1"/>
        <v>0</v>
      </c>
      <c r="L57" s="75"/>
      <c r="M57" s="75">
        <f>IFERROR(VLOOKUP(A57,'درآمد سود سهام'!A:S,15,0),0)</f>
        <v>0</v>
      </c>
      <c r="N57" s="75"/>
      <c r="O57" s="75">
        <f>IFERROR(VLOOKUP(A57,'درآمد ناشی از تغییر قیمت اوراق'!A:Q,17,0),0)</f>
        <v>0</v>
      </c>
      <c r="P57" s="75"/>
      <c r="Q57" s="75">
        <f>IFERROR(VLOOKUP(A57,'درآمد اعمال اختیار'!A:M,13,0),0)</f>
        <v>-2862444083</v>
      </c>
      <c r="R57" s="75"/>
      <c r="S57" s="75">
        <f t="shared" si="2"/>
        <v>-2862444083</v>
      </c>
      <c r="U57" s="76">
        <f>S57/درآمد!$F$12*100</f>
        <v>1.7972140987767924</v>
      </c>
    </row>
    <row r="58" spans="1:21" ht="18.75">
      <c r="A58" s="68" t="s">
        <v>280</v>
      </c>
      <c r="C58" s="75">
        <f>IFERROR(VLOOKUP(A58,'درآمد سود سهام'!A:S,9,0),0)</f>
        <v>0</v>
      </c>
      <c r="D58" s="75"/>
      <c r="E58" s="75">
        <f>IFERROR(VLOOKUP(A58,'درآمد ناشی از تغییر قیمت اوراق'!A:Q,9,0),0)</f>
        <v>0</v>
      </c>
      <c r="F58" s="75"/>
      <c r="G58" s="75">
        <f>IFERROR(VLOOKUP(A58,'درآمد ناشی از فروش'!A:Q,9,),0)</f>
        <v>0</v>
      </c>
      <c r="H58" s="75"/>
      <c r="I58" s="75">
        <f t="shared" si="0"/>
        <v>0</v>
      </c>
      <c r="J58" s="75"/>
      <c r="K58" s="76">
        <f t="shared" si="1"/>
        <v>0</v>
      </c>
      <c r="L58" s="75"/>
      <c r="M58" s="75">
        <f>IFERROR(VLOOKUP(A58,'درآمد سود سهام'!A:S,15,0),0)</f>
        <v>0</v>
      </c>
      <c r="N58" s="75"/>
      <c r="O58" s="75">
        <f>IFERROR(VLOOKUP(A58,'درآمد ناشی از تغییر قیمت اوراق'!A:Q,17,0),0)</f>
        <v>0</v>
      </c>
      <c r="P58" s="75"/>
      <c r="Q58" s="75">
        <f>IFERROR(VLOOKUP(A58,'درآمد اعمال اختیار'!A:M,13,0),0)</f>
        <v>-11020887990</v>
      </c>
      <c r="R58" s="75"/>
      <c r="S58" s="75">
        <f t="shared" si="2"/>
        <v>-11020887990</v>
      </c>
      <c r="U58" s="76">
        <f>S58/درآمد!$F$12*100</f>
        <v>6.9195745671681745</v>
      </c>
    </row>
    <row r="59" spans="1:21" ht="18.75">
      <c r="A59" s="68" t="s">
        <v>279</v>
      </c>
      <c r="C59" s="75">
        <f>IFERROR(VLOOKUP(A59,'درآمد سود سهام'!A:S,9,0),0)</f>
        <v>0</v>
      </c>
      <c r="D59" s="75"/>
      <c r="E59" s="75">
        <f>IFERROR(VLOOKUP(A59,'درآمد ناشی از تغییر قیمت اوراق'!A:Q,9,0),0)</f>
        <v>0</v>
      </c>
      <c r="F59" s="75"/>
      <c r="G59" s="75">
        <f>IFERROR(VLOOKUP(A59,'درآمد ناشی از فروش'!A:Q,9,),0)</f>
        <v>0</v>
      </c>
      <c r="H59" s="75"/>
      <c r="I59" s="75">
        <f t="shared" si="0"/>
        <v>0</v>
      </c>
      <c r="J59" s="75"/>
      <c r="K59" s="76">
        <f t="shared" si="1"/>
        <v>0</v>
      </c>
      <c r="L59" s="75"/>
      <c r="M59" s="75">
        <f>IFERROR(VLOOKUP(A59,'درآمد سود سهام'!A:S,15,0),0)</f>
        <v>0</v>
      </c>
      <c r="N59" s="75"/>
      <c r="O59" s="75">
        <f>IFERROR(VLOOKUP(A59,'درآمد ناشی از تغییر قیمت اوراق'!A:Q,17,0),0)</f>
        <v>0</v>
      </c>
      <c r="P59" s="75"/>
      <c r="Q59" s="75">
        <f>IFERROR(VLOOKUP(A59,'درآمد اعمال اختیار'!A:M,13,0),0)</f>
        <v>-152377745</v>
      </c>
      <c r="R59" s="75"/>
      <c r="S59" s="75">
        <f t="shared" si="2"/>
        <v>-152377745</v>
      </c>
      <c r="U59" s="76">
        <f>S59/درآمد!$F$12*100</f>
        <v>9.5671888677314951E-2</v>
      </c>
    </row>
    <row r="60" spans="1:21" ht="18.75">
      <c r="A60" s="68" t="s">
        <v>278</v>
      </c>
      <c r="C60" s="75">
        <f>IFERROR(VLOOKUP(A60,'درآمد سود سهام'!A:S,9,0),0)</f>
        <v>0</v>
      </c>
      <c r="D60" s="75"/>
      <c r="E60" s="75">
        <f>IFERROR(VLOOKUP(A60,'درآمد ناشی از تغییر قیمت اوراق'!A:Q,9,0),0)</f>
        <v>0</v>
      </c>
      <c r="F60" s="75"/>
      <c r="G60" s="75">
        <f>IFERROR(VLOOKUP(A60,'درآمد ناشی از فروش'!A:Q,9,),0)</f>
        <v>0</v>
      </c>
      <c r="H60" s="75"/>
      <c r="I60" s="75">
        <f t="shared" si="0"/>
        <v>0</v>
      </c>
      <c r="J60" s="75"/>
      <c r="K60" s="76">
        <f t="shared" si="1"/>
        <v>0</v>
      </c>
      <c r="L60" s="75"/>
      <c r="M60" s="75">
        <f>IFERROR(VLOOKUP(A60,'درآمد سود سهام'!A:S,15,0),0)</f>
        <v>0</v>
      </c>
      <c r="N60" s="75"/>
      <c r="O60" s="75">
        <f>IFERROR(VLOOKUP(A60,'درآمد ناشی از تغییر قیمت اوراق'!A:Q,17,0),0)</f>
        <v>0</v>
      </c>
      <c r="P60" s="75"/>
      <c r="Q60" s="75">
        <f>IFERROR(VLOOKUP(A60,'درآمد اعمال اختیار'!A:M,13,0),0)</f>
        <v>-907558772</v>
      </c>
      <c r="R60" s="75"/>
      <c r="S60" s="75">
        <f t="shared" si="2"/>
        <v>-907558772</v>
      </c>
      <c r="U60" s="76">
        <f>S60/درآمد!$F$12*100</f>
        <v>0.56981983689878513</v>
      </c>
    </row>
    <row r="61" spans="1:21" ht="18.75">
      <c r="A61" s="68" t="s">
        <v>243</v>
      </c>
      <c r="B61" s="77"/>
      <c r="C61" s="75">
        <f>IFERROR(VLOOKUP(A61,'درآمد سود سهام'!A:S,9,0),0)</f>
        <v>0</v>
      </c>
      <c r="D61" s="75"/>
      <c r="E61" s="75">
        <f>IFERROR(VLOOKUP(A61,'درآمد ناشی از تغییر قیمت اوراق'!A:Q,9,0),0)</f>
        <v>0</v>
      </c>
      <c r="F61" s="75"/>
      <c r="G61" s="75">
        <f>IFERROR(VLOOKUP(A61,'درآمد ناشی از فروش'!A:Q,9,),0)</f>
        <v>0</v>
      </c>
      <c r="H61" s="75"/>
      <c r="I61" s="75">
        <f t="shared" si="0"/>
        <v>0</v>
      </c>
      <c r="J61" s="75"/>
      <c r="K61" s="76">
        <f t="shared" si="1"/>
        <v>0</v>
      </c>
      <c r="L61" s="75"/>
      <c r="M61" s="75">
        <f>IFERROR(VLOOKUP(A61,'درآمد سود سهام'!A:S,15,0),0)</f>
        <v>0</v>
      </c>
      <c r="N61" s="75"/>
      <c r="O61" s="75">
        <f>IFERROR(VLOOKUP(A61,'درآمد ناشی از تغییر قیمت اوراق'!A:Q,17,0),0)</f>
        <v>0</v>
      </c>
      <c r="P61" s="75"/>
      <c r="Q61" s="75">
        <f>IFERROR(VLOOKUP(A61,'درآمد اعمال اختیار'!A:M,13,0),0)</f>
        <v>6044644458</v>
      </c>
      <c r="R61" s="75"/>
      <c r="S61" s="75">
        <f t="shared" si="2"/>
        <v>6044644458</v>
      </c>
      <c r="U61" s="76">
        <f>S61/درآمد!$F$12*100</f>
        <v>-3.7951903782256706</v>
      </c>
    </row>
    <row r="62" spans="1:21" ht="18.75">
      <c r="A62" s="68" t="s">
        <v>44</v>
      </c>
      <c r="B62" s="77"/>
      <c r="C62" s="75">
        <f>IFERROR(VLOOKUP(A62,'درآمد سود سهام'!A:S,9,0),0)</f>
        <v>0</v>
      </c>
      <c r="D62" s="75"/>
      <c r="E62" s="75">
        <f>IFERROR(VLOOKUP(A62,'درآمد ناشی از تغییر قیمت اوراق'!A:Q,9,0),0)</f>
        <v>0</v>
      </c>
      <c r="F62" s="75"/>
      <c r="G62" s="75">
        <f>IFERROR(VLOOKUP(A62,'درآمد ناشی از فروش'!A:Q,9,),0)</f>
        <v>0</v>
      </c>
      <c r="H62" s="75"/>
      <c r="I62" s="75">
        <f t="shared" si="0"/>
        <v>0</v>
      </c>
      <c r="J62" s="75"/>
      <c r="K62" s="76">
        <f t="shared" si="1"/>
        <v>0</v>
      </c>
      <c r="L62" s="75"/>
      <c r="M62" s="75">
        <f>IFERROR(VLOOKUP(A62,'درآمد سود سهام'!A:S,15,0),0)</f>
        <v>0</v>
      </c>
      <c r="N62" s="75"/>
      <c r="O62" s="75">
        <f>IFERROR(VLOOKUP(A62,'درآمد ناشی از تغییر قیمت اوراق'!A:Q,17,0),0)</f>
        <v>0</v>
      </c>
      <c r="P62" s="75"/>
      <c r="Q62" s="75">
        <f>IFERROR(VLOOKUP(A62,'درآمد اعمال اختیار'!A:M,13,0),0)</f>
        <v>4653199052</v>
      </c>
      <c r="R62" s="75"/>
      <c r="S62" s="75">
        <f t="shared" si="2"/>
        <v>4653199052</v>
      </c>
      <c r="U62" s="76">
        <f>S62/درآمد!$F$12*100</f>
        <v>-2.9215574866023348</v>
      </c>
    </row>
    <row r="63" spans="1:21" ht="18.75">
      <c r="A63" s="68" t="s">
        <v>127</v>
      </c>
      <c r="B63" s="77"/>
      <c r="C63" s="75">
        <f>IFERROR(VLOOKUP(A63,'درآمد سود سهام'!A:S,9,0),0)</f>
        <v>0</v>
      </c>
      <c r="D63" s="75"/>
      <c r="E63" s="75">
        <f>IFERROR(VLOOKUP(A63,'درآمد ناشی از تغییر قیمت اوراق'!A:Q,9,0),0)</f>
        <v>0</v>
      </c>
      <c r="F63" s="75"/>
      <c r="G63" s="75">
        <f>IFERROR(VLOOKUP(A63,'درآمد ناشی از فروش'!A:Q,9,),0)</f>
        <v>0</v>
      </c>
      <c r="H63" s="75"/>
      <c r="I63" s="75">
        <f t="shared" si="0"/>
        <v>0</v>
      </c>
      <c r="J63" s="75"/>
      <c r="K63" s="76">
        <f t="shared" si="1"/>
        <v>0</v>
      </c>
      <c r="L63" s="75"/>
      <c r="M63" s="75">
        <f>IFERROR(VLOOKUP(A63,'درآمد سود سهام'!A:S,15,0),0)</f>
        <v>0</v>
      </c>
      <c r="N63" s="75"/>
      <c r="O63" s="75">
        <f>IFERROR(VLOOKUP(A63,'درآمد ناشی از تغییر قیمت اوراق'!A:Q,17,0),0)</f>
        <v>0</v>
      </c>
      <c r="P63" s="75"/>
      <c r="Q63" s="75">
        <f>IFERROR(VLOOKUP(A63,'درآمد اعمال اختیار'!A:M,13,0),0)</f>
        <v>10432631237</v>
      </c>
      <c r="R63" s="75"/>
      <c r="S63" s="75">
        <f t="shared" si="2"/>
        <v>10432631237</v>
      </c>
      <c r="U63" s="76">
        <f>S63/درآمد!$F$12*100</f>
        <v>-6.5502316911025469</v>
      </c>
    </row>
    <row r="64" spans="1:21" ht="18.75">
      <c r="A64" s="68" t="s">
        <v>324</v>
      </c>
      <c r="C64" s="75">
        <f>IFERROR(VLOOKUP(A64,'درآمد سود سهام'!A:S,9,0),0)</f>
        <v>0</v>
      </c>
      <c r="D64" s="75"/>
      <c r="E64" s="75">
        <f>IFERROR(VLOOKUP(A64,'درآمد ناشی از تغییر قیمت اوراق'!A:Q,9,0),0)</f>
        <v>0</v>
      </c>
      <c r="F64" s="75"/>
      <c r="G64" s="75">
        <f>IFERROR(VLOOKUP(A64,'درآمد ناشی از فروش'!A:Q,9,),0)</f>
        <v>0</v>
      </c>
      <c r="H64" s="75"/>
      <c r="I64" s="75">
        <f t="shared" si="0"/>
        <v>0</v>
      </c>
      <c r="J64" s="75"/>
      <c r="K64" s="76">
        <f t="shared" si="1"/>
        <v>0</v>
      </c>
      <c r="L64" s="75"/>
      <c r="M64" s="75">
        <f>IFERROR(VLOOKUP(A64,'درآمد سود سهام'!A:S,15,0),0)</f>
        <v>0</v>
      </c>
      <c r="N64" s="75"/>
      <c r="O64" s="75">
        <f>IFERROR(VLOOKUP(A64,'درآمد ناشی از تغییر قیمت اوراق'!A:Q,17,0),0)</f>
        <v>0</v>
      </c>
      <c r="P64" s="75"/>
      <c r="Q64" s="75">
        <f>IFERROR(VLOOKUP(A64,'درآمد اعمال اختیار'!A:M,13,0),0)</f>
        <v>8225507155</v>
      </c>
      <c r="R64" s="75"/>
      <c r="S64" s="75">
        <f t="shared" si="2"/>
        <v>8225507155</v>
      </c>
      <c r="U64" s="76">
        <f>S64/درآمد!$F$12*100</f>
        <v>-5.1644667982691148</v>
      </c>
    </row>
    <row r="65" spans="1:21" ht="18.75">
      <c r="A65" s="68" t="s">
        <v>121</v>
      </c>
      <c r="C65" s="75">
        <f>IFERROR(VLOOKUP(A65,'درآمد سود سهام'!A:S,9,0),0)</f>
        <v>0</v>
      </c>
      <c r="D65" s="75"/>
      <c r="E65" s="75">
        <f>IFERROR(VLOOKUP(A65,'درآمد ناشی از تغییر قیمت اوراق'!A:Q,9,0),0)</f>
        <v>0</v>
      </c>
      <c r="F65" s="75"/>
      <c r="G65" s="75">
        <f>IFERROR(VLOOKUP(A65,'درآمد ناشی از فروش'!A:Q,9,),0)</f>
        <v>0</v>
      </c>
      <c r="H65" s="75"/>
      <c r="I65" s="75">
        <f t="shared" si="0"/>
        <v>0</v>
      </c>
      <c r="J65" s="75"/>
      <c r="K65" s="76">
        <f t="shared" si="1"/>
        <v>0</v>
      </c>
      <c r="L65" s="75"/>
      <c r="M65" s="75">
        <f>IFERROR(VLOOKUP(A65,'درآمد سود سهام'!A:S,15,0),0)</f>
        <v>0</v>
      </c>
      <c r="N65" s="75"/>
      <c r="O65" s="75">
        <f>IFERROR(VLOOKUP(A65,'درآمد ناشی از تغییر قیمت اوراق'!A:Q,17,0),0)</f>
        <v>0</v>
      </c>
      <c r="P65" s="75"/>
      <c r="Q65" s="75">
        <f>IFERROR(VLOOKUP(A65,'درآمد اعمال اختیار'!A:M,13,0),0)</f>
        <v>48102448</v>
      </c>
      <c r="R65" s="75"/>
      <c r="S65" s="75">
        <f t="shared" si="2"/>
        <v>48102448</v>
      </c>
      <c r="U65" s="76">
        <f>S65/درآمد!$F$12*100</f>
        <v>-3.0201602275728202E-2</v>
      </c>
    </row>
    <row r="66" spans="1:21" ht="18.75">
      <c r="A66" s="68" t="s">
        <v>323</v>
      </c>
      <c r="C66" s="75">
        <f>IFERROR(VLOOKUP(A66,'درآمد سود سهام'!A:S,9,0),0)</f>
        <v>0</v>
      </c>
      <c r="D66" s="75"/>
      <c r="E66" s="75">
        <f>IFERROR(VLOOKUP(A66,'درآمد ناشی از تغییر قیمت اوراق'!A:Q,9,0),0)</f>
        <v>0</v>
      </c>
      <c r="F66" s="75"/>
      <c r="G66" s="75">
        <f>IFERROR(VLOOKUP(A66,'درآمد ناشی از فروش'!A:Q,9,),0)</f>
        <v>0</v>
      </c>
      <c r="H66" s="75"/>
      <c r="I66" s="75">
        <f t="shared" si="0"/>
        <v>0</v>
      </c>
      <c r="J66" s="75"/>
      <c r="K66" s="76">
        <f t="shared" si="1"/>
        <v>0</v>
      </c>
      <c r="L66" s="75"/>
      <c r="M66" s="75">
        <f>IFERROR(VLOOKUP(A66,'درآمد سود سهام'!A:S,15,0),0)</f>
        <v>0</v>
      </c>
      <c r="N66" s="75"/>
      <c r="O66" s="75">
        <f>IFERROR(VLOOKUP(A66,'درآمد ناشی از تغییر قیمت اوراق'!A:Q,17,0),0)</f>
        <v>0</v>
      </c>
      <c r="P66" s="75"/>
      <c r="Q66" s="75">
        <f>IFERROR(VLOOKUP(A66,'درآمد اعمال اختیار'!A:M,13,0),0)</f>
        <v>3603787887</v>
      </c>
      <c r="R66" s="75"/>
      <c r="S66" s="75">
        <f t="shared" si="2"/>
        <v>3603787887</v>
      </c>
      <c r="U66" s="76">
        <f>S66/درآمد!$F$12*100</f>
        <v>-2.2626742083741958</v>
      </c>
    </row>
    <row r="67" spans="1:21" ht="18.75">
      <c r="A67" s="68" t="s">
        <v>328</v>
      </c>
      <c r="C67" s="75">
        <f>IFERROR(VLOOKUP(A67,'درآمد سود سهام'!A:S,9,0),0)</f>
        <v>0</v>
      </c>
      <c r="D67" s="75"/>
      <c r="E67" s="75">
        <f>IFERROR(VLOOKUP(A67,'درآمد ناشی از تغییر قیمت اوراق'!A:Q,9,0),0)</f>
        <v>0</v>
      </c>
      <c r="F67" s="75"/>
      <c r="G67" s="75">
        <f>IFERROR(VLOOKUP(A67,'درآمد ناشی از فروش'!A:Q,9,),0)</f>
        <v>0</v>
      </c>
      <c r="H67" s="75"/>
      <c r="I67" s="75">
        <f t="shared" si="0"/>
        <v>0</v>
      </c>
      <c r="J67" s="75"/>
      <c r="K67" s="76">
        <f t="shared" si="1"/>
        <v>0</v>
      </c>
      <c r="L67" s="75"/>
      <c r="M67" s="75">
        <f>IFERROR(VLOOKUP(A67,'درآمد سود سهام'!A:S,15,0),0)</f>
        <v>0</v>
      </c>
      <c r="N67" s="75"/>
      <c r="O67" s="75">
        <f>IFERROR(VLOOKUP(A67,'درآمد ناشی از تغییر قیمت اوراق'!A:Q,17,0),0)</f>
        <v>0</v>
      </c>
      <c r="P67" s="75"/>
      <c r="Q67" s="75">
        <f>IFERROR(VLOOKUP(A67,'درآمد اعمال اختیار'!A:M,13,0),0)</f>
        <v>104700943</v>
      </c>
      <c r="R67" s="75"/>
      <c r="S67" s="75">
        <f t="shared" si="2"/>
        <v>104700943</v>
      </c>
      <c r="U67" s="76">
        <f>S67/درآمد!$F$12*100</f>
        <v>-6.5737532492726541E-2</v>
      </c>
    </row>
    <row r="68" spans="1:21" ht="18.75">
      <c r="A68" s="68" t="s">
        <v>264</v>
      </c>
      <c r="C68" s="75">
        <f>IFERROR(VLOOKUP(A68,'درآمد سود سهام'!A:S,9,0),0)</f>
        <v>0</v>
      </c>
      <c r="D68" s="75"/>
      <c r="E68" s="75">
        <f>IFERROR(VLOOKUP(A68,'درآمد ناشی از تغییر قیمت اوراق'!A:Q,9,0),0)</f>
        <v>0</v>
      </c>
      <c r="F68" s="75"/>
      <c r="G68" s="75">
        <f>IFERROR(VLOOKUP(A68,'درآمد ناشی از فروش'!A:Q,9,),0)</f>
        <v>0</v>
      </c>
      <c r="H68" s="75"/>
      <c r="I68" s="75">
        <f t="shared" si="0"/>
        <v>0</v>
      </c>
      <c r="J68" s="75"/>
      <c r="K68" s="76">
        <f t="shared" si="1"/>
        <v>0</v>
      </c>
      <c r="L68" s="75"/>
      <c r="M68" s="75">
        <f>IFERROR(VLOOKUP(A68,'درآمد سود سهام'!A:S,15,0),0)</f>
        <v>0</v>
      </c>
      <c r="N68" s="75"/>
      <c r="O68" s="75">
        <f>IFERROR(VLOOKUP(A68,'درآمد ناشی از تغییر قیمت اوراق'!A:Q,17,0),0)</f>
        <v>0</v>
      </c>
      <c r="P68" s="75"/>
      <c r="Q68" s="75">
        <f>IFERROR(VLOOKUP(A68,'درآمد اعمال اختیار'!A:M,13,0),0)</f>
        <v>15618090011</v>
      </c>
      <c r="R68" s="75"/>
      <c r="S68" s="75">
        <f t="shared" si="2"/>
        <v>15618090011</v>
      </c>
      <c r="U68" s="76">
        <f>S68/درآمد!$F$12*100</f>
        <v>-9.8059737587314793</v>
      </c>
    </row>
    <row r="69" spans="1:21" ht="18.75">
      <c r="A69" s="68" t="s">
        <v>265</v>
      </c>
      <c r="C69" s="75">
        <f>IFERROR(VLOOKUP(A69,'درآمد سود سهام'!A:S,9,0),0)</f>
        <v>0</v>
      </c>
      <c r="D69" s="75"/>
      <c r="E69" s="75">
        <f>IFERROR(VLOOKUP(A69,'درآمد ناشی از تغییر قیمت اوراق'!A:Q,9,0),0)</f>
        <v>0</v>
      </c>
      <c r="F69" s="75"/>
      <c r="G69" s="75">
        <f>IFERROR(VLOOKUP(A69,'درآمد ناشی از فروش'!A:Q,9,),0)</f>
        <v>0</v>
      </c>
      <c r="H69" s="75"/>
      <c r="I69" s="75">
        <f t="shared" si="0"/>
        <v>0</v>
      </c>
      <c r="J69" s="75"/>
      <c r="K69" s="76">
        <f t="shared" si="1"/>
        <v>0</v>
      </c>
      <c r="L69" s="75"/>
      <c r="M69" s="75">
        <f>IFERROR(VLOOKUP(A69,'درآمد سود سهام'!A:S,15,0),0)</f>
        <v>0</v>
      </c>
      <c r="N69" s="75"/>
      <c r="O69" s="75">
        <f>IFERROR(VLOOKUP(A69,'درآمد ناشی از تغییر قیمت اوراق'!A:Q,17,0),0)</f>
        <v>0</v>
      </c>
      <c r="P69" s="75"/>
      <c r="Q69" s="75">
        <f>IFERROR(VLOOKUP(A69,'درآمد اعمال اختیار'!A:M,13,0),0)</f>
        <v>650832368</v>
      </c>
      <c r="R69" s="75"/>
      <c r="S69" s="75">
        <f t="shared" si="2"/>
        <v>650832368</v>
      </c>
      <c r="U69" s="76">
        <f>S69/درآمد!$F$12*100</f>
        <v>-0.40863160075566995</v>
      </c>
    </row>
    <row r="70" spans="1:21" ht="18.75">
      <c r="A70" s="68" t="s">
        <v>291</v>
      </c>
      <c r="C70" s="75">
        <f>IFERROR(VLOOKUP(A70,'درآمد سود سهام'!A:S,9,0),0)</f>
        <v>0</v>
      </c>
      <c r="D70" s="75"/>
      <c r="E70" s="75">
        <f>IFERROR(VLOOKUP(A70,'درآمد ناشی از تغییر قیمت اوراق'!A:Q,9,0),0)</f>
        <v>0</v>
      </c>
      <c r="F70" s="75"/>
      <c r="G70" s="75">
        <f>IFERROR(VLOOKUP(A70,'درآمد ناشی از فروش'!A:Q,9,),0)</f>
        <v>0</v>
      </c>
      <c r="H70" s="75"/>
      <c r="I70" s="75">
        <f t="shared" si="0"/>
        <v>0</v>
      </c>
      <c r="J70" s="75"/>
      <c r="K70" s="76">
        <f t="shared" si="1"/>
        <v>0</v>
      </c>
      <c r="L70" s="75"/>
      <c r="M70" s="75">
        <f>IFERROR(VLOOKUP(A70,'درآمد سود سهام'!A:S,15,0),0)</f>
        <v>0</v>
      </c>
      <c r="N70" s="75"/>
      <c r="O70" s="75">
        <f>IFERROR(VLOOKUP(A70,'درآمد ناشی از تغییر قیمت اوراق'!A:Q,17,0),0)</f>
        <v>0</v>
      </c>
      <c r="P70" s="75"/>
      <c r="Q70" s="75">
        <f>IFERROR(VLOOKUP(A70,'درآمد اعمال اختیار'!A:M,13,0),0)</f>
        <v>27273238</v>
      </c>
      <c r="R70" s="75"/>
      <c r="S70" s="75">
        <f t="shared" si="2"/>
        <v>27273238</v>
      </c>
      <c r="U70" s="76">
        <f>S70/درآمد!$F$12*100</f>
        <v>-1.7123774799304953E-2</v>
      </c>
    </row>
    <row r="71" spans="1:21" ht="18.75">
      <c r="A71" s="68" t="s">
        <v>245</v>
      </c>
      <c r="B71" s="77"/>
      <c r="C71" s="75">
        <f>IFERROR(VLOOKUP(A71,'درآمد سود سهام'!A:S,9,0),0)</f>
        <v>0</v>
      </c>
      <c r="D71" s="75"/>
      <c r="E71" s="75">
        <f>IFERROR(VLOOKUP(A71,'درآمد ناشی از تغییر قیمت اوراق'!A:Q,9,0),0)</f>
        <v>0</v>
      </c>
      <c r="F71" s="75"/>
      <c r="G71" s="75">
        <f>IFERROR(VLOOKUP(A71,'درآمد ناشی از فروش'!A:Q,9,),0)</f>
        <v>0</v>
      </c>
      <c r="H71" s="75"/>
      <c r="I71" s="75">
        <f t="shared" si="0"/>
        <v>0</v>
      </c>
      <c r="J71" s="75"/>
      <c r="K71" s="76">
        <f t="shared" si="1"/>
        <v>0</v>
      </c>
      <c r="L71" s="75"/>
      <c r="M71" s="75">
        <f>IFERROR(VLOOKUP(A71,'درآمد سود سهام'!A:S,15,0),0)</f>
        <v>0</v>
      </c>
      <c r="N71" s="75"/>
      <c r="O71" s="75">
        <f>IFERROR(VLOOKUP(A71,'درآمد ناشی از تغییر قیمت اوراق'!A:Q,17,0),0)</f>
        <v>0</v>
      </c>
      <c r="P71" s="75"/>
      <c r="Q71" s="75">
        <f>IFERROR(VLOOKUP(A71,'درآمد اعمال اختیار'!A:M,13,0),0)</f>
        <v>399233964</v>
      </c>
      <c r="R71" s="75"/>
      <c r="S71" s="75">
        <f t="shared" si="2"/>
        <v>399233964</v>
      </c>
      <c r="T71" s="69"/>
      <c r="U71" s="76">
        <f>S71/درآمد!$F$12*100</f>
        <v>-0.25066303061520673</v>
      </c>
    </row>
    <row r="72" spans="1:21" ht="18.75">
      <c r="A72" s="68" t="s">
        <v>290</v>
      </c>
      <c r="C72" s="75">
        <f>IFERROR(VLOOKUP(A72,'درآمد سود سهام'!A:S,9,0),0)</f>
        <v>0</v>
      </c>
      <c r="D72" s="75"/>
      <c r="E72" s="75">
        <f>IFERROR(VLOOKUP(A72,'درآمد ناشی از تغییر قیمت اوراق'!A:Q,9,0),0)</f>
        <v>0</v>
      </c>
      <c r="F72" s="75"/>
      <c r="G72" s="75">
        <f>IFERROR(VLOOKUP(A72,'درآمد ناشی از فروش'!A:Q,9,),0)</f>
        <v>0</v>
      </c>
      <c r="H72" s="75"/>
      <c r="I72" s="75">
        <f t="shared" si="0"/>
        <v>0</v>
      </c>
      <c r="J72" s="75"/>
      <c r="K72" s="76">
        <f t="shared" si="1"/>
        <v>0</v>
      </c>
      <c r="L72" s="75"/>
      <c r="M72" s="75">
        <f>IFERROR(VLOOKUP(A72,'درآمد سود سهام'!A:S,15,0),0)</f>
        <v>0</v>
      </c>
      <c r="N72" s="75"/>
      <c r="O72" s="75">
        <f>IFERROR(VLOOKUP(A72,'درآمد ناشی از تغییر قیمت اوراق'!A:Q,17,0),0)</f>
        <v>0</v>
      </c>
      <c r="P72" s="75"/>
      <c r="Q72" s="75">
        <f>IFERROR(VLOOKUP(A72,'درآمد اعمال اختیار'!A:M,13,0),0)</f>
        <v>1579347</v>
      </c>
      <c r="R72" s="75"/>
      <c r="S72" s="75">
        <f t="shared" si="2"/>
        <v>1579347</v>
      </c>
      <c r="U72" s="76">
        <f>S72/درآمد!$F$12*100</f>
        <v>-9.9160878359796792E-4</v>
      </c>
    </row>
    <row r="73" spans="1:21" ht="18.75">
      <c r="A73" s="68" t="s">
        <v>289</v>
      </c>
      <c r="B73" s="77"/>
      <c r="C73" s="75">
        <f>IFERROR(VLOOKUP(A73,'درآمد سود سهام'!A:S,9,0),0)</f>
        <v>0</v>
      </c>
      <c r="D73" s="75"/>
      <c r="E73" s="75">
        <f>IFERROR(VLOOKUP(A73,'درآمد ناشی از تغییر قیمت اوراق'!A:Q,9,0),0)</f>
        <v>0</v>
      </c>
      <c r="F73" s="75"/>
      <c r="G73" s="75">
        <f>IFERROR(VLOOKUP(A73,'درآمد ناشی از فروش'!A:Q,9,),0)</f>
        <v>0</v>
      </c>
      <c r="H73" s="75"/>
      <c r="I73" s="75">
        <f t="shared" ref="I73:I136" si="3">C73+E73+G73</f>
        <v>0</v>
      </c>
      <c r="J73" s="75"/>
      <c r="K73" s="76">
        <f t="shared" si="1"/>
        <v>0</v>
      </c>
      <c r="L73" s="75"/>
      <c r="M73" s="75">
        <f>IFERROR(VLOOKUP(A73,'درآمد سود سهام'!A:S,15,0),0)</f>
        <v>0</v>
      </c>
      <c r="N73" s="75"/>
      <c r="O73" s="75">
        <f>IFERROR(VLOOKUP(A73,'درآمد ناشی از تغییر قیمت اوراق'!A:Q,17,0),0)</f>
        <v>0</v>
      </c>
      <c r="P73" s="75"/>
      <c r="Q73" s="75">
        <f>IFERROR(VLOOKUP(A73,'درآمد اعمال اختیار'!A:M,13,0),0)</f>
        <v>272542104</v>
      </c>
      <c r="R73" s="75"/>
      <c r="S73" s="75">
        <f t="shared" ref="S73:S136" si="4">M73+O73+Q73</f>
        <v>272542104</v>
      </c>
      <c r="U73" s="76">
        <f>S73/درآمد!$F$12*100</f>
        <v>-0.17111828130655954</v>
      </c>
    </row>
    <row r="74" spans="1:21" ht="18.75">
      <c r="A74" s="68" t="s">
        <v>288</v>
      </c>
      <c r="B74" s="77"/>
      <c r="C74" s="75">
        <f>IFERROR(VLOOKUP(A74,'درآمد سود سهام'!A:S,9,0),0)</f>
        <v>0</v>
      </c>
      <c r="D74" s="75"/>
      <c r="E74" s="75">
        <f>IFERROR(VLOOKUP(A74,'درآمد ناشی از تغییر قیمت اوراق'!A:Q,9,0),0)</f>
        <v>0</v>
      </c>
      <c r="F74" s="75"/>
      <c r="G74" s="75">
        <f>IFERROR(VLOOKUP(A74,'درآمد ناشی از فروش'!A:Q,9,),0)</f>
        <v>0</v>
      </c>
      <c r="H74" s="75"/>
      <c r="I74" s="75">
        <f t="shared" si="3"/>
        <v>0</v>
      </c>
      <c r="J74" s="75"/>
      <c r="K74" s="76">
        <f t="shared" ref="K74:K137" si="5">I74/4680047355*100</f>
        <v>0</v>
      </c>
      <c r="L74" s="75"/>
      <c r="M74" s="75">
        <f>IFERROR(VLOOKUP(A74,'درآمد سود سهام'!A:S,15,0),0)</f>
        <v>0</v>
      </c>
      <c r="N74" s="75"/>
      <c r="O74" s="75">
        <f>IFERROR(VLOOKUP(A74,'درآمد ناشی از تغییر قیمت اوراق'!A:Q,17,0),0)</f>
        <v>0</v>
      </c>
      <c r="P74" s="75"/>
      <c r="Q74" s="75">
        <f>IFERROR(VLOOKUP(A74,'درآمد اعمال اختیار'!A:M,13,0),0)</f>
        <v>-315900181</v>
      </c>
      <c r="R74" s="75"/>
      <c r="S74" s="75">
        <f t="shared" si="4"/>
        <v>-315900181</v>
      </c>
      <c r="U74" s="76">
        <f>S74/درآمد!$F$12*100</f>
        <v>0.19834108287778932</v>
      </c>
    </row>
    <row r="75" spans="1:21" ht="18.75">
      <c r="A75" s="68" t="s">
        <v>235</v>
      </c>
      <c r="C75" s="75">
        <f>IFERROR(VLOOKUP(A75,'درآمد سود سهام'!A:S,9,0),0)</f>
        <v>0</v>
      </c>
      <c r="D75" s="75"/>
      <c r="E75" s="75">
        <f>IFERROR(VLOOKUP(A75,'درآمد ناشی از تغییر قیمت اوراق'!A:Q,9,0),0)</f>
        <v>0</v>
      </c>
      <c r="F75" s="75"/>
      <c r="G75" s="75">
        <f>IFERROR(VLOOKUP(A75,'درآمد ناشی از فروش'!A:Q,9,),0)</f>
        <v>0</v>
      </c>
      <c r="H75" s="75"/>
      <c r="I75" s="75">
        <f t="shared" si="3"/>
        <v>0</v>
      </c>
      <c r="J75" s="75"/>
      <c r="K75" s="76">
        <f t="shared" si="5"/>
        <v>0</v>
      </c>
      <c r="L75" s="75"/>
      <c r="M75" s="75">
        <f>IFERROR(VLOOKUP(A75,'درآمد سود سهام'!A:S,15,0),0)</f>
        <v>0</v>
      </c>
      <c r="N75" s="75"/>
      <c r="O75" s="75">
        <f>IFERROR(VLOOKUP(A75,'درآمد ناشی از تغییر قیمت اوراق'!A:Q,17,0),0)</f>
        <v>0</v>
      </c>
      <c r="P75" s="75"/>
      <c r="Q75" s="75">
        <f>IFERROR(VLOOKUP(A75,'درآمد اعمال اختیار'!A:M,13,0),0)</f>
        <v>14737660</v>
      </c>
      <c r="R75" s="75"/>
      <c r="S75" s="75">
        <f t="shared" si="4"/>
        <v>14737660</v>
      </c>
      <c r="U75" s="76">
        <f>S75/درآمد!$F$12*100</f>
        <v>-9.2531869853049575E-3</v>
      </c>
    </row>
    <row r="76" spans="1:21" ht="18.75">
      <c r="A76" s="68" t="s">
        <v>287</v>
      </c>
      <c r="C76" s="75">
        <f>IFERROR(VLOOKUP(A76,'درآمد سود سهام'!A:S,9,0),0)</f>
        <v>0</v>
      </c>
      <c r="D76" s="75"/>
      <c r="E76" s="75">
        <f>IFERROR(VLOOKUP(A76,'درآمد ناشی از تغییر قیمت اوراق'!A:Q,9,0),0)</f>
        <v>0</v>
      </c>
      <c r="F76" s="75"/>
      <c r="G76" s="75">
        <f>IFERROR(VLOOKUP(A76,'درآمد ناشی از فروش'!A:Q,9,),0)</f>
        <v>0</v>
      </c>
      <c r="H76" s="75"/>
      <c r="I76" s="75">
        <f t="shared" si="3"/>
        <v>0</v>
      </c>
      <c r="J76" s="75"/>
      <c r="K76" s="76">
        <f t="shared" si="5"/>
        <v>0</v>
      </c>
      <c r="L76" s="75"/>
      <c r="M76" s="75">
        <f>IFERROR(VLOOKUP(A76,'درآمد سود سهام'!A:S,15,0),0)</f>
        <v>0</v>
      </c>
      <c r="N76" s="75"/>
      <c r="O76" s="75">
        <f>IFERROR(VLOOKUP(A76,'درآمد ناشی از تغییر قیمت اوراق'!A:Q,17,0),0)</f>
        <v>0</v>
      </c>
      <c r="P76" s="75"/>
      <c r="Q76" s="75">
        <f>IFERROR(VLOOKUP(A76,'درآمد اعمال اختیار'!A:M,13,0),0)</f>
        <v>1320857</v>
      </c>
      <c r="R76" s="75"/>
      <c r="S76" s="75">
        <f t="shared" si="4"/>
        <v>1320857</v>
      </c>
      <c r="U76" s="76">
        <f>S76/درآمد!$F$12*100</f>
        <v>-8.2931325609689394E-4</v>
      </c>
    </row>
    <row r="77" spans="1:21" ht="18.75">
      <c r="A77" s="68" t="s">
        <v>244</v>
      </c>
      <c r="C77" s="75">
        <f>IFERROR(VLOOKUP(A77,'درآمد سود سهام'!A:S,9,0),0)</f>
        <v>0</v>
      </c>
      <c r="D77" s="75"/>
      <c r="E77" s="75">
        <f>IFERROR(VLOOKUP(A77,'درآمد ناشی از تغییر قیمت اوراق'!A:Q,9,0),0)</f>
        <v>0</v>
      </c>
      <c r="F77" s="75"/>
      <c r="G77" s="75">
        <f>IFERROR(VLOOKUP(A77,'درآمد ناشی از فروش'!A:Q,9,),0)</f>
        <v>0</v>
      </c>
      <c r="H77" s="75"/>
      <c r="I77" s="75">
        <f t="shared" si="3"/>
        <v>0</v>
      </c>
      <c r="J77" s="75"/>
      <c r="K77" s="76">
        <f t="shared" si="5"/>
        <v>0</v>
      </c>
      <c r="L77" s="75"/>
      <c r="M77" s="75">
        <f>IFERROR(VLOOKUP(A77,'درآمد سود سهام'!A:S,15,0),0)</f>
        <v>0</v>
      </c>
      <c r="N77" s="75"/>
      <c r="O77" s="75">
        <f>IFERROR(VLOOKUP(A77,'درآمد ناشی از تغییر قیمت اوراق'!A:Q,17,0),0)</f>
        <v>0</v>
      </c>
      <c r="P77" s="75"/>
      <c r="Q77" s="75">
        <f>IFERROR(VLOOKUP(A77,'درآمد اعمال اختیار'!A:M,13,0),0)</f>
        <v>2151514613</v>
      </c>
      <c r="R77" s="75"/>
      <c r="S77" s="75">
        <f t="shared" si="4"/>
        <v>2151514613</v>
      </c>
      <c r="U77" s="76">
        <f>S77/درآمد!$F$12*100</f>
        <v>-1.3508499324658754</v>
      </c>
    </row>
    <row r="78" spans="1:21" ht="18.75">
      <c r="A78" s="68" t="s">
        <v>18</v>
      </c>
      <c r="C78" s="75">
        <f>IFERROR(VLOOKUP(A78,'درآمد سود سهام'!A:S,9,0),0)</f>
        <v>0</v>
      </c>
      <c r="D78" s="75"/>
      <c r="E78" s="75">
        <f>IFERROR(VLOOKUP(A78,'درآمد ناشی از تغییر قیمت اوراق'!A:Q,9,0),0)</f>
        <v>0</v>
      </c>
      <c r="F78" s="75"/>
      <c r="G78" s="75">
        <f>IFERROR(VLOOKUP(A78,'درآمد ناشی از فروش'!A:Q,9,),0)</f>
        <v>0</v>
      </c>
      <c r="H78" s="75"/>
      <c r="I78" s="75">
        <f t="shared" si="3"/>
        <v>0</v>
      </c>
      <c r="J78" s="75"/>
      <c r="K78" s="76">
        <f t="shared" si="5"/>
        <v>0</v>
      </c>
      <c r="L78" s="75"/>
      <c r="M78" s="75">
        <f>IFERROR(VLOOKUP(A78,'درآمد سود سهام'!A:S,15,0),0)</f>
        <v>0</v>
      </c>
      <c r="N78" s="75"/>
      <c r="O78" s="75">
        <f>IFERROR(VLOOKUP(A78,'درآمد ناشی از تغییر قیمت اوراق'!A:Q,17,0),0)</f>
        <v>0</v>
      </c>
      <c r="P78" s="75"/>
      <c r="Q78" s="75">
        <f>IFERROR(VLOOKUP(A78,'درآمد اعمال اختیار'!A:M,13,0),0)</f>
        <v>-109126060</v>
      </c>
      <c r="R78" s="75"/>
      <c r="S78" s="75">
        <f t="shared" si="4"/>
        <v>-109126060</v>
      </c>
      <c r="U78" s="76">
        <f>S78/درآمد!$F$12*100</f>
        <v>6.8515886385600425E-2</v>
      </c>
    </row>
    <row r="79" spans="1:21" ht="18.75">
      <c r="A79" s="68" t="s">
        <v>19</v>
      </c>
      <c r="C79" s="75">
        <f>IFERROR(VLOOKUP(A79,'درآمد سود سهام'!A:S,9,0),0)</f>
        <v>0</v>
      </c>
      <c r="D79" s="75"/>
      <c r="E79" s="75">
        <f>IFERROR(VLOOKUP(A79,'درآمد ناشی از تغییر قیمت اوراق'!A:Q,9,0),0)</f>
        <v>0</v>
      </c>
      <c r="F79" s="75"/>
      <c r="G79" s="75">
        <f>IFERROR(VLOOKUP(A79,'درآمد ناشی از فروش'!A:Q,9,),0)</f>
        <v>0</v>
      </c>
      <c r="H79" s="75"/>
      <c r="I79" s="75">
        <f t="shared" si="3"/>
        <v>0</v>
      </c>
      <c r="J79" s="75"/>
      <c r="K79" s="76">
        <f t="shared" si="5"/>
        <v>0</v>
      </c>
      <c r="L79" s="75"/>
      <c r="M79" s="75">
        <f>IFERROR(VLOOKUP(A79,'درآمد سود سهام'!A:S,15,0),0)</f>
        <v>0</v>
      </c>
      <c r="N79" s="75"/>
      <c r="O79" s="75">
        <f>IFERROR(VLOOKUP(A79,'درآمد ناشی از تغییر قیمت اوراق'!A:Q,17,0),0)</f>
        <v>0</v>
      </c>
      <c r="P79" s="75"/>
      <c r="Q79" s="75">
        <f>IFERROR(VLOOKUP(A79,'درآمد اعمال اختیار'!A:M,13,0),0)</f>
        <v>1689185552</v>
      </c>
      <c r="R79" s="75"/>
      <c r="S79" s="75">
        <f t="shared" si="4"/>
        <v>1689185552</v>
      </c>
      <c r="U79" s="76">
        <f>S79/درآمد!$F$12*100</f>
        <v>-1.0605720151999416</v>
      </c>
    </row>
    <row r="80" spans="1:21" ht="18.75">
      <c r="A80" s="68" t="s">
        <v>286</v>
      </c>
      <c r="C80" s="75">
        <f>IFERROR(VLOOKUP(A80,'درآمد سود سهام'!A:S,9,0),0)</f>
        <v>0</v>
      </c>
      <c r="D80" s="75"/>
      <c r="E80" s="75">
        <f>IFERROR(VLOOKUP(A80,'درآمد ناشی از تغییر قیمت اوراق'!A:Q,9,0),0)</f>
        <v>0</v>
      </c>
      <c r="F80" s="75"/>
      <c r="G80" s="75">
        <f>IFERROR(VLOOKUP(A80,'درآمد ناشی از فروش'!A:Q,9,),0)</f>
        <v>0</v>
      </c>
      <c r="H80" s="75"/>
      <c r="I80" s="75">
        <f t="shared" si="3"/>
        <v>0</v>
      </c>
      <c r="J80" s="75"/>
      <c r="K80" s="76">
        <f t="shared" si="5"/>
        <v>0</v>
      </c>
      <c r="L80" s="75"/>
      <c r="M80" s="75">
        <f>IFERROR(VLOOKUP(A80,'درآمد سود سهام'!A:S,15,0),0)</f>
        <v>0</v>
      </c>
      <c r="N80" s="75"/>
      <c r="O80" s="75">
        <f>IFERROR(VLOOKUP(A80,'درآمد ناشی از تغییر قیمت اوراق'!A:Q,17,0),0)</f>
        <v>0</v>
      </c>
      <c r="P80" s="75"/>
      <c r="Q80" s="75">
        <f>IFERROR(VLOOKUP(A80,'درآمد اعمال اختیار'!A:M,13,0),0)</f>
        <v>-2738400270</v>
      </c>
      <c r="R80" s="75"/>
      <c r="S80" s="75">
        <f t="shared" si="4"/>
        <v>-2738400270</v>
      </c>
      <c r="U80" s="76">
        <f>S80/درآمد!$F$12*100</f>
        <v>1.7193319522176236</v>
      </c>
    </row>
    <row r="81" spans="1:21" ht="18.75">
      <c r="A81" s="68" t="s">
        <v>20</v>
      </c>
      <c r="C81" s="75">
        <f>IFERROR(VLOOKUP(A81,'درآمد سود سهام'!A:S,9,0),0)</f>
        <v>0</v>
      </c>
      <c r="D81" s="75"/>
      <c r="E81" s="75">
        <f>IFERROR(VLOOKUP(A81,'درآمد ناشی از تغییر قیمت اوراق'!A:Q,9,0),0)</f>
        <v>0</v>
      </c>
      <c r="F81" s="75"/>
      <c r="G81" s="75">
        <f>IFERROR(VLOOKUP(A81,'درآمد ناشی از فروش'!A:Q,9,),0)</f>
        <v>0</v>
      </c>
      <c r="H81" s="75"/>
      <c r="I81" s="75">
        <f t="shared" si="3"/>
        <v>0</v>
      </c>
      <c r="J81" s="75"/>
      <c r="K81" s="76">
        <f t="shared" si="5"/>
        <v>0</v>
      </c>
      <c r="L81" s="75"/>
      <c r="M81" s="75">
        <f>IFERROR(VLOOKUP(A81,'درآمد سود سهام'!A:S,15,0),0)</f>
        <v>0</v>
      </c>
      <c r="N81" s="75"/>
      <c r="O81" s="75">
        <f>IFERROR(VLOOKUP(A81,'درآمد ناشی از تغییر قیمت اوراق'!A:Q,17,0),0)</f>
        <v>0</v>
      </c>
      <c r="P81" s="75"/>
      <c r="Q81" s="75">
        <f>IFERROR(VLOOKUP(A81,'درآمد اعمال اختیار'!A:M,13,0),0)</f>
        <v>14774639419</v>
      </c>
      <c r="R81" s="75"/>
      <c r="S81" s="75">
        <f t="shared" si="4"/>
        <v>14774639419</v>
      </c>
      <c r="U81" s="76">
        <f>S81/درآمد!$F$12*100</f>
        <v>-9.2764048827605201</v>
      </c>
    </row>
    <row r="82" spans="1:21" ht="18.75">
      <c r="A82" s="68" t="s">
        <v>105</v>
      </c>
      <c r="C82" s="75">
        <f>IFERROR(VLOOKUP(A82,'درآمد سود سهام'!A:S,9,0),0)</f>
        <v>0</v>
      </c>
      <c r="D82" s="75"/>
      <c r="E82" s="75">
        <f>IFERROR(VLOOKUP(A82,'درآمد ناشی از تغییر قیمت اوراق'!A:Q,9,0),0)</f>
        <v>0</v>
      </c>
      <c r="F82" s="75"/>
      <c r="G82" s="75">
        <f>IFERROR(VLOOKUP(A82,'درآمد ناشی از فروش'!A:Q,9,),0)</f>
        <v>0</v>
      </c>
      <c r="H82" s="75"/>
      <c r="I82" s="75">
        <f t="shared" si="3"/>
        <v>0</v>
      </c>
      <c r="J82" s="75"/>
      <c r="K82" s="76">
        <f t="shared" si="5"/>
        <v>0</v>
      </c>
      <c r="L82" s="75"/>
      <c r="M82" s="75">
        <f>IFERROR(VLOOKUP(A82,'درآمد سود سهام'!A:S,15,0),0)</f>
        <v>0</v>
      </c>
      <c r="N82" s="75"/>
      <c r="O82" s="75">
        <f>IFERROR(VLOOKUP(A82,'درآمد ناشی از تغییر قیمت اوراق'!A:Q,17,0),0)</f>
        <v>0</v>
      </c>
      <c r="P82" s="75"/>
      <c r="Q82" s="75">
        <f>IFERROR(VLOOKUP(A82,'درآمد اعمال اختیار'!A:M,13,0),0)</f>
        <v>-443575074</v>
      </c>
      <c r="R82" s="75"/>
      <c r="S82" s="75">
        <f t="shared" si="4"/>
        <v>-443575074</v>
      </c>
      <c r="U82" s="76">
        <f>S82/درآمد!$F$12*100</f>
        <v>0.27850303927098896</v>
      </c>
    </row>
    <row r="83" spans="1:21" ht="18.75">
      <c r="A83" s="68" t="s">
        <v>282</v>
      </c>
      <c r="C83" s="75">
        <f>IFERROR(VLOOKUP(A83,'درآمد سود سهام'!A:S,9,0),0)</f>
        <v>0</v>
      </c>
      <c r="D83" s="75"/>
      <c r="E83" s="75">
        <f>IFERROR(VLOOKUP(A83,'درآمد ناشی از تغییر قیمت اوراق'!A:Q,9,0),0)</f>
        <v>0</v>
      </c>
      <c r="F83" s="75"/>
      <c r="G83" s="75">
        <f>IFERROR(VLOOKUP(A83,'درآمد ناشی از فروش'!A:Q,9,),0)</f>
        <v>0</v>
      </c>
      <c r="H83" s="75"/>
      <c r="I83" s="75">
        <f t="shared" si="3"/>
        <v>0</v>
      </c>
      <c r="J83" s="75"/>
      <c r="K83" s="76">
        <f t="shared" si="5"/>
        <v>0</v>
      </c>
      <c r="L83" s="75"/>
      <c r="M83" s="75">
        <f>IFERROR(VLOOKUP(A83,'درآمد سود سهام'!A:S,15,0),0)</f>
        <v>0</v>
      </c>
      <c r="N83" s="75"/>
      <c r="O83" s="75">
        <f>IFERROR(VLOOKUP(A83,'درآمد ناشی از تغییر قیمت اوراق'!A:Q,17,0),0)</f>
        <v>0</v>
      </c>
      <c r="P83" s="75"/>
      <c r="Q83" s="75">
        <f>IFERROR(VLOOKUP(A83,'درآمد اعمال اختیار'!A:M,13,0),0)</f>
        <v>-3376034963</v>
      </c>
      <c r="R83" s="75"/>
      <c r="S83" s="75">
        <f t="shared" si="4"/>
        <v>-3376034963</v>
      </c>
      <c r="U83" s="76">
        <f>S83/درآمد!$F$12*100</f>
        <v>2.1196772609468604</v>
      </c>
    </row>
    <row r="84" spans="1:21" ht="18.75">
      <c r="A84" s="68" t="s">
        <v>54</v>
      </c>
      <c r="C84" s="75">
        <f>IFERROR(VLOOKUP(A84,'درآمد سود سهام'!A:S,9,0),0)</f>
        <v>0</v>
      </c>
      <c r="D84" s="75"/>
      <c r="E84" s="75">
        <f>IFERROR(VLOOKUP(A84,'درآمد ناشی از تغییر قیمت اوراق'!A:Q,9,0),0)</f>
        <v>0</v>
      </c>
      <c r="F84" s="75"/>
      <c r="G84" s="75">
        <f>IFERROR(VLOOKUP(A84,'درآمد ناشی از فروش'!A:Q,9,),0)</f>
        <v>0</v>
      </c>
      <c r="H84" s="75"/>
      <c r="I84" s="75">
        <f t="shared" si="3"/>
        <v>0</v>
      </c>
      <c r="J84" s="75"/>
      <c r="K84" s="76">
        <f t="shared" si="5"/>
        <v>0</v>
      </c>
      <c r="L84" s="75"/>
      <c r="M84" s="75">
        <f>IFERROR(VLOOKUP(A84,'درآمد سود سهام'!A:S,15,0),0)</f>
        <v>0</v>
      </c>
      <c r="N84" s="75"/>
      <c r="O84" s="75">
        <f>IFERROR(VLOOKUP(A84,'درآمد ناشی از تغییر قیمت اوراق'!A:Q,17,0),0)</f>
        <v>0</v>
      </c>
      <c r="P84" s="75"/>
      <c r="Q84" s="75">
        <f>IFERROR(VLOOKUP(A84,'درآمد اعمال اختیار'!A:M,13,0),0)</f>
        <v>1131782899</v>
      </c>
      <c r="R84" s="75"/>
      <c r="S84" s="75">
        <f t="shared" si="4"/>
        <v>1131782899</v>
      </c>
      <c r="U84" s="76">
        <f>S84/درآمد!$F$12*100</f>
        <v>-0.71060119389492737</v>
      </c>
    </row>
    <row r="85" spans="1:21" ht="18.75">
      <c r="A85" s="68" t="s">
        <v>94</v>
      </c>
      <c r="C85" s="75">
        <f>IFERROR(VLOOKUP(A85,'درآمد سود سهام'!A:S,9,0),0)</f>
        <v>0</v>
      </c>
      <c r="D85" s="75"/>
      <c r="E85" s="75">
        <f>IFERROR(VLOOKUP(A85,'درآمد ناشی از تغییر قیمت اوراق'!A:Q,9,0),0)</f>
        <v>0</v>
      </c>
      <c r="F85" s="75"/>
      <c r="G85" s="75">
        <f>IFERROR(VLOOKUP(A85,'درآمد ناشی از فروش'!A:Q,9,),0)</f>
        <v>0</v>
      </c>
      <c r="H85" s="75"/>
      <c r="I85" s="75">
        <f t="shared" si="3"/>
        <v>0</v>
      </c>
      <c r="J85" s="75"/>
      <c r="K85" s="76">
        <f t="shared" si="5"/>
        <v>0</v>
      </c>
      <c r="L85" s="75"/>
      <c r="M85" s="75">
        <f>IFERROR(VLOOKUP(A85,'درآمد سود سهام'!A:S,15,0),0)</f>
        <v>0</v>
      </c>
      <c r="N85" s="75"/>
      <c r="O85" s="75">
        <f>IFERROR(VLOOKUP(A85,'درآمد ناشی از تغییر قیمت اوراق'!A:Q,17,0),0)</f>
        <v>0</v>
      </c>
      <c r="P85" s="75"/>
      <c r="Q85" s="75">
        <f>IFERROR(VLOOKUP(A85,'درآمد اعمال اختیار'!A:M,13,0),0)</f>
        <v>62045316</v>
      </c>
      <c r="R85" s="75"/>
      <c r="S85" s="75">
        <f t="shared" si="4"/>
        <v>62045316</v>
      </c>
      <c r="U85" s="76">
        <f>S85/درآمد!$F$12*100</f>
        <v>-3.895577116790138E-2</v>
      </c>
    </row>
    <row r="86" spans="1:21" ht="18.75">
      <c r="A86" s="68" t="s">
        <v>78</v>
      </c>
      <c r="C86" s="75">
        <f>IFERROR(VLOOKUP(A86,'درآمد سود سهام'!A:S,9,0),0)</f>
        <v>0</v>
      </c>
      <c r="D86" s="75"/>
      <c r="E86" s="75">
        <f>IFERROR(VLOOKUP(A86,'درآمد ناشی از تغییر قیمت اوراق'!A:Q,9,0),0)</f>
        <v>0</v>
      </c>
      <c r="F86" s="75"/>
      <c r="G86" s="75">
        <f>IFERROR(VLOOKUP(A86,'درآمد ناشی از فروش'!A:Q,9,),0)</f>
        <v>0</v>
      </c>
      <c r="H86" s="75"/>
      <c r="I86" s="75">
        <f t="shared" si="3"/>
        <v>0</v>
      </c>
      <c r="J86" s="75"/>
      <c r="K86" s="76">
        <f t="shared" si="5"/>
        <v>0</v>
      </c>
      <c r="L86" s="75"/>
      <c r="M86" s="75">
        <f>IFERROR(VLOOKUP(A86,'درآمد سود سهام'!A:S,15,0),0)</f>
        <v>0</v>
      </c>
      <c r="N86" s="75"/>
      <c r="O86" s="75">
        <f>IFERROR(VLOOKUP(A86,'درآمد ناشی از تغییر قیمت اوراق'!A:Q,17,0),0)</f>
        <v>0</v>
      </c>
      <c r="P86" s="75"/>
      <c r="Q86" s="75">
        <f>IFERROR(VLOOKUP(A86,'درآمد اعمال اختیار'!A:M,13,0),0)</f>
        <v>3795770838</v>
      </c>
      <c r="R86" s="75"/>
      <c r="S86" s="75">
        <f t="shared" si="4"/>
        <v>3795770838</v>
      </c>
      <c r="U86" s="76">
        <f>S86/درآمد!$F$12*100</f>
        <v>-2.3832126210932869</v>
      </c>
    </row>
    <row r="87" spans="1:21" ht="18.75">
      <c r="A87" s="68" t="s">
        <v>285</v>
      </c>
      <c r="C87" s="75">
        <f>IFERROR(VLOOKUP(A87,'درآمد سود سهام'!A:S,9,0),0)</f>
        <v>0</v>
      </c>
      <c r="D87" s="75"/>
      <c r="E87" s="75">
        <f>IFERROR(VLOOKUP(A87,'درآمد ناشی از تغییر قیمت اوراق'!A:Q,9,0),0)</f>
        <v>0</v>
      </c>
      <c r="F87" s="75"/>
      <c r="G87" s="75">
        <f>IFERROR(VLOOKUP(A87,'درآمد ناشی از فروش'!A:Q,9,),0)</f>
        <v>0</v>
      </c>
      <c r="H87" s="75"/>
      <c r="I87" s="75">
        <f t="shared" si="3"/>
        <v>0</v>
      </c>
      <c r="J87" s="75"/>
      <c r="K87" s="76">
        <f t="shared" si="5"/>
        <v>0</v>
      </c>
      <c r="L87" s="75"/>
      <c r="M87" s="75">
        <f>IFERROR(VLOOKUP(A87,'درآمد سود سهام'!A:S,15,0),0)</f>
        <v>0</v>
      </c>
      <c r="N87" s="75"/>
      <c r="O87" s="75">
        <f>IFERROR(VLOOKUP(A87,'درآمد ناشی از تغییر قیمت اوراق'!A:Q,17,0),0)</f>
        <v>0</v>
      </c>
      <c r="P87" s="75"/>
      <c r="Q87" s="75">
        <f>IFERROR(VLOOKUP(A87,'درآمد اعمال اختیار'!A:M,13,0),0)</f>
        <v>-3574301763</v>
      </c>
      <c r="R87" s="75"/>
      <c r="S87" s="75">
        <f t="shared" si="4"/>
        <v>-3574301763</v>
      </c>
      <c r="U87" s="76">
        <f>S87/درآمد!$F$12*100</f>
        <v>2.2441610510043093</v>
      </c>
    </row>
    <row r="88" spans="1:21" ht="18.75">
      <c r="A88" s="68" t="s">
        <v>45</v>
      </c>
      <c r="C88" s="75">
        <f>IFERROR(VLOOKUP(A88,'درآمد سود سهام'!A:S,9,0),0)</f>
        <v>0</v>
      </c>
      <c r="D88" s="75"/>
      <c r="E88" s="75">
        <f>IFERROR(VLOOKUP(A88,'درآمد ناشی از تغییر قیمت اوراق'!A:Q,9,0),0)</f>
        <v>0</v>
      </c>
      <c r="F88" s="75"/>
      <c r="G88" s="75">
        <f>IFERROR(VLOOKUP(A88,'درآمد ناشی از فروش'!A:Q,9,),0)</f>
        <v>0</v>
      </c>
      <c r="H88" s="75"/>
      <c r="I88" s="75">
        <f t="shared" si="3"/>
        <v>0</v>
      </c>
      <c r="J88" s="75"/>
      <c r="K88" s="76">
        <f t="shared" si="5"/>
        <v>0</v>
      </c>
      <c r="L88" s="75"/>
      <c r="M88" s="75">
        <f>IFERROR(VLOOKUP(A88,'درآمد سود سهام'!A:S,15,0),0)</f>
        <v>0</v>
      </c>
      <c r="N88" s="75"/>
      <c r="O88" s="75">
        <f>IFERROR(VLOOKUP(A88,'درآمد ناشی از تغییر قیمت اوراق'!A:Q,17,0),0)</f>
        <v>0</v>
      </c>
      <c r="P88" s="75"/>
      <c r="Q88" s="75">
        <f>IFERROR(VLOOKUP(A88,'درآمد اعمال اختیار'!A:M,13,0),0)</f>
        <v>5995263803</v>
      </c>
      <c r="R88" s="75"/>
      <c r="S88" s="75">
        <f t="shared" si="4"/>
        <v>5995263803</v>
      </c>
      <c r="U88" s="76">
        <f>S88/درآمد!$F$12*100</f>
        <v>-3.7641862409222022</v>
      </c>
    </row>
    <row r="89" spans="1:21" ht="18.75">
      <c r="A89" s="68" t="s">
        <v>107</v>
      </c>
      <c r="C89" s="75">
        <f>IFERROR(VLOOKUP(A89,'درآمد سود سهام'!A:S,9,0),0)</f>
        <v>0</v>
      </c>
      <c r="D89" s="75"/>
      <c r="E89" s="75">
        <f>IFERROR(VLOOKUP(A89,'درآمد ناشی از تغییر قیمت اوراق'!A:Q,9,0),0)</f>
        <v>0</v>
      </c>
      <c r="F89" s="75"/>
      <c r="G89" s="75">
        <f>IFERROR(VLOOKUP(A89,'درآمد ناشی از فروش'!A:Q,9,),0)</f>
        <v>0</v>
      </c>
      <c r="H89" s="75"/>
      <c r="I89" s="75">
        <f t="shared" si="3"/>
        <v>0</v>
      </c>
      <c r="J89" s="75"/>
      <c r="K89" s="76">
        <f t="shared" si="5"/>
        <v>0</v>
      </c>
      <c r="L89" s="75"/>
      <c r="M89" s="75">
        <f>IFERROR(VLOOKUP(A89,'درآمد سود سهام'!A:S,15,0),0)</f>
        <v>0</v>
      </c>
      <c r="N89" s="75"/>
      <c r="O89" s="75">
        <f>IFERROR(VLOOKUP(A89,'درآمد ناشی از تغییر قیمت اوراق'!A:Q,17,0),0)</f>
        <v>0</v>
      </c>
      <c r="P89" s="75"/>
      <c r="Q89" s="75">
        <f>IFERROR(VLOOKUP(A89,'درآمد اعمال اختیار'!A:M,13,0),0)</f>
        <v>592366848</v>
      </c>
      <c r="R89" s="75"/>
      <c r="S89" s="75">
        <f t="shared" si="4"/>
        <v>592366848</v>
      </c>
      <c r="U89" s="76">
        <f>S89/درآمد!$F$12*100</f>
        <v>-0.3719234402503328</v>
      </c>
    </row>
    <row r="90" spans="1:21" ht="18.75">
      <c r="A90" s="68" t="s">
        <v>284</v>
      </c>
      <c r="B90" s="77"/>
      <c r="C90" s="75">
        <f>IFERROR(VLOOKUP(A90,'درآمد سود سهام'!A:S,9,0),0)</f>
        <v>0</v>
      </c>
      <c r="D90" s="75"/>
      <c r="E90" s="75">
        <f>IFERROR(VLOOKUP(A90,'درآمد ناشی از تغییر قیمت اوراق'!A:Q,9,0),0)</f>
        <v>0</v>
      </c>
      <c r="F90" s="75"/>
      <c r="G90" s="75">
        <f>IFERROR(VLOOKUP(A90,'درآمد ناشی از فروش'!A:Q,9,),0)</f>
        <v>0</v>
      </c>
      <c r="H90" s="75"/>
      <c r="I90" s="75">
        <f t="shared" si="3"/>
        <v>0</v>
      </c>
      <c r="J90" s="75"/>
      <c r="K90" s="76">
        <f t="shared" si="5"/>
        <v>0</v>
      </c>
      <c r="L90" s="75"/>
      <c r="M90" s="75">
        <f>IFERROR(VLOOKUP(A90,'درآمد سود سهام'!A:S,15,0),0)</f>
        <v>0</v>
      </c>
      <c r="N90" s="75"/>
      <c r="O90" s="75">
        <f>IFERROR(VLOOKUP(A90,'درآمد ناشی از تغییر قیمت اوراق'!A:Q,17,0),0)</f>
        <v>0</v>
      </c>
      <c r="P90" s="75"/>
      <c r="Q90" s="75">
        <f>IFERROR(VLOOKUP(A90,'درآمد اعمال اختیار'!A:M,13,0),0)</f>
        <v>14480025363</v>
      </c>
      <c r="R90" s="75"/>
      <c r="S90" s="75">
        <f t="shared" si="4"/>
        <v>14480025363</v>
      </c>
      <c r="U90" s="76">
        <f>S90/درآمد!$F$12*100</f>
        <v>-9.0914285060041617</v>
      </c>
    </row>
    <row r="91" spans="1:21" ht="18.75">
      <c r="A91" s="68" t="s">
        <v>115</v>
      </c>
      <c r="C91" s="75">
        <f>IFERROR(VLOOKUP(A91,'درآمد سود سهام'!A:S,9,0),0)</f>
        <v>0</v>
      </c>
      <c r="D91" s="75"/>
      <c r="E91" s="75">
        <f>IFERROR(VLOOKUP(A91,'درآمد ناشی از تغییر قیمت اوراق'!A:Q,9,0),0)</f>
        <v>0</v>
      </c>
      <c r="F91" s="75"/>
      <c r="G91" s="75">
        <f>IFERROR(VLOOKUP(A91,'درآمد ناشی از فروش'!A:Q,9,),0)</f>
        <v>0</v>
      </c>
      <c r="H91" s="75"/>
      <c r="I91" s="75">
        <f t="shared" si="3"/>
        <v>0</v>
      </c>
      <c r="J91" s="75"/>
      <c r="K91" s="76">
        <f t="shared" si="5"/>
        <v>0</v>
      </c>
      <c r="L91" s="75"/>
      <c r="M91" s="75">
        <f>IFERROR(VLOOKUP(A91,'درآمد سود سهام'!A:S,15,0),0)</f>
        <v>0</v>
      </c>
      <c r="N91" s="75"/>
      <c r="O91" s="75">
        <f>IFERROR(VLOOKUP(A91,'درآمد ناشی از تغییر قیمت اوراق'!A:Q,17,0),0)</f>
        <v>0</v>
      </c>
      <c r="P91" s="75"/>
      <c r="Q91" s="75">
        <f>IFERROR(VLOOKUP(A91,'درآمد اعمال اختیار'!A:M,13,0),0)</f>
        <v>1995711458</v>
      </c>
      <c r="R91" s="75"/>
      <c r="S91" s="75">
        <f t="shared" si="4"/>
        <v>1995711458</v>
      </c>
      <c r="U91" s="76">
        <f>S91/درآمد!$F$12*100</f>
        <v>-1.2530273659176274</v>
      </c>
    </row>
    <row r="92" spans="1:21" ht="18.75">
      <c r="A92" s="68" t="s">
        <v>113</v>
      </c>
      <c r="C92" s="75">
        <f>IFERROR(VLOOKUP(A92,'درآمد سود سهام'!A:S,9,0),0)</f>
        <v>0</v>
      </c>
      <c r="D92" s="75"/>
      <c r="E92" s="75">
        <f>IFERROR(VLOOKUP(A92,'درآمد ناشی از تغییر قیمت اوراق'!A:Q,9,0),0)</f>
        <v>0</v>
      </c>
      <c r="F92" s="75"/>
      <c r="G92" s="75">
        <f>IFERROR(VLOOKUP(A92,'درآمد ناشی از فروش'!A:Q,9,),0)</f>
        <v>0</v>
      </c>
      <c r="H92" s="75"/>
      <c r="I92" s="75">
        <f t="shared" si="3"/>
        <v>0</v>
      </c>
      <c r="J92" s="75"/>
      <c r="K92" s="76">
        <f t="shared" si="5"/>
        <v>0</v>
      </c>
      <c r="L92" s="75"/>
      <c r="M92" s="75">
        <f>IFERROR(VLOOKUP(A92,'درآمد سود سهام'!A:S,15,0),0)</f>
        <v>0</v>
      </c>
      <c r="N92" s="75"/>
      <c r="O92" s="75">
        <f>IFERROR(VLOOKUP(A92,'درآمد ناشی از تغییر قیمت اوراق'!A:Q,17,0),0)</f>
        <v>0</v>
      </c>
      <c r="P92" s="75"/>
      <c r="Q92" s="75">
        <f>IFERROR(VLOOKUP(A92,'درآمد اعمال اختیار'!A:M,13,0),0)</f>
        <v>329676294</v>
      </c>
      <c r="R92" s="75"/>
      <c r="S92" s="75">
        <f t="shared" si="4"/>
        <v>329676294</v>
      </c>
      <c r="U92" s="76">
        <f>S92/درآمد!$F$12*100</f>
        <v>-0.20699055297817773</v>
      </c>
    </row>
    <row r="93" spans="1:21" ht="18.75">
      <c r="A93" s="68" t="s">
        <v>283</v>
      </c>
      <c r="C93" s="75">
        <f>IFERROR(VLOOKUP(A93,'درآمد سود سهام'!A:S,9,0),0)</f>
        <v>0</v>
      </c>
      <c r="D93" s="75"/>
      <c r="E93" s="75">
        <f>IFERROR(VLOOKUP(A93,'درآمد ناشی از تغییر قیمت اوراق'!A:Q,9,0),0)</f>
        <v>0</v>
      </c>
      <c r="F93" s="75"/>
      <c r="G93" s="75">
        <f>IFERROR(VLOOKUP(A93,'درآمد ناشی از فروش'!A:Q,9,),0)</f>
        <v>0</v>
      </c>
      <c r="H93" s="75"/>
      <c r="I93" s="75">
        <f t="shared" si="3"/>
        <v>0</v>
      </c>
      <c r="J93" s="75"/>
      <c r="K93" s="76">
        <f t="shared" si="5"/>
        <v>0</v>
      </c>
      <c r="L93" s="75"/>
      <c r="M93" s="75">
        <f>IFERROR(VLOOKUP(A93,'درآمد سود سهام'!A:S,15,0),0)</f>
        <v>0</v>
      </c>
      <c r="N93" s="75"/>
      <c r="O93" s="75">
        <f>IFERROR(VLOOKUP(A93,'درآمد ناشی از تغییر قیمت اوراق'!A:Q,17,0),0)</f>
        <v>0</v>
      </c>
      <c r="P93" s="75"/>
      <c r="Q93" s="75">
        <f>IFERROR(VLOOKUP(A93,'درآمد اعمال اختیار'!A:M,13,0),0)</f>
        <v>62249557</v>
      </c>
      <c r="R93" s="75"/>
      <c r="S93" s="75">
        <f t="shared" si="4"/>
        <v>62249557</v>
      </c>
      <c r="U93" s="76">
        <f>S93/درآمد!$F$12*100</f>
        <v>-3.9084005919080719E-2</v>
      </c>
    </row>
    <row r="94" spans="1:21" ht="18.75">
      <c r="A94" s="68" t="s">
        <v>117</v>
      </c>
      <c r="C94" s="75">
        <f>IFERROR(VLOOKUP(A94,'درآمد سود سهام'!A:S,9,0),0)</f>
        <v>0</v>
      </c>
      <c r="D94" s="75"/>
      <c r="E94" s="75">
        <f>IFERROR(VLOOKUP(A94,'درآمد ناشی از تغییر قیمت اوراق'!A:Q,9,0),0)</f>
        <v>0</v>
      </c>
      <c r="F94" s="75"/>
      <c r="G94" s="75">
        <f>IFERROR(VLOOKUP(A94,'درآمد ناشی از فروش'!A:Q,9,),0)</f>
        <v>0</v>
      </c>
      <c r="H94" s="75"/>
      <c r="I94" s="75">
        <f t="shared" si="3"/>
        <v>0</v>
      </c>
      <c r="J94" s="75"/>
      <c r="K94" s="76">
        <f t="shared" si="5"/>
        <v>0</v>
      </c>
      <c r="L94" s="75"/>
      <c r="M94" s="75">
        <f>IFERROR(VLOOKUP(A94,'درآمد سود سهام'!A:S,15,0),0)</f>
        <v>0</v>
      </c>
      <c r="N94" s="75"/>
      <c r="O94" s="75">
        <f>IFERROR(VLOOKUP(A94,'درآمد ناشی از تغییر قیمت اوراق'!A:Q,17,0),0)</f>
        <v>0</v>
      </c>
      <c r="P94" s="75"/>
      <c r="Q94" s="75">
        <f>IFERROR(VLOOKUP(A94,'درآمد اعمال اختیار'!A:M,13,0),0)</f>
        <v>68489532</v>
      </c>
      <c r="R94" s="75"/>
      <c r="S94" s="75">
        <f t="shared" si="4"/>
        <v>68489532</v>
      </c>
      <c r="U94" s="76">
        <f>S94/درآمد!$F$12*100</f>
        <v>-4.3001836528460249E-2</v>
      </c>
    </row>
    <row r="95" spans="1:21" ht="18.75">
      <c r="A95" s="68" t="s">
        <v>326</v>
      </c>
      <c r="C95" s="75">
        <f>IFERROR(VLOOKUP(A95,'درآمد سود سهام'!A:S,9,0),0)</f>
        <v>0</v>
      </c>
      <c r="D95" s="75"/>
      <c r="E95" s="75">
        <f>IFERROR(VLOOKUP(A95,'درآمد ناشی از تغییر قیمت اوراق'!A:Q,9,0),0)</f>
        <v>0</v>
      </c>
      <c r="F95" s="75"/>
      <c r="G95" s="75">
        <f>IFERROR(VLOOKUP(A95,'درآمد ناشی از فروش'!A:Q,9,),0)</f>
        <v>0</v>
      </c>
      <c r="H95" s="75"/>
      <c r="I95" s="75">
        <f t="shared" si="3"/>
        <v>0</v>
      </c>
      <c r="J95" s="75"/>
      <c r="K95" s="76">
        <f t="shared" si="5"/>
        <v>0</v>
      </c>
      <c r="L95" s="75"/>
      <c r="M95" s="75">
        <f>IFERROR(VLOOKUP(A95,'درآمد سود سهام'!A:S,15,0),0)</f>
        <v>0</v>
      </c>
      <c r="N95" s="75"/>
      <c r="O95" s="75">
        <f>IFERROR(VLOOKUP(A95,'درآمد ناشی از تغییر قیمت اوراق'!A:Q,17,0),0)</f>
        <v>0</v>
      </c>
      <c r="P95" s="75"/>
      <c r="Q95" s="75">
        <f>IFERROR(VLOOKUP(A95,'درآمد اعمال اختیار'!A:M,13,0),0)</f>
        <v>18768462181</v>
      </c>
      <c r="R95" s="75"/>
      <c r="S95" s="75">
        <f t="shared" si="4"/>
        <v>18768462181</v>
      </c>
      <c r="U95" s="76">
        <f>S95/درآمد!$F$12*100</f>
        <v>-11.783966381869137</v>
      </c>
    </row>
    <row r="96" spans="1:21" ht="18.75">
      <c r="A96" s="68" t="s">
        <v>21</v>
      </c>
      <c r="C96" s="75">
        <f>IFERROR(VLOOKUP(A96,'درآمد سود سهام'!A:S,9,0),0)</f>
        <v>0</v>
      </c>
      <c r="D96" s="75"/>
      <c r="E96" s="75">
        <f>IFERROR(VLOOKUP(A96,'درآمد ناشی از تغییر قیمت اوراق'!A:Q,9,0),0)</f>
        <v>0</v>
      </c>
      <c r="F96" s="75"/>
      <c r="G96" s="75">
        <f>IFERROR(VLOOKUP(A96,'درآمد ناشی از فروش'!A:Q,9,),0)</f>
        <v>0</v>
      </c>
      <c r="H96" s="75"/>
      <c r="I96" s="75">
        <f t="shared" si="3"/>
        <v>0</v>
      </c>
      <c r="J96" s="75"/>
      <c r="K96" s="76">
        <f t="shared" si="5"/>
        <v>0</v>
      </c>
      <c r="L96" s="75"/>
      <c r="M96" s="75">
        <f>IFERROR(VLOOKUP(A96,'درآمد سود سهام'!A:S,15,0),0)</f>
        <v>0</v>
      </c>
      <c r="N96" s="75"/>
      <c r="O96" s="75">
        <f>IFERROR(VLOOKUP(A96,'درآمد ناشی از تغییر قیمت اوراق'!A:Q,17,0),0)</f>
        <v>0</v>
      </c>
      <c r="P96" s="75"/>
      <c r="Q96" s="75">
        <f>IFERROR(VLOOKUP(A96,'درآمد اعمال اختیار'!A:M,13,0),0)</f>
        <v>2784309232</v>
      </c>
      <c r="R96" s="75"/>
      <c r="S96" s="75">
        <f t="shared" si="4"/>
        <v>2784309232</v>
      </c>
      <c r="U96" s="76">
        <f>S96/درآمد!$F$12*100</f>
        <v>-1.7481563524064774</v>
      </c>
    </row>
    <row r="97" spans="1:21" ht="18.75">
      <c r="A97" s="68" t="s">
        <v>22</v>
      </c>
      <c r="C97" s="75">
        <f>IFERROR(VLOOKUP(A97,'درآمد سود سهام'!A:S,9,0),0)</f>
        <v>0</v>
      </c>
      <c r="D97" s="75"/>
      <c r="E97" s="75">
        <f>IFERROR(VLOOKUP(A97,'درآمد ناشی از تغییر قیمت اوراق'!A:Q,9,0),0)</f>
        <v>0</v>
      </c>
      <c r="F97" s="75"/>
      <c r="G97" s="75">
        <f>IFERROR(VLOOKUP(A97,'درآمد ناشی از فروش'!A:Q,9,),0)</f>
        <v>0</v>
      </c>
      <c r="H97" s="75"/>
      <c r="I97" s="75">
        <f t="shared" si="3"/>
        <v>0</v>
      </c>
      <c r="J97" s="75"/>
      <c r="K97" s="76">
        <f t="shared" si="5"/>
        <v>0</v>
      </c>
      <c r="L97" s="75"/>
      <c r="M97" s="75">
        <f>IFERROR(VLOOKUP(A97,'درآمد سود سهام'!A:S,15,0),0)</f>
        <v>0</v>
      </c>
      <c r="N97" s="75"/>
      <c r="O97" s="75">
        <f>IFERROR(VLOOKUP(A97,'درآمد ناشی از تغییر قیمت اوراق'!A:Q,17,0),0)</f>
        <v>0</v>
      </c>
      <c r="P97" s="75"/>
      <c r="Q97" s="75">
        <f>IFERROR(VLOOKUP(A97,'درآمد اعمال اختیار'!A:M,13,0),0)</f>
        <v>2173352597</v>
      </c>
      <c r="R97" s="75"/>
      <c r="S97" s="75">
        <f t="shared" si="4"/>
        <v>2173352597</v>
      </c>
      <c r="U97" s="76">
        <f>S97/درآمد!$F$12*100</f>
        <v>-1.3645611287707229</v>
      </c>
    </row>
    <row r="98" spans="1:21" ht="18.75">
      <c r="A98" s="68" t="s">
        <v>268</v>
      </c>
      <c r="C98" s="75">
        <f>IFERROR(VLOOKUP(A98,'درآمد سود سهام'!A:S,9,0),0)</f>
        <v>0</v>
      </c>
      <c r="D98" s="75"/>
      <c r="E98" s="75">
        <f>IFERROR(VLOOKUP(A98,'درآمد ناشی از تغییر قیمت اوراق'!A:Q,9,0),0)</f>
        <v>0</v>
      </c>
      <c r="F98" s="75"/>
      <c r="G98" s="75">
        <f>IFERROR(VLOOKUP(A98,'درآمد ناشی از فروش'!A:Q,9,),0)</f>
        <v>0</v>
      </c>
      <c r="H98" s="75"/>
      <c r="I98" s="75">
        <f t="shared" si="3"/>
        <v>0</v>
      </c>
      <c r="J98" s="75"/>
      <c r="K98" s="76">
        <f t="shared" si="5"/>
        <v>0</v>
      </c>
      <c r="L98" s="75"/>
      <c r="M98" s="75">
        <f>IFERROR(VLOOKUP(A98,'درآمد سود سهام'!A:S,15,0),0)</f>
        <v>0</v>
      </c>
      <c r="N98" s="75"/>
      <c r="O98" s="75">
        <f>IFERROR(VLOOKUP(A98,'درآمد ناشی از تغییر قیمت اوراق'!A:Q,17,0),0)</f>
        <v>0</v>
      </c>
      <c r="P98" s="75"/>
      <c r="Q98" s="75">
        <f>IFERROR(VLOOKUP(A98,'درآمد اعمال اختیار'!A:M,13,0),0)</f>
        <v>1854122</v>
      </c>
      <c r="R98" s="75"/>
      <c r="S98" s="75">
        <f t="shared" si="4"/>
        <v>1854122</v>
      </c>
      <c r="U98" s="76">
        <f>S98/درآمد!$F$12*100</f>
        <v>-1.1641290109534077E-3</v>
      </c>
    </row>
    <row r="99" spans="1:21" ht="18.75">
      <c r="A99" s="68" t="s">
        <v>232</v>
      </c>
      <c r="C99" s="75">
        <f>IFERROR(VLOOKUP(A99,'درآمد سود سهام'!A:S,9,0),0)</f>
        <v>0</v>
      </c>
      <c r="D99" s="75"/>
      <c r="E99" s="75">
        <f>IFERROR(VLOOKUP(A99,'درآمد ناشی از تغییر قیمت اوراق'!A:Q,9,0),0)</f>
        <v>0</v>
      </c>
      <c r="F99" s="75"/>
      <c r="G99" s="75">
        <f>IFERROR(VLOOKUP(A99,'درآمد ناشی از فروش'!A:Q,9,),0)</f>
        <v>0</v>
      </c>
      <c r="H99" s="75"/>
      <c r="I99" s="75">
        <f t="shared" si="3"/>
        <v>0</v>
      </c>
      <c r="J99" s="75"/>
      <c r="K99" s="76">
        <f t="shared" si="5"/>
        <v>0</v>
      </c>
      <c r="L99" s="75"/>
      <c r="M99" s="75">
        <f>IFERROR(VLOOKUP(A99,'درآمد سود سهام'!A:S,15,0),0)</f>
        <v>0</v>
      </c>
      <c r="N99" s="75"/>
      <c r="O99" s="75">
        <f>IFERROR(VLOOKUP(A99,'درآمد ناشی از تغییر قیمت اوراق'!A:Q,17,0),0)</f>
        <v>0</v>
      </c>
      <c r="P99" s="75"/>
      <c r="Q99" s="75">
        <f>IFERROR(VLOOKUP(A99,'درآمد اعمال اختیار'!A:M,13,0),0)</f>
        <v>1122175478</v>
      </c>
      <c r="R99" s="75"/>
      <c r="S99" s="75">
        <f t="shared" si="4"/>
        <v>1122175478</v>
      </c>
      <c r="U99" s="76">
        <f>S99/درآمد!$F$12*100</f>
        <v>-0.70456907869078056</v>
      </c>
    </row>
    <row r="100" spans="1:21" ht="18.75">
      <c r="A100" s="68" t="s">
        <v>23</v>
      </c>
      <c r="B100" s="77"/>
      <c r="C100" s="75">
        <f>IFERROR(VLOOKUP(A100,'درآمد سود سهام'!A:S,9,0),0)</f>
        <v>0</v>
      </c>
      <c r="D100" s="75"/>
      <c r="E100" s="75">
        <f>IFERROR(VLOOKUP(A100,'درآمد ناشی از تغییر قیمت اوراق'!A:Q,9,0),0)</f>
        <v>0</v>
      </c>
      <c r="F100" s="75"/>
      <c r="G100" s="75">
        <f>IFERROR(VLOOKUP(A100,'درآمد ناشی از فروش'!A:Q,9,),0)</f>
        <v>0</v>
      </c>
      <c r="H100" s="75"/>
      <c r="I100" s="75">
        <f t="shared" si="3"/>
        <v>0</v>
      </c>
      <c r="J100" s="75"/>
      <c r="K100" s="76">
        <f t="shared" si="5"/>
        <v>0</v>
      </c>
      <c r="L100" s="75"/>
      <c r="M100" s="75">
        <f>IFERROR(VLOOKUP(A100,'درآمد سود سهام'!A:S,15,0),0)</f>
        <v>0</v>
      </c>
      <c r="N100" s="75"/>
      <c r="O100" s="75">
        <f>IFERROR(VLOOKUP(A100,'درآمد ناشی از تغییر قیمت اوراق'!A:Q,17,0),0)</f>
        <v>0</v>
      </c>
      <c r="P100" s="75"/>
      <c r="Q100" s="75">
        <f>IFERROR(VLOOKUP(A100,'درآمد اعمال اختیار'!A:M,13,0),0)</f>
        <v>3577211375</v>
      </c>
      <c r="R100" s="75"/>
      <c r="S100" s="75">
        <f t="shared" si="4"/>
        <v>3577211375</v>
      </c>
      <c r="U100" s="76">
        <f>S100/درآمد!$F$12*100</f>
        <v>-2.245987879950742</v>
      </c>
    </row>
    <row r="101" spans="1:21" ht="18.75">
      <c r="A101" s="68" t="s">
        <v>267</v>
      </c>
      <c r="B101" s="77"/>
      <c r="C101" s="75">
        <f>IFERROR(VLOOKUP(A101,'درآمد سود سهام'!A:S,9,0),0)</f>
        <v>0</v>
      </c>
      <c r="D101" s="75"/>
      <c r="E101" s="75">
        <f>IFERROR(VLOOKUP(A101,'درآمد ناشی از تغییر قیمت اوراق'!A:Q,9,0),0)</f>
        <v>0</v>
      </c>
      <c r="F101" s="75"/>
      <c r="G101" s="75">
        <f>IFERROR(VLOOKUP(A101,'درآمد ناشی از فروش'!A:Q,9,),0)</f>
        <v>0</v>
      </c>
      <c r="H101" s="75"/>
      <c r="I101" s="75">
        <f t="shared" si="3"/>
        <v>0</v>
      </c>
      <c r="J101" s="75"/>
      <c r="K101" s="76">
        <f t="shared" si="5"/>
        <v>0</v>
      </c>
      <c r="L101" s="75"/>
      <c r="M101" s="75">
        <f>IFERROR(VLOOKUP(A101,'درآمد سود سهام'!A:S,15,0),0)</f>
        <v>0</v>
      </c>
      <c r="N101" s="75"/>
      <c r="O101" s="75">
        <f>IFERROR(VLOOKUP(A101,'درآمد ناشی از تغییر قیمت اوراق'!A:Q,17,0),0)</f>
        <v>0</v>
      </c>
      <c r="P101" s="75"/>
      <c r="Q101" s="75">
        <f>IFERROR(VLOOKUP(A101,'درآمد اعمال اختیار'!A:M,13,0),0)</f>
        <v>9070235704</v>
      </c>
      <c r="R101" s="75"/>
      <c r="S101" s="75">
        <f t="shared" si="4"/>
        <v>9070235704</v>
      </c>
      <c r="U101" s="76">
        <f>S101/درآمد!$F$12*100</f>
        <v>-5.6948380523028179</v>
      </c>
    </row>
    <row r="102" spans="1:21" ht="18.75">
      <c r="A102" s="68" t="s">
        <v>262</v>
      </c>
      <c r="B102" s="77"/>
      <c r="C102" s="75">
        <f>IFERROR(VLOOKUP(A102,'درآمد سود سهام'!A:S,9,0),0)</f>
        <v>0</v>
      </c>
      <c r="D102" s="75"/>
      <c r="E102" s="75">
        <f>IFERROR(VLOOKUP(A102,'درآمد ناشی از تغییر قیمت اوراق'!A:Q,9,0),0)</f>
        <v>0</v>
      </c>
      <c r="F102" s="75"/>
      <c r="G102" s="75">
        <f>IFERROR(VLOOKUP(A102,'درآمد ناشی از فروش'!A:Q,9,),0)</f>
        <v>0</v>
      </c>
      <c r="H102" s="75"/>
      <c r="I102" s="75">
        <f t="shared" si="3"/>
        <v>0</v>
      </c>
      <c r="J102" s="75"/>
      <c r="K102" s="76">
        <f t="shared" si="5"/>
        <v>0</v>
      </c>
      <c r="L102" s="75"/>
      <c r="M102" s="75">
        <f>IFERROR(VLOOKUP(A102,'درآمد سود سهام'!A:S,15,0),0)</f>
        <v>0</v>
      </c>
      <c r="N102" s="75"/>
      <c r="O102" s="75">
        <f>IFERROR(VLOOKUP(A102,'درآمد ناشی از تغییر قیمت اوراق'!A:Q,17,0),0)</f>
        <v>0</v>
      </c>
      <c r="P102" s="75"/>
      <c r="Q102" s="75">
        <f>IFERROR(VLOOKUP(A102,'درآمد اعمال اختیار'!A:M,13,0),0)</f>
        <v>5772262622</v>
      </c>
      <c r="R102" s="75"/>
      <c r="S102" s="75">
        <f t="shared" si="4"/>
        <v>5772262622</v>
      </c>
      <c r="U102" s="76">
        <f>S102/درآمد!$F$12*100</f>
        <v>-3.6241727227831739</v>
      </c>
    </row>
    <row r="103" spans="1:21" ht="18.75">
      <c r="A103" s="68" t="s">
        <v>246</v>
      </c>
      <c r="B103" s="77"/>
      <c r="C103" s="75">
        <f>IFERROR(VLOOKUP(A103,'درآمد سود سهام'!A:S,9,0),0)</f>
        <v>0</v>
      </c>
      <c r="D103" s="75"/>
      <c r="E103" s="75">
        <f>IFERROR(VLOOKUP(A103,'درآمد ناشی از تغییر قیمت اوراق'!A:Q,9,0),0)</f>
        <v>0</v>
      </c>
      <c r="F103" s="75"/>
      <c r="G103" s="75">
        <f>IFERROR(VLOOKUP(A103,'درآمد ناشی از فروش'!A:Q,9,),0)</f>
        <v>0</v>
      </c>
      <c r="H103" s="75"/>
      <c r="I103" s="75">
        <f t="shared" si="3"/>
        <v>0</v>
      </c>
      <c r="J103" s="75"/>
      <c r="K103" s="76">
        <f t="shared" si="5"/>
        <v>0</v>
      </c>
      <c r="L103" s="75"/>
      <c r="M103" s="75">
        <f>IFERROR(VLOOKUP(A103,'درآمد سود سهام'!A:S,15,0),0)</f>
        <v>0</v>
      </c>
      <c r="N103" s="75"/>
      <c r="O103" s="75">
        <f>IFERROR(VLOOKUP(A103,'درآمد ناشی از تغییر قیمت اوراق'!A:Q,17,0),0)</f>
        <v>0</v>
      </c>
      <c r="P103" s="75"/>
      <c r="Q103" s="75">
        <f>IFERROR(VLOOKUP(A103,'درآمد اعمال اختیار'!A:M,13,0),0)</f>
        <v>1237447923</v>
      </c>
      <c r="R103" s="75"/>
      <c r="S103" s="75">
        <f t="shared" si="4"/>
        <v>1237447923</v>
      </c>
      <c r="U103" s="76">
        <f>S103/درآمد!$F$12*100</f>
        <v>-0.77694403426977221</v>
      </c>
    </row>
    <row r="104" spans="1:21" ht="18.75">
      <c r="A104" s="68" t="s">
        <v>329</v>
      </c>
      <c r="C104" s="75">
        <f>IFERROR(VLOOKUP(A104,'درآمد سود سهام'!A:S,9,0),0)</f>
        <v>0</v>
      </c>
      <c r="D104" s="75"/>
      <c r="E104" s="75">
        <f>IFERROR(VLOOKUP(A104,'درآمد ناشی از تغییر قیمت اوراق'!A:Q,9,0),0)</f>
        <v>0</v>
      </c>
      <c r="F104" s="75"/>
      <c r="G104" s="75">
        <f>IFERROR(VLOOKUP(A104,'درآمد ناشی از فروش'!A:Q,9,),0)</f>
        <v>0</v>
      </c>
      <c r="H104" s="75"/>
      <c r="I104" s="75">
        <f t="shared" si="3"/>
        <v>0</v>
      </c>
      <c r="J104" s="75"/>
      <c r="K104" s="76">
        <f t="shared" si="5"/>
        <v>0</v>
      </c>
      <c r="L104" s="75"/>
      <c r="M104" s="75">
        <f>IFERROR(VLOOKUP(A104,'درآمد سود سهام'!A:S,15,0),0)</f>
        <v>0</v>
      </c>
      <c r="N104" s="75"/>
      <c r="O104" s="75">
        <f>IFERROR(VLOOKUP(A104,'درآمد ناشی از تغییر قیمت اوراق'!A:Q,17,0),0)</f>
        <v>0</v>
      </c>
      <c r="P104" s="75"/>
      <c r="Q104" s="75">
        <f>IFERROR(VLOOKUP(A104,'درآمد اعمال اختیار'!A:M,13,0),0)</f>
        <v>1746024240</v>
      </c>
      <c r="R104" s="75"/>
      <c r="S104" s="75">
        <f t="shared" si="4"/>
        <v>1746024240</v>
      </c>
      <c r="U104" s="76">
        <f>S104/درآمد!$F$12*100</f>
        <v>-1.096258752990297</v>
      </c>
    </row>
    <row r="105" spans="1:21" ht="18.75">
      <c r="A105" s="68" t="s">
        <v>266</v>
      </c>
      <c r="B105" s="77"/>
      <c r="C105" s="75">
        <f>IFERROR(VLOOKUP(A105,'درآمد سود سهام'!A:S,9,0),0)</f>
        <v>0</v>
      </c>
      <c r="D105" s="75"/>
      <c r="E105" s="75">
        <f>IFERROR(VLOOKUP(A105,'درآمد ناشی از تغییر قیمت اوراق'!A:Q,9,0),0)</f>
        <v>0</v>
      </c>
      <c r="F105" s="75"/>
      <c r="G105" s="75">
        <f>IFERROR(VLOOKUP(A105,'درآمد ناشی از فروش'!A:Q,9,),0)</f>
        <v>0</v>
      </c>
      <c r="H105" s="75"/>
      <c r="I105" s="75">
        <f t="shared" si="3"/>
        <v>0</v>
      </c>
      <c r="J105" s="75"/>
      <c r="K105" s="76">
        <f t="shared" si="5"/>
        <v>0</v>
      </c>
      <c r="L105" s="75"/>
      <c r="M105" s="75">
        <f>IFERROR(VLOOKUP(A105,'درآمد سود سهام'!A:S,15,0),0)</f>
        <v>0</v>
      </c>
      <c r="N105" s="75"/>
      <c r="O105" s="75">
        <f>IFERROR(VLOOKUP(A105,'درآمد ناشی از تغییر قیمت اوراق'!A:Q,17,0),0)</f>
        <v>0</v>
      </c>
      <c r="P105" s="75"/>
      <c r="Q105" s="75">
        <f>IFERROR(VLOOKUP(A105,'درآمد اعمال اختیار'!A:M,13,0),0)</f>
        <v>5105614928</v>
      </c>
      <c r="R105" s="75"/>
      <c r="S105" s="75">
        <f t="shared" si="4"/>
        <v>5105614928</v>
      </c>
      <c r="U105" s="76">
        <f>S105/درآمد!$F$12*100</f>
        <v>-3.2056113116836942</v>
      </c>
    </row>
    <row r="106" spans="1:21" ht="18.75">
      <c r="A106" s="68" t="s">
        <v>261</v>
      </c>
      <c r="B106" s="77"/>
      <c r="C106" s="75">
        <f>IFERROR(VLOOKUP(A106,'درآمد سود سهام'!A:S,9,0),0)</f>
        <v>0</v>
      </c>
      <c r="D106" s="75"/>
      <c r="E106" s="75">
        <f>IFERROR(VLOOKUP(A106,'درآمد ناشی از تغییر قیمت اوراق'!A:Q,9,0),0)</f>
        <v>0</v>
      </c>
      <c r="F106" s="75"/>
      <c r="G106" s="75">
        <f>IFERROR(VLOOKUP(A106,'درآمد ناشی از فروش'!A:Q,9,),0)</f>
        <v>0</v>
      </c>
      <c r="H106" s="75"/>
      <c r="I106" s="75">
        <f t="shared" si="3"/>
        <v>0</v>
      </c>
      <c r="J106" s="75"/>
      <c r="K106" s="76">
        <f t="shared" si="5"/>
        <v>0</v>
      </c>
      <c r="L106" s="75"/>
      <c r="M106" s="75">
        <f>IFERROR(VLOOKUP(A106,'درآمد سود سهام'!A:S,15,0),0)</f>
        <v>0</v>
      </c>
      <c r="N106" s="75"/>
      <c r="O106" s="75">
        <f>IFERROR(VLOOKUP(A106,'درآمد ناشی از تغییر قیمت اوراق'!A:Q,17,0),0)</f>
        <v>0</v>
      </c>
      <c r="P106" s="75"/>
      <c r="Q106" s="75">
        <f>IFERROR(VLOOKUP(A106,'درآمد اعمال اختیار'!A:M,13,0),0)</f>
        <v>1310772435</v>
      </c>
      <c r="R106" s="75"/>
      <c r="S106" s="75">
        <f t="shared" si="4"/>
        <v>1310772435</v>
      </c>
      <c r="U106" s="76">
        <f>S106/درآمد!$F$12*100</f>
        <v>-0.82298156126810429</v>
      </c>
    </row>
    <row r="107" spans="1:21" ht="18.75">
      <c r="A107" s="68" t="s">
        <v>260</v>
      </c>
      <c r="C107" s="75">
        <f>IFERROR(VLOOKUP(A107,'درآمد سود سهام'!A:S,9,0),0)</f>
        <v>0</v>
      </c>
      <c r="D107" s="75"/>
      <c r="E107" s="75">
        <f>IFERROR(VLOOKUP(A107,'درآمد ناشی از تغییر قیمت اوراق'!A:Q,9,0),0)</f>
        <v>0</v>
      </c>
      <c r="F107" s="75"/>
      <c r="G107" s="75">
        <f>IFERROR(VLOOKUP(A107,'درآمد ناشی از فروش'!A:Q,9,),0)</f>
        <v>0</v>
      </c>
      <c r="H107" s="75"/>
      <c r="I107" s="75">
        <f t="shared" si="3"/>
        <v>0</v>
      </c>
      <c r="J107" s="75"/>
      <c r="K107" s="76">
        <f t="shared" si="5"/>
        <v>0</v>
      </c>
      <c r="L107" s="75"/>
      <c r="M107" s="75">
        <f>IFERROR(VLOOKUP(A107,'درآمد سود سهام'!A:S,15,0),0)</f>
        <v>0</v>
      </c>
      <c r="N107" s="75"/>
      <c r="O107" s="75">
        <f>IFERROR(VLOOKUP(A107,'درآمد ناشی از تغییر قیمت اوراق'!A:Q,17,0),0)</f>
        <v>0</v>
      </c>
      <c r="P107" s="75"/>
      <c r="Q107" s="75">
        <f>IFERROR(VLOOKUP(A107,'درآمد اعمال اختیار'!A:M,13,0),0)</f>
        <v>1155093458</v>
      </c>
      <c r="R107" s="75"/>
      <c r="S107" s="75">
        <f t="shared" si="4"/>
        <v>1155093458</v>
      </c>
      <c r="U107" s="76">
        <f>S107/درآمد!$F$12*100</f>
        <v>-0.72523696111706326</v>
      </c>
    </row>
    <row r="108" spans="1:21" ht="18.75">
      <c r="A108" s="68" t="s">
        <v>88</v>
      </c>
      <c r="C108" s="75">
        <f>IFERROR(VLOOKUP(A108,'درآمد سود سهام'!A:S,9,0),0)</f>
        <v>0</v>
      </c>
      <c r="D108" s="75"/>
      <c r="E108" s="75">
        <f>IFERROR(VLOOKUP(A108,'درآمد ناشی از تغییر قیمت اوراق'!A:Q,9,0),0)</f>
        <v>0</v>
      </c>
      <c r="F108" s="75"/>
      <c r="G108" s="75">
        <f>IFERROR(VLOOKUP(A108,'درآمد ناشی از فروش'!A:Q,9,),0)</f>
        <v>0</v>
      </c>
      <c r="H108" s="75"/>
      <c r="I108" s="75">
        <f t="shared" si="3"/>
        <v>0</v>
      </c>
      <c r="J108" s="75"/>
      <c r="K108" s="76">
        <f t="shared" si="5"/>
        <v>0</v>
      </c>
      <c r="L108" s="75"/>
      <c r="M108" s="75">
        <f>IFERROR(VLOOKUP(A108,'درآمد سود سهام'!A:S,15,0),0)</f>
        <v>0</v>
      </c>
      <c r="N108" s="75"/>
      <c r="O108" s="75">
        <f>IFERROR(VLOOKUP(A108,'درآمد ناشی از تغییر قیمت اوراق'!A:Q,17,0),0)</f>
        <v>0</v>
      </c>
      <c r="P108" s="75"/>
      <c r="Q108" s="75">
        <f>IFERROR(VLOOKUP(A108,'درآمد اعمال اختیار'!A:M,13,0),0)</f>
        <v>598158953</v>
      </c>
      <c r="R108" s="75"/>
      <c r="S108" s="75">
        <f t="shared" si="4"/>
        <v>598158953</v>
      </c>
      <c r="U108" s="76">
        <f>S108/درآمد!$F$12*100</f>
        <v>-0.37556007120826779</v>
      </c>
    </row>
    <row r="109" spans="1:21" ht="18.75">
      <c r="A109" s="68" t="s">
        <v>90</v>
      </c>
      <c r="C109" s="75">
        <f>IFERROR(VLOOKUP(A109,'درآمد سود سهام'!A:S,9,0),0)</f>
        <v>0</v>
      </c>
      <c r="D109" s="75"/>
      <c r="E109" s="75">
        <f>IFERROR(VLOOKUP(A109,'درآمد ناشی از تغییر قیمت اوراق'!A:Q,9,0),0)</f>
        <v>0</v>
      </c>
      <c r="F109" s="75"/>
      <c r="G109" s="75">
        <f>IFERROR(VLOOKUP(A109,'درآمد ناشی از فروش'!A:Q,9,),0)</f>
        <v>0</v>
      </c>
      <c r="H109" s="75"/>
      <c r="I109" s="75">
        <f t="shared" si="3"/>
        <v>0</v>
      </c>
      <c r="J109" s="75"/>
      <c r="K109" s="76">
        <f t="shared" si="5"/>
        <v>0</v>
      </c>
      <c r="L109" s="75"/>
      <c r="M109" s="75">
        <f>IFERROR(VLOOKUP(A109,'درآمد سود سهام'!A:S,15,0),0)</f>
        <v>0</v>
      </c>
      <c r="N109" s="75"/>
      <c r="O109" s="75">
        <f>IFERROR(VLOOKUP(A109,'درآمد ناشی از تغییر قیمت اوراق'!A:Q,17,0),0)</f>
        <v>0</v>
      </c>
      <c r="P109" s="75"/>
      <c r="Q109" s="75">
        <f>IFERROR(VLOOKUP(A109,'درآمد اعمال اختیار'!A:M,13,0),0)</f>
        <v>697294658</v>
      </c>
      <c r="R109" s="75"/>
      <c r="S109" s="75">
        <f t="shared" si="4"/>
        <v>697294658</v>
      </c>
      <c r="U109" s="76">
        <f>S109/درآمد!$F$12*100</f>
        <v>-0.43780341345425744</v>
      </c>
    </row>
    <row r="110" spans="1:21" ht="18.75">
      <c r="A110" s="68" t="s">
        <v>111</v>
      </c>
      <c r="C110" s="75">
        <f>IFERROR(VLOOKUP(A110,'درآمد سود سهام'!A:S,9,0),0)</f>
        <v>0</v>
      </c>
      <c r="D110" s="75"/>
      <c r="E110" s="75">
        <f>IFERROR(VLOOKUP(A110,'درآمد ناشی از تغییر قیمت اوراق'!A:Q,9,0),0)</f>
        <v>0</v>
      </c>
      <c r="F110" s="75"/>
      <c r="G110" s="75">
        <f>IFERROR(VLOOKUP(A110,'درآمد ناشی از فروش'!A:Q,9,),0)</f>
        <v>0</v>
      </c>
      <c r="H110" s="75"/>
      <c r="I110" s="75">
        <f t="shared" si="3"/>
        <v>0</v>
      </c>
      <c r="J110" s="75"/>
      <c r="K110" s="76">
        <f t="shared" si="5"/>
        <v>0</v>
      </c>
      <c r="L110" s="75"/>
      <c r="M110" s="75">
        <f>IFERROR(VLOOKUP(A110,'درآمد سود سهام'!A:S,15,0),0)</f>
        <v>0</v>
      </c>
      <c r="N110" s="75"/>
      <c r="O110" s="75">
        <f>IFERROR(VLOOKUP(A110,'درآمد ناشی از تغییر قیمت اوراق'!A:Q,17,0),0)</f>
        <v>0</v>
      </c>
      <c r="P110" s="75"/>
      <c r="Q110" s="75">
        <f>IFERROR(VLOOKUP(A110,'درآمد اعمال اختیار'!A:M,13,0),0)</f>
        <v>7094796902</v>
      </c>
      <c r="R110" s="75"/>
      <c r="S110" s="75">
        <f t="shared" si="4"/>
        <v>7094796902</v>
      </c>
      <c r="U110" s="76">
        <f>S110/درآمد!$F$12*100</f>
        <v>-4.4545390758755685</v>
      </c>
    </row>
    <row r="111" spans="1:21" ht="18.75">
      <c r="A111" s="68" t="s">
        <v>110</v>
      </c>
      <c r="C111" s="75">
        <f>IFERROR(VLOOKUP(A111,'درآمد سود سهام'!A:S,9,0),0)</f>
        <v>0</v>
      </c>
      <c r="D111" s="75"/>
      <c r="E111" s="75">
        <f>IFERROR(VLOOKUP(A111,'درآمد ناشی از تغییر قیمت اوراق'!A:Q,9,0),0)</f>
        <v>0</v>
      </c>
      <c r="F111" s="75"/>
      <c r="G111" s="75">
        <f>IFERROR(VLOOKUP(A111,'درآمد ناشی از فروش'!A:Q,9,),0)</f>
        <v>0</v>
      </c>
      <c r="H111" s="75"/>
      <c r="I111" s="75">
        <f t="shared" si="3"/>
        <v>0</v>
      </c>
      <c r="J111" s="75"/>
      <c r="K111" s="76">
        <f t="shared" si="5"/>
        <v>0</v>
      </c>
      <c r="L111" s="75"/>
      <c r="M111" s="75">
        <f>IFERROR(VLOOKUP(A111,'درآمد سود سهام'!A:S,15,0),0)</f>
        <v>0</v>
      </c>
      <c r="N111" s="75"/>
      <c r="O111" s="75">
        <f>IFERROR(VLOOKUP(A111,'درآمد ناشی از تغییر قیمت اوراق'!A:Q,17,0),0)</f>
        <v>0</v>
      </c>
      <c r="P111" s="75"/>
      <c r="Q111" s="75">
        <f>IFERROR(VLOOKUP(A111,'درآمد اعمال اختیار'!A:M,13,0),0)</f>
        <v>20035077053</v>
      </c>
      <c r="R111" s="75"/>
      <c r="S111" s="75">
        <f t="shared" si="4"/>
        <v>20035077053</v>
      </c>
      <c r="U111" s="76">
        <f>S111/درآمد!$F$12*100</f>
        <v>-12.579223176298109</v>
      </c>
    </row>
    <row r="112" spans="1:21" ht="18.75">
      <c r="A112" s="68" t="s">
        <v>103</v>
      </c>
      <c r="C112" s="75">
        <f>IFERROR(VLOOKUP(A112,'درآمد سود سهام'!A:S,9,0),0)</f>
        <v>0</v>
      </c>
      <c r="D112" s="75"/>
      <c r="E112" s="75">
        <f>IFERROR(VLOOKUP(A112,'درآمد ناشی از تغییر قیمت اوراق'!A:Q,9,0),0)</f>
        <v>0</v>
      </c>
      <c r="F112" s="75"/>
      <c r="G112" s="75">
        <f>IFERROR(VLOOKUP(A112,'درآمد ناشی از فروش'!A:Q,9,),0)</f>
        <v>0</v>
      </c>
      <c r="H112" s="75"/>
      <c r="I112" s="75">
        <f t="shared" si="3"/>
        <v>0</v>
      </c>
      <c r="J112" s="75"/>
      <c r="K112" s="76">
        <f t="shared" si="5"/>
        <v>0</v>
      </c>
      <c r="L112" s="75"/>
      <c r="M112" s="75">
        <f>IFERROR(VLOOKUP(A112,'درآمد سود سهام'!A:S,15,0),0)</f>
        <v>0</v>
      </c>
      <c r="N112" s="75"/>
      <c r="O112" s="75">
        <f>IFERROR(VLOOKUP(A112,'درآمد ناشی از تغییر قیمت اوراق'!A:Q,17,0),0)</f>
        <v>0</v>
      </c>
      <c r="P112" s="75"/>
      <c r="Q112" s="75">
        <f>IFERROR(VLOOKUP(A112,'درآمد اعمال اختیار'!A:M,13,0),0)</f>
        <v>-633298455</v>
      </c>
      <c r="R112" s="75"/>
      <c r="S112" s="75">
        <f t="shared" si="4"/>
        <v>-633298455</v>
      </c>
      <c r="U112" s="76">
        <f>S112/درآمد!$F$12*100</f>
        <v>0.39762275840396222</v>
      </c>
    </row>
    <row r="113" spans="1:21" ht="18.75">
      <c r="A113" s="68" t="s">
        <v>104</v>
      </c>
      <c r="C113" s="75">
        <f>IFERROR(VLOOKUP(A113,'درآمد سود سهام'!A:S,9,0),0)</f>
        <v>0</v>
      </c>
      <c r="D113" s="75"/>
      <c r="E113" s="75">
        <f>IFERROR(VLOOKUP(A113,'درآمد ناشی از تغییر قیمت اوراق'!A:Q,9,0),0)</f>
        <v>0</v>
      </c>
      <c r="F113" s="75"/>
      <c r="G113" s="75">
        <f>IFERROR(VLOOKUP(A113,'درآمد ناشی از فروش'!A:Q,9,),0)</f>
        <v>0</v>
      </c>
      <c r="H113" s="75"/>
      <c r="I113" s="75">
        <f t="shared" si="3"/>
        <v>0</v>
      </c>
      <c r="J113" s="75"/>
      <c r="K113" s="76">
        <f t="shared" si="5"/>
        <v>0</v>
      </c>
      <c r="L113" s="75"/>
      <c r="M113" s="75">
        <f>IFERROR(VLOOKUP(A113,'درآمد سود سهام'!A:S,15,0),0)</f>
        <v>0</v>
      </c>
      <c r="N113" s="75"/>
      <c r="O113" s="75">
        <f>IFERROR(VLOOKUP(A113,'درآمد ناشی از تغییر قیمت اوراق'!A:Q,17,0),0)</f>
        <v>0</v>
      </c>
      <c r="P113" s="75"/>
      <c r="Q113" s="75">
        <f>IFERROR(VLOOKUP(A113,'درآمد اعمال اختیار'!A:M,13,0),0)</f>
        <v>474647428</v>
      </c>
      <c r="R113" s="75"/>
      <c r="S113" s="75">
        <f t="shared" si="4"/>
        <v>474647428</v>
      </c>
      <c r="U113" s="76">
        <f>S113/درآمد!$F$12*100</f>
        <v>-0.2980121269847501</v>
      </c>
    </row>
    <row r="114" spans="1:21" ht="18.75">
      <c r="A114" s="68" t="s">
        <v>80</v>
      </c>
      <c r="C114" s="75">
        <f>IFERROR(VLOOKUP(A114,'درآمد سود سهام'!A:S,9,0),0)</f>
        <v>0</v>
      </c>
      <c r="D114" s="75"/>
      <c r="E114" s="75">
        <f>IFERROR(VLOOKUP(A114,'درآمد ناشی از تغییر قیمت اوراق'!A:Q,9,0),0)</f>
        <v>0</v>
      </c>
      <c r="F114" s="75"/>
      <c r="G114" s="75">
        <f>IFERROR(VLOOKUP(A114,'درآمد ناشی از فروش'!A:Q,9,),0)</f>
        <v>0</v>
      </c>
      <c r="H114" s="75"/>
      <c r="I114" s="75">
        <f t="shared" si="3"/>
        <v>0</v>
      </c>
      <c r="J114" s="75"/>
      <c r="K114" s="76">
        <f t="shared" si="5"/>
        <v>0</v>
      </c>
      <c r="L114" s="75"/>
      <c r="M114" s="75">
        <f>IFERROR(VLOOKUP(A114,'درآمد سود سهام'!A:S,15,0),0)</f>
        <v>0</v>
      </c>
      <c r="N114" s="75"/>
      <c r="O114" s="75">
        <f>IFERROR(VLOOKUP(A114,'درآمد ناشی از تغییر قیمت اوراق'!A:Q,17,0),0)</f>
        <v>0</v>
      </c>
      <c r="P114" s="75"/>
      <c r="Q114" s="75">
        <f>IFERROR(VLOOKUP(A114,'درآمد اعمال اختیار'!A:M,13,0),0)</f>
        <v>-8010889176</v>
      </c>
      <c r="R114" s="75"/>
      <c r="S114" s="75">
        <f t="shared" si="4"/>
        <v>-8010889176</v>
      </c>
      <c r="U114" s="76">
        <f>S114/درآمد!$F$12*100</f>
        <v>5.029716757211359</v>
      </c>
    </row>
    <row r="115" spans="1:21" ht="18.75">
      <c r="A115" s="68" t="s">
        <v>83</v>
      </c>
      <c r="C115" s="75">
        <f>IFERROR(VLOOKUP(A115,'درآمد سود سهام'!A:S,9,0),0)</f>
        <v>0</v>
      </c>
      <c r="D115" s="75"/>
      <c r="E115" s="75">
        <f>IFERROR(VLOOKUP(A115,'درآمد ناشی از تغییر قیمت اوراق'!A:Q,9,0),0)</f>
        <v>0</v>
      </c>
      <c r="F115" s="75"/>
      <c r="G115" s="75">
        <f>IFERROR(VLOOKUP(A115,'درآمد ناشی از فروش'!A:Q,9,),0)</f>
        <v>0</v>
      </c>
      <c r="H115" s="75"/>
      <c r="I115" s="75">
        <f t="shared" si="3"/>
        <v>0</v>
      </c>
      <c r="J115" s="75"/>
      <c r="K115" s="76">
        <f t="shared" si="5"/>
        <v>0</v>
      </c>
      <c r="L115" s="75"/>
      <c r="M115" s="75">
        <f>IFERROR(VLOOKUP(A115,'درآمد سود سهام'!A:S,15,0),0)</f>
        <v>0</v>
      </c>
      <c r="N115" s="75"/>
      <c r="O115" s="75">
        <f>IFERROR(VLOOKUP(A115,'درآمد ناشی از تغییر قیمت اوراق'!A:Q,17,0),0)</f>
        <v>0</v>
      </c>
      <c r="P115" s="75"/>
      <c r="Q115" s="75">
        <f>IFERROR(VLOOKUP(A115,'درآمد اعمال اختیار'!A:M,13,0),0)</f>
        <v>420933847</v>
      </c>
      <c r="R115" s="75"/>
      <c r="S115" s="75">
        <f t="shared" si="4"/>
        <v>420933847</v>
      </c>
      <c r="U115" s="76">
        <f>S115/درآمد!$F$12*100</f>
        <v>-0.26428751882827722</v>
      </c>
    </row>
    <row r="116" spans="1:21" ht="18.75">
      <c r="A116" s="68" t="s">
        <v>101</v>
      </c>
      <c r="C116" s="75">
        <f>IFERROR(VLOOKUP(A116,'درآمد سود سهام'!A:S,9,0),0)</f>
        <v>0</v>
      </c>
      <c r="D116" s="75"/>
      <c r="E116" s="75">
        <f>IFERROR(VLOOKUP(A116,'درآمد ناشی از تغییر قیمت اوراق'!A:Q,9,0),0)</f>
        <v>0</v>
      </c>
      <c r="F116" s="75"/>
      <c r="G116" s="75">
        <f>IFERROR(VLOOKUP(A116,'درآمد ناشی از فروش'!A:Q,9,),0)</f>
        <v>0</v>
      </c>
      <c r="H116" s="75"/>
      <c r="I116" s="75">
        <f t="shared" si="3"/>
        <v>0</v>
      </c>
      <c r="J116" s="75"/>
      <c r="K116" s="76">
        <f t="shared" si="5"/>
        <v>0</v>
      </c>
      <c r="L116" s="75"/>
      <c r="M116" s="75">
        <f>IFERROR(VLOOKUP(A116,'درآمد سود سهام'!A:S,15,0),0)</f>
        <v>0</v>
      </c>
      <c r="N116" s="75"/>
      <c r="O116" s="75">
        <f>IFERROR(VLOOKUP(A116,'درآمد ناشی از تغییر قیمت اوراق'!A:Q,17,0),0)</f>
        <v>0</v>
      </c>
      <c r="P116" s="75"/>
      <c r="Q116" s="75">
        <f>IFERROR(VLOOKUP(A116,'درآمد اعمال اختیار'!A:M,13,0),0)</f>
        <v>12968645660</v>
      </c>
      <c r="R116" s="75"/>
      <c r="S116" s="75">
        <f t="shared" si="4"/>
        <v>12968645660</v>
      </c>
      <c r="U116" s="76">
        <f>S116/درآمد!$F$12*100</f>
        <v>-8.1424936684754314</v>
      </c>
    </row>
    <row r="117" spans="1:21" ht="18.75">
      <c r="A117" s="68" t="s">
        <v>341</v>
      </c>
      <c r="B117" s="77"/>
      <c r="C117" s="75">
        <f>IFERROR(VLOOKUP(A117,'درآمد سود سهام'!A:S,9,0),0)</f>
        <v>0</v>
      </c>
      <c r="D117" s="75"/>
      <c r="E117" s="75">
        <f>IFERROR(VLOOKUP(A117,'درآمد ناشی از تغییر قیمت اوراق'!A:Q,9,0),0)</f>
        <v>0</v>
      </c>
      <c r="F117" s="75"/>
      <c r="G117" s="75">
        <f>IFERROR(VLOOKUP(A117,'درآمد ناشی از فروش'!A:Q,9,),0)</f>
        <v>0</v>
      </c>
      <c r="H117" s="75"/>
      <c r="I117" s="75">
        <f t="shared" si="3"/>
        <v>0</v>
      </c>
      <c r="J117" s="75"/>
      <c r="K117" s="76">
        <f t="shared" si="5"/>
        <v>0</v>
      </c>
      <c r="L117" s="75"/>
      <c r="M117" s="75">
        <f>IFERROR(VLOOKUP(A117,'درآمد سود سهام'!A:S,15,0),0)</f>
        <v>0</v>
      </c>
      <c r="N117" s="75"/>
      <c r="O117" s="75">
        <f>IFERROR(VLOOKUP(A117,'درآمد ناشی از تغییر قیمت اوراق'!A:Q,17,0),0)</f>
        <v>0</v>
      </c>
      <c r="P117" s="75"/>
      <c r="Q117" s="75">
        <f>IFERROR(VLOOKUP(A117,'درآمد اعمال اختیار'!A:M,13,0),0)</f>
        <v>49850045</v>
      </c>
      <c r="R117" s="75"/>
      <c r="S117" s="75">
        <f t="shared" si="4"/>
        <v>49850045</v>
      </c>
      <c r="U117" s="76">
        <f>S117/درآمد!$F$12*100</f>
        <v>-3.1298848501788379E-2</v>
      </c>
    </row>
    <row r="118" spans="1:21" ht="18.75">
      <c r="A118" s="68" t="s">
        <v>263</v>
      </c>
      <c r="B118" s="77"/>
      <c r="C118" s="75">
        <f>IFERROR(VLOOKUP(A118,'درآمد سود سهام'!A:S,9,0),0)</f>
        <v>0</v>
      </c>
      <c r="D118" s="75"/>
      <c r="E118" s="75">
        <f>IFERROR(VLOOKUP(A118,'درآمد ناشی از تغییر قیمت اوراق'!A:Q,9,0),0)</f>
        <v>0</v>
      </c>
      <c r="F118" s="75"/>
      <c r="G118" s="75">
        <f>IFERROR(VLOOKUP(A118,'درآمد ناشی از فروش'!A:Q,9,),0)</f>
        <v>0</v>
      </c>
      <c r="H118" s="75"/>
      <c r="I118" s="75">
        <f t="shared" si="3"/>
        <v>0</v>
      </c>
      <c r="J118" s="75"/>
      <c r="K118" s="76">
        <f t="shared" si="5"/>
        <v>0</v>
      </c>
      <c r="L118" s="75"/>
      <c r="M118" s="75">
        <f>IFERROR(VLOOKUP(A118,'درآمد سود سهام'!A:S,15,0),0)</f>
        <v>0</v>
      </c>
      <c r="N118" s="75"/>
      <c r="O118" s="75">
        <f>IFERROR(VLOOKUP(A118,'درآمد ناشی از تغییر قیمت اوراق'!A:Q,17,0),0)</f>
        <v>0</v>
      </c>
      <c r="P118" s="75"/>
      <c r="Q118" s="75">
        <f>IFERROR(VLOOKUP(A118,'درآمد اعمال اختیار'!A:M,13,0),0)</f>
        <v>-3725960341</v>
      </c>
      <c r="R118" s="75"/>
      <c r="S118" s="75">
        <f t="shared" si="4"/>
        <v>-3725960341</v>
      </c>
      <c r="U118" s="76">
        <f>S118/درآمد!$F$12*100</f>
        <v>2.3393814034998517</v>
      </c>
    </row>
    <row r="119" spans="1:21" ht="18.75">
      <c r="A119" s="68" t="s">
        <v>277</v>
      </c>
      <c r="C119" s="75">
        <f>IFERROR(VLOOKUP(A119,'درآمد سود سهام'!A:S,9,0),0)</f>
        <v>0</v>
      </c>
      <c r="D119" s="75"/>
      <c r="E119" s="75">
        <f>IFERROR(VLOOKUP(A119,'درآمد ناشی از تغییر قیمت اوراق'!A:Q,9,0),0)</f>
        <v>0</v>
      </c>
      <c r="F119" s="75"/>
      <c r="G119" s="75">
        <f>IFERROR(VLOOKUP(A119,'درآمد ناشی از فروش'!A:Q,9,),0)</f>
        <v>0</v>
      </c>
      <c r="H119" s="75"/>
      <c r="I119" s="75">
        <f t="shared" si="3"/>
        <v>0</v>
      </c>
      <c r="J119" s="75"/>
      <c r="K119" s="76">
        <f t="shared" si="5"/>
        <v>0</v>
      </c>
      <c r="L119" s="75"/>
      <c r="M119" s="75">
        <f>IFERROR(VLOOKUP(A119,'درآمد سود سهام'!A:S,15,0),0)</f>
        <v>0</v>
      </c>
      <c r="N119" s="75"/>
      <c r="O119" s="75">
        <f>IFERROR(VLOOKUP(A119,'درآمد ناشی از تغییر قیمت اوراق'!A:Q,17,0),0)</f>
        <v>0</v>
      </c>
      <c r="P119" s="75"/>
      <c r="Q119" s="75">
        <f>IFERROR(VLOOKUP(A119,'درآمد اعمال اختیار'!A:M,13,0),0)</f>
        <v>2040585771</v>
      </c>
      <c r="R119" s="75"/>
      <c r="S119" s="75">
        <f t="shared" si="4"/>
        <v>2040585771</v>
      </c>
      <c r="U119" s="76">
        <f>S119/درآمد!$F$12*100</f>
        <v>-1.2812021514009473</v>
      </c>
    </row>
    <row r="120" spans="1:21" ht="18.75">
      <c r="A120" s="68" t="s">
        <v>276</v>
      </c>
      <c r="C120" s="75">
        <f>IFERROR(VLOOKUP(A120,'درآمد سود سهام'!A:S,9,0),0)</f>
        <v>0</v>
      </c>
      <c r="D120" s="75"/>
      <c r="E120" s="75">
        <f>IFERROR(VLOOKUP(A120,'درآمد ناشی از تغییر قیمت اوراق'!A:Q,9,0),0)</f>
        <v>0</v>
      </c>
      <c r="F120" s="75"/>
      <c r="G120" s="75">
        <f>IFERROR(VLOOKUP(A120,'درآمد ناشی از فروش'!A:Q,9,),0)</f>
        <v>0</v>
      </c>
      <c r="H120" s="75"/>
      <c r="I120" s="75">
        <f t="shared" si="3"/>
        <v>0</v>
      </c>
      <c r="J120" s="75"/>
      <c r="K120" s="76">
        <f t="shared" si="5"/>
        <v>0</v>
      </c>
      <c r="L120" s="75"/>
      <c r="M120" s="75">
        <f>IFERROR(VLOOKUP(A120,'درآمد سود سهام'!A:S,15,0),0)</f>
        <v>0</v>
      </c>
      <c r="N120" s="75"/>
      <c r="O120" s="75">
        <f>IFERROR(VLOOKUP(A120,'درآمد ناشی از تغییر قیمت اوراق'!A:Q,17,0),0)</f>
        <v>0</v>
      </c>
      <c r="P120" s="75"/>
      <c r="Q120" s="75">
        <f>IFERROR(VLOOKUP(A120,'درآمد اعمال اختیار'!A:M,13,0),0)</f>
        <v>1233665205</v>
      </c>
      <c r="R120" s="75"/>
      <c r="S120" s="75">
        <f t="shared" si="4"/>
        <v>1233665205</v>
      </c>
      <c r="U120" s="76">
        <f>S120/درآمد!$F$12*100</f>
        <v>-0.77456901700334879</v>
      </c>
    </row>
    <row r="121" spans="1:21" ht="18.75">
      <c r="A121" s="68" t="s">
        <v>99</v>
      </c>
      <c r="C121" s="75">
        <f>IFERROR(VLOOKUP(A121,'درآمد سود سهام'!A:S,9,0),0)</f>
        <v>0</v>
      </c>
      <c r="D121" s="75"/>
      <c r="E121" s="75">
        <f>IFERROR(VLOOKUP(A121,'درآمد ناشی از تغییر قیمت اوراق'!A:Q,9,0),0)</f>
        <v>0</v>
      </c>
      <c r="F121" s="75"/>
      <c r="G121" s="75">
        <f>IFERROR(VLOOKUP(A121,'درآمد ناشی از فروش'!A:Q,9,),0)</f>
        <v>0</v>
      </c>
      <c r="H121" s="75"/>
      <c r="I121" s="75">
        <f t="shared" si="3"/>
        <v>0</v>
      </c>
      <c r="J121" s="75"/>
      <c r="K121" s="76">
        <f t="shared" si="5"/>
        <v>0</v>
      </c>
      <c r="L121" s="75"/>
      <c r="M121" s="75">
        <f>IFERROR(VLOOKUP(A121,'درآمد سود سهام'!A:S,15,0),0)</f>
        <v>0</v>
      </c>
      <c r="N121" s="75"/>
      <c r="O121" s="75">
        <f>IFERROR(VLOOKUP(A121,'درآمد ناشی از تغییر قیمت اوراق'!A:Q,17,0),0)</f>
        <v>0</v>
      </c>
      <c r="P121" s="75"/>
      <c r="Q121" s="75">
        <f>IFERROR(VLOOKUP(A121,'درآمد اعمال اختیار'!A:M,13,0),0)</f>
        <v>-1233250364</v>
      </c>
      <c r="R121" s="75"/>
      <c r="S121" s="75">
        <f t="shared" si="4"/>
        <v>-1233250364</v>
      </c>
      <c r="U121" s="76">
        <f>S121/درآمد!$F$12*100</f>
        <v>0.77430855493934603</v>
      </c>
    </row>
    <row r="122" spans="1:21" ht="18.75">
      <c r="A122" s="68" t="s">
        <v>69</v>
      </c>
      <c r="C122" s="75">
        <f>IFERROR(VLOOKUP(A122,'درآمد سود سهام'!A:S,9,0),0)</f>
        <v>0</v>
      </c>
      <c r="D122" s="75"/>
      <c r="E122" s="75">
        <f>IFERROR(VLOOKUP(A122,'درآمد ناشی از تغییر قیمت اوراق'!A:Q,9,0),0)</f>
        <v>0</v>
      </c>
      <c r="F122" s="75"/>
      <c r="G122" s="75">
        <f>IFERROR(VLOOKUP(A122,'درآمد ناشی از فروش'!A:Q,9,),0)</f>
        <v>0</v>
      </c>
      <c r="H122" s="75"/>
      <c r="I122" s="75">
        <f t="shared" si="3"/>
        <v>0</v>
      </c>
      <c r="J122" s="75"/>
      <c r="K122" s="76">
        <f t="shared" si="5"/>
        <v>0</v>
      </c>
      <c r="L122" s="75"/>
      <c r="M122" s="75">
        <f>IFERROR(VLOOKUP(A122,'درآمد سود سهام'!A:S,15,0),0)</f>
        <v>0</v>
      </c>
      <c r="N122" s="75"/>
      <c r="O122" s="75">
        <f>IFERROR(VLOOKUP(A122,'درآمد ناشی از تغییر قیمت اوراق'!A:Q,17,0),0)</f>
        <v>0</v>
      </c>
      <c r="P122" s="75"/>
      <c r="Q122" s="75">
        <f>IFERROR(VLOOKUP(A122,'درآمد اعمال اختیار'!A:M,13,0),0)</f>
        <v>-796325874</v>
      </c>
      <c r="R122" s="75"/>
      <c r="S122" s="75">
        <f t="shared" si="4"/>
        <v>-796325874</v>
      </c>
      <c r="U122" s="76">
        <f>S122/درآمد!$F$12*100</f>
        <v>0.49998115123828313</v>
      </c>
    </row>
    <row r="123" spans="1:21" ht="18.75">
      <c r="A123" s="68" t="s">
        <v>97</v>
      </c>
      <c r="C123" s="75">
        <f>IFERROR(VLOOKUP(A123,'درآمد سود سهام'!A:S,9,0),0)</f>
        <v>0</v>
      </c>
      <c r="D123" s="75"/>
      <c r="E123" s="75">
        <f>IFERROR(VLOOKUP(A123,'درآمد ناشی از تغییر قیمت اوراق'!A:Q,9,0),0)</f>
        <v>0</v>
      </c>
      <c r="F123" s="75"/>
      <c r="G123" s="75">
        <f>IFERROR(VLOOKUP(A123,'درآمد ناشی از فروش'!A:Q,9,),0)</f>
        <v>0</v>
      </c>
      <c r="H123" s="75"/>
      <c r="I123" s="75">
        <f t="shared" si="3"/>
        <v>0</v>
      </c>
      <c r="J123" s="75"/>
      <c r="K123" s="76">
        <f t="shared" si="5"/>
        <v>0</v>
      </c>
      <c r="L123" s="75"/>
      <c r="M123" s="75">
        <f>IFERROR(VLOOKUP(A123,'درآمد سود سهام'!A:S,15,0),0)</f>
        <v>0</v>
      </c>
      <c r="N123" s="75"/>
      <c r="O123" s="75">
        <f>IFERROR(VLOOKUP(A123,'درآمد ناشی از تغییر قیمت اوراق'!A:Q,17,0),0)</f>
        <v>0</v>
      </c>
      <c r="P123" s="75"/>
      <c r="Q123" s="75">
        <f>IFERROR(VLOOKUP(A123,'درآمد اعمال اختیار'!A:M,13,0),0)</f>
        <v>102143889</v>
      </c>
      <c r="R123" s="75"/>
      <c r="S123" s="75">
        <f t="shared" si="4"/>
        <v>102143889</v>
      </c>
      <c r="U123" s="76">
        <f>S123/درآمد!$F$12*100</f>
        <v>-6.4132060606855792E-2</v>
      </c>
    </row>
    <row r="124" spans="1:21" ht="18.75">
      <c r="A124" s="68" t="s">
        <v>108</v>
      </c>
      <c r="C124" s="75">
        <f>IFERROR(VLOOKUP(A124,'درآمد سود سهام'!A:S,9,0),0)</f>
        <v>0</v>
      </c>
      <c r="D124" s="75"/>
      <c r="E124" s="75">
        <f>IFERROR(VLOOKUP(A124,'درآمد ناشی از تغییر قیمت اوراق'!A:Q,9,0),0)</f>
        <v>0</v>
      </c>
      <c r="F124" s="75"/>
      <c r="G124" s="75">
        <f>IFERROR(VLOOKUP(A124,'درآمد ناشی از فروش'!A:Q,9,),0)</f>
        <v>0</v>
      </c>
      <c r="H124" s="75"/>
      <c r="I124" s="75">
        <f t="shared" si="3"/>
        <v>0</v>
      </c>
      <c r="J124" s="75"/>
      <c r="K124" s="76">
        <f t="shared" si="5"/>
        <v>0</v>
      </c>
      <c r="L124" s="75"/>
      <c r="M124" s="75">
        <f>IFERROR(VLOOKUP(A124,'درآمد سود سهام'!A:S,15,0),0)</f>
        <v>0</v>
      </c>
      <c r="N124" s="75"/>
      <c r="O124" s="75">
        <f>IFERROR(VLOOKUP(A124,'درآمد ناشی از تغییر قیمت اوراق'!A:Q,17,0),0)</f>
        <v>0</v>
      </c>
      <c r="P124" s="75"/>
      <c r="Q124" s="75">
        <f>IFERROR(VLOOKUP(A124,'درآمد اعمال اختیار'!A:M,13,0),0)</f>
        <v>-4234964348</v>
      </c>
      <c r="R124" s="75"/>
      <c r="S124" s="75">
        <f t="shared" si="4"/>
        <v>-4234964348</v>
      </c>
      <c r="U124" s="76">
        <f>S124/درآمد!$F$12*100</f>
        <v>2.6589646516573251</v>
      </c>
    </row>
    <row r="125" spans="1:21" ht="18.75">
      <c r="A125" s="68" t="s">
        <v>82</v>
      </c>
      <c r="C125" s="75">
        <f>IFERROR(VLOOKUP(A125,'درآمد سود سهام'!A:S,9,0),0)</f>
        <v>0</v>
      </c>
      <c r="D125" s="75"/>
      <c r="E125" s="75">
        <f>IFERROR(VLOOKUP(A125,'درآمد ناشی از تغییر قیمت اوراق'!A:Q,9,0),0)</f>
        <v>0</v>
      </c>
      <c r="F125" s="75"/>
      <c r="G125" s="75">
        <f>IFERROR(VLOOKUP(A125,'درآمد ناشی از فروش'!A:Q,9,),0)</f>
        <v>0</v>
      </c>
      <c r="H125" s="75"/>
      <c r="I125" s="75">
        <f t="shared" si="3"/>
        <v>0</v>
      </c>
      <c r="J125" s="75"/>
      <c r="K125" s="76">
        <f t="shared" si="5"/>
        <v>0</v>
      </c>
      <c r="L125" s="75"/>
      <c r="M125" s="75">
        <f>IFERROR(VLOOKUP(A125,'درآمد سود سهام'!A:S,15,0),0)</f>
        <v>0</v>
      </c>
      <c r="N125" s="75"/>
      <c r="O125" s="75">
        <f>IFERROR(VLOOKUP(A125,'درآمد ناشی از تغییر قیمت اوراق'!A:Q,17,0),0)</f>
        <v>0</v>
      </c>
      <c r="P125" s="75"/>
      <c r="Q125" s="75">
        <f>IFERROR(VLOOKUP(A125,'درآمد اعمال اختیار'!A:M,13,0),0)</f>
        <v>586684158</v>
      </c>
      <c r="R125" s="75"/>
      <c r="S125" s="75">
        <f t="shared" si="4"/>
        <v>586684158</v>
      </c>
      <c r="U125" s="76">
        <f>S125/درآمد!$F$12*100</f>
        <v>-0.36835550659264749</v>
      </c>
    </row>
    <row r="126" spans="1:21" ht="18.75">
      <c r="A126" s="68" t="s">
        <v>124</v>
      </c>
      <c r="C126" s="75">
        <f>IFERROR(VLOOKUP(A126,'درآمد سود سهام'!A:S,9,0),0)</f>
        <v>0</v>
      </c>
      <c r="D126" s="75"/>
      <c r="E126" s="75">
        <f>IFERROR(VLOOKUP(A126,'درآمد ناشی از تغییر قیمت اوراق'!A:Q,9,0),0)</f>
        <v>0</v>
      </c>
      <c r="F126" s="75"/>
      <c r="G126" s="75">
        <f>IFERROR(VLOOKUP(A126,'درآمد ناشی از فروش'!A:Q,9,),0)</f>
        <v>0</v>
      </c>
      <c r="H126" s="75"/>
      <c r="I126" s="75">
        <f t="shared" si="3"/>
        <v>0</v>
      </c>
      <c r="J126" s="75"/>
      <c r="K126" s="76">
        <f t="shared" si="5"/>
        <v>0</v>
      </c>
      <c r="L126" s="75"/>
      <c r="M126" s="75">
        <f>IFERROR(VLOOKUP(A126,'درآمد سود سهام'!A:S,15,0),0)</f>
        <v>0</v>
      </c>
      <c r="N126" s="75"/>
      <c r="O126" s="75">
        <f>IFERROR(VLOOKUP(A126,'درآمد ناشی از تغییر قیمت اوراق'!A:Q,17,0),0)</f>
        <v>0</v>
      </c>
      <c r="P126" s="75"/>
      <c r="Q126" s="75">
        <f>IFERROR(VLOOKUP(A126,'درآمد اعمال اختیار'!A:M,13,0),0)</f>
        <v>12754491563</v>
      </c>
      <c r="R126" s="75"/>
      <c r="S126" s="75">
        <f t="shared" si="4"/>
        <v>12754491563</v>
      </c>
      <c r="U126" s="76">
        <f>S126/درآمد!$F$12*100</f>
        <v>-8.0080348803631978</v>
      </c>
    </row>
    <row r="127" spans="1:21" ht="18.75">
      <c r="A127" s="68" t="s">
        <v>51</v>
      </c>
      <c r="C127" s="75">
        <f>IFERROR(VLOOKUP(A127,'درآمد سود سهام'!A:S,9,0),0)</f>
        <v>0</v>
      </c>
      <c r="D127" s="75"/>
      <c r="E127" s="75">
        <f>IFERROR(VLOOKUP(A127,'درآمد ناشی از تغییر قیمت اوراق'!A:Q,9,0),0)</f>
        <v>0</v>
      </c>
      <c r="F127" s="75"/>
      <c r="G127" s="75">
        <f>IFERROR(VLOOKUP(A127,'درآمد ناشی از فروش'!A:Q,9,),0)</f>
        <v>0</v>
      </c>
      <c r="H127" s="75"/>
      <c r="I127" s="75">
        <f t="shared" si="3"/>
        <v>0</v>
      </c>
      <c r="J127" s="75"/>
      <c r="K127" s="76">
        <f t="shared" si="5"/>
        <v>0</v>
      </c>
      <c r="L127" s="75"/>
      <c r="M127" s="75">
        <f>IFERROR(VLOOKUP(A127,'درآمد سود سهام'!A:S,15,0),0)</f>
        <v>0</v>
      </c>
      <c r="N127" s="75"/>
      <c r="O127" s="75">
        <f>IFERROR(VLOOKUP(A127,'درآمد ناشی از تغییر قیمت اوراق'!A:Q,17,0),0)</f>
        <v>0</v>
      </c>
      <c r="P127" s="75"/>
      <c r="Q127" s="75">
        <f>IFERROR(VLOOKUP(A127,'درآمد اعمال اختیار'!A:M,13,0),0)</f>
        <v>992642505</v>
      </c>
      <c r="R127" s="75"/>
      <c r="S127" s="75">
        <f t="shared" si="4"/>
        <v>992642505</v>
      </c>
      <c r="U127" s="76">
        <f>S127/درآمد!$F$12*100</f>
        <v>-0.62324050821680721</v>
      </c>
    </row>
    <row r="128" spans="1:21" ht="18.75">
      <c r="A128" s="68" t="s">
        <v>238</v>
      </c>
      <c r="C128" s="75">
        <f>IFERROR(VLOOKUP(A128,'درآمد سود سهام'!A:S,9,0),0)</f>
        <v>0</v>
      </c>
      <c r="D128" s="75"/>
      <c r="E128" s="75">
        <f>IFERROR(VLOOKUP(A128,'درآمد ناشی از تغییر قیمت اوراق'!A:Q,9,0),0)</f>
        <v>0</v>
      </c>
      <c r="F128" s="75"/>
      <c r="G128" s="75">
        <f>IFERROR(VLOOKUP(A128,'درآمد ناشی از فروش'!A:Q,9,),0)</f>
        <v>0</v>
      </c>
      <c r="H128" s="75"/>
      <c r="I128" s="75">
        <f t="shared" si="3"/>
        <v>0</v>
      </c>
      <c r="J128" s="75"/>
      <c r="K128" s="76">
        <f t="shared" si="5"/>
        <v>0</v>
      </c>
      <c r="L128" s="75"/>
      <c r="M128" s="75">
        <f>IFERROR(VLOOKUP(A128,'درآمد سود سهام'!A:S,15,0),0)</f>
        <v>0</v>
      </c>
      <c r="N128" s="75"/>
      <c r="O128" s="75">
        <f>IFERROR(VLOOKUP(A128,'درآمد ناشی از تغییر قیمت اوراق'!A:Q,17,0),0)</f>
        <v>0</v>
      </c>
      <c r="P128" s="75"/>
      <c r="Q128" s="75">
        <f>IFERROR(VLOOKUP(A128,'درآمد اعمال اختیار'!A:M,13,0),0)</f>
        <v>2536017977</v>
      </c>
      <c r="R128" s="75"/>
      <c r="S128" s="75">
        <f t="shared" si="4"/>
        <v>2536017977</v>
      </c>
      <c r="U128" s="76">
        <f>S128/درآمد!$F$12*100</f>
        <v>-1.5922642087872707</v>
      </c>
    </row>
    <row r="129" spans="1:21" ht="18.75">
      <c r="A129" s="68" t="s">
        <v>366</v>
      </c>
      <c r="C129" s="75">
        <f>IFERROR(VLOOKUP(A129,'درآمد سود سهام'!A:S,9,0),0)</f>
        <v>0</v>
      </c>
      <c r="D129" s="75"/>
      <c r="E129" s="75">
        <f>IFERROR(VLOOKUP(A129,'درآمد ناشی از تغییر قیمت اوراق'!A:Q,9,0),0)</f>
        <v>0</v>
      </c>
      <c r="F129" s="75"/>
      <c r="G129" s="75">
        <f>IFERROR(VLOOKUP(A129,'درآمد ناشی از فروش'!A:Q,9,),0)</f>
        <v>0</v>
      </c>
      <c r="H129" s="75"/>
      <c r="I129" s="75">
        <f t="shared" si="3"/>
        <v>0</v>
      </c>
      <c r="J129" s="75"/>
      <c r="K129" s="76">
        <f t="shared" si="5"/>
        <v>0</v>
      </c>
      <c r="L129" s="75"/>
      <c r="M129" s="75">
        <f>IFERROR(VLOOKUP(A129,'درآمد سود سهام'!A:S,15,0),0)</f>
        <v>0</v>
      </c>
      <c r="N129" s="75"/>
      <c r="O129" s="75">
        <f>IFERROR(VLOOKUP(A129,'درآمد ناشی از تغییر قیمت اوراق'!A:Q,17,0),0)</f>
        <v>0</v>
      </c>
      <c r="P129" s="75"/>
      <c r="Q129" s="75">
        <f>IFERROR(VLOOKUP(A129,'درآمد اعمال اختیار'!A:M,13,0),0)</f>
        <v>899006775</v>
      </c>
      <c r="R129" s="75"/>
      <c r="S129" s="75">
        <f t="shared" si="4"/>
        <v>899006775</v>
      </c>
      <c r="U129" s="76">
        <f>S129/درآمد!$F$12*100</f>
        <v>-0.56445038019135885</v>
      </c>
    </row>
    <row r="130" spans="1:21" ht="18.75">
      <c r="A130" s="68" t="s">
        <v>367</v>
      </c>
      <c r="C130" s="75">
        <f>IFERROR(VLOOKUP(A130,'درآمد سود سهام'!A:S,9,0),0)</f>
        <v>0</v>
      </c>
      <c r="D130" s="75"/>
      <c r="E130" s="75">
        <f>IFERROR(VLOOKUP(A130,'درآمد ناشی از تغییر قیمت اوراق'!A:Q,9,0),0)</f>
        <v>0</v>
      </c>
      <c r="F130" s="75"/>
      <c r="G130" s="75">
        <f>IFERROR(VLOOKUP(A130,'درآمد ناشی از فروش'!A:Q,9,),0)</f>
        <v>0</v>
      </c>
      <c r="H130" s="75"/>
      <c r="I130" s="75">
        <f t="shared" si="3"/>
        <v>0</v>
      </c>
      <c r="J130" s="75"/>
      <c r="K130" s="76">
        <f t="shared" si="5"/>
        <v>0</v>
      </c>
      <c r="L130" s="75"/>
      <c r="M130" s="75">
        <f>IFERROR(VLOOKUP(A130,'درآمد سود سهام'!A:S,15,0),0)</f>
        <v>0</v>
      </c>
      <c r="N130" s="75"/>
      <c r="O130" s="75">
        <f>IFERROR(VLOOKUP(A130,'درآمد ناشی از تغییر قیمت اوراق'!A:Q,17,0),0)</f>
        <v>0</v>
      </c>
      <c r="P130" s="75"/>
      <c r="Q130" s="75">
        <f>IFERROR(VLOOKUP(A130,'درآمد اعمال اختیار'!A:M,13,0),0)</f>
        <v>-107952614</v>
      </c>
      <c r="R130" s="75"/>
      <c r="S130" s="75">
        <f t="shared" si="4"/>
        <v>-107952614</v>
      </c>
      <c r="U130" s="76">
        <f>S130/درآمد!$F$12*100</f>
        <v>6.7779126597740061E-2</v>
      </c>
    </row>
    <row r="131" spans="1:21" ht="18.75">
      <c r="A131" s="68" t="s">
        <v>125</v>
      </c>
      <c r="C131" s="75">
        <f>IFERROR(VLOOKUP(A131,'درآمد سود سهام'!A:S,9,0),0)</f>
        <v>0</v>
      </c>
      <c r="D131" s="75"/>
      <c r="E131" s="75">
        <f>IFERROR(VLOOKUP(A131,'درآمد ناشی از تغییر قیمت اوراق'!A:Q,9,0),0)</f>
        <v>0</v>
      </c>
      <c r="F131" s="75"/>
      <c r="G131" s="75">
        <f>IFERROR(VLOOKUP(A131,'درآمد ناشی از فروش'!A:Q,9,),0)</f>
        <v>0</v>
      </c>
      <c r="H131" s="75"/>
      <c r="I131" s="75">
        <f t="shared" si="3"/>
        <v>0</v>
      </c>
      <c r="J131" s="75"/>
      <c r="K131" s="76">
        <f t="shared" si="5"/>
        <v>0</v>
      </c>
      <c r="L131" s="75"/>
      <c r="M131" s="75">
        <f>IFERROR(VLOOKUP(A131,'درآمد سود سهام'!A:S,15,0),0)</f>
        <v>0</v>
      </c>
      <c r="N131" s="75"/>
      <c r="O131" s="75">
        <f>IFERROR(VLOOKUP(A131,'درآمد ناشی از تغییر قیمت اوراق'!A:Q,17,0),0)</f>
        <v>0</v>
      </c>
      <c r="P131" s="75"/>
      <c r="Q131" s="75">
        <f>IFERROR(VLOOKUP(A131,'درآمد اعمال اختیار'!A:M,13,0),0)</f>
        <v>479319017</v>
      </c>
      <c r="R131" s="75"/>
      <c r="S131" s="75">
        <f t="shared" si="4"/>
        <v>479319017</v>
      </c>
      <c r="U131" s="76">
        <f>S131/درآمد!$F$12*100</f>
        <v>-0.30094523078382635</v>
      </c>
    </row>
    <row r="132" spans="1:21" ht="18.75">
      <c r="A132" s="68" t="s">
        <v>339</v>
      </c>
      <c r="B132" s="77"/>
      <c r="C132" s="75">
        <f>IFERROR(VLOOKUP(A132,'درآمد سود سهام'!A:S,9,0),0)</f>
        <v>0</v>
      </c>
      <c r="D132" s="75"/>
      <c r="E132" s="75">
        <f>IFERROR(VLOOKUP(A132,'درآمد ناشی از تغییر قیمت اوراق'!A:Q,9,0),0)</f>
        <v>0</v>
      </c>
      <c r="F132" s="75"/>
      <c r="G132" s="75">
        <f>IFERROR(VLOOKUP(A132,'درآمد ناشی از فروش'!A:Q,9,),0)</f>
        <v>0</v>
      </c>
      <c r="H132" s="75"/>
      <c r="I132" s="75">
        <f t="shared" si="3"/>
        <v>0</v>
      </c>
      <c r="J132" s="75"/>
      <c r="K132" s="76">
        <f t="shared" si="5"/>
        <v>0</v>
      </c>
      <c r="L132" s="75"/>
      <c r="M132" s="75">
        <f>IFERROR(VLOOKUP(A132,'درآمد سود سهام'!A:S,15,0),0)</f>
        <v>0</v>
      </c>
      <c r="N132" s="75"/>
      <c r="O132" s="75">
        <f>IFERROR(VLOOKUP(A132,'درآمد ناشی از تغییر قیمت اوراق'!A:Q,17,0),0)</f>
        <v>0</v>
      </c>
      <c r="P132" s="75"/>
      <c r="Q132" s="75">
        <f>IFERROR(VLOOKUP(A132,'درآمد اعمال اختیار'!A:M,13,0),0)</f>
        <v>985798183</v>
      </c>
      <c r="R132" s="75"/>
      <c r="S132" s="75">
        <f t="shared" si="4"/>
        <v>985798183</v>
      </c>
      <c r="U132" s="76">
        <f>S132/درآمد!$F$12*100</f>
        <v>-0.61894323230912329</v>
      </c>
    </row>
    <row r="133" spans="1:21" ht="18.75">
      <c r="A133" s="68" t="s">
        <v>275</v>
      </c>
      <c r="C133" s="75">
        <f>IFERROR(VLOOKUP(A133,'درآمد سود سهام'!A:S,9,0),0)</f>
        <v>0</v>
      </c>
      <c r="D133" s="75"/>
      <c r="E133" s="75">
        <f>IFERROR(VLOOKUP(A133,'درآمد ناشی از تغییر قیمت اوراق'!A:Q,9,0),0)</f>
        <v>0</v>
      </c>
      <c r="F133" s="75"/>
      <c r="G133" s="75">
        <f>IFERROR(VLOOKUP(A133,'درآمد ناشی از فروش'!A:Q,9,),0)</f>
        <v>0</v>
      </c>
      <c r="H133" s="75"/>
      <c r="I133" s="75">
        <f t="shared" si="3"/>
        <v>0</v>
      </c>
      <c r="J133" s="75"/>
      <c r="K133" s="76">
        <f t="shared" si="5"/>
        <v>0</v>
      </c>
      <c r="L133" s="75"/>
      <c r="M133" s="75">
        <f>IFERROR(VLOOKUP(A133,'درآمد سود سهام'!A:S,15,0),0)</f>
        <v>0</v>
      </c>
      <c r="N133" s="75"/>
      <c r="O133" s="75">
        <f>IFERROR(VLOOKUP(A133,'درآمد ناشی از تغییر قیمت اوراق'!A:Q,17,0),0)</f>
        <v>0</v>
      </c>
      <c r="P133" s="75"/>
      <c r="Q133" s="75">
        <f>IFERROR(VLOOKUP(A133,'درآمد اعمال اختیار'!A:M,13,0),0)</f>
        <v>4498842</v>
      </c>
      <c r="R133" s="75"/>
      <c r="S133" s="75">
        <f t="shared" si="4"/>
        <v>4498842</v>
      </c>
      <c r="U133" s="76">
        <f>S133/درآمد!$F$12*100</f>
        <v>-2.8246428702618548E-3</v>
      </c>
    </row>
    <row r="134" spans="1:21" ht="18.75">
      <c r="A134" s="68" t="s">
        <v>259</v>
      </c>
      <c r="B134" s="77"/>
      <c r="C134" s="75">
        <f>IFERROR(VLOOKUP(A134,'درآمد سود سهام'!A:S,9,0),0)</f>
        <v>0</v>
      </c>
      <c r="D134" s="75"/>
      <c r="E134" s="75">
        <f>IFERROR(VLOOKUP(A134,'درآمد ناشی از تغییر قیمت اوراق'!A:Q,9,0),0)</f>
        <v>0</v>
      </c>
      <c r="F134" s="75"/>
      <c r="G134" s="75">
        <f>IFERROR(VLOOKUP(A134,'درآمد ناشی از فروش'!A:Q,9,),0)</f>
        <v>0</v>
      </c>
      <c r="H134" s="75"/>
      <c r="I134" s="75">
        <f t="shared" si="3"/>
        <v>0</v>
      </c>
      <c r="J134" s="75"/>
      <c r="K134" s="76">
        <f t="shared" si="5"/>
        <v>0</v>
      </c>
      <c r="L134" s="75"/>
      <c r="M134" s="75">
        <f>IFERROR(VLOOKUP(A134,'درآمد سود سهام'!A:S,15,0),0)</f>
        <v>0</v>
      </c>
      <c r="N134" s="75"/>
      <c r="O134" s="75">
        <f>IFERROR(VLOOKUP(A134,'درآمد ناشی از تغییر قیمت اوراق'!A:Q,17,0),0)</f>
        <v>0</v>
      </c>
      <c r="P134" s="75"/>
      <c r="Q134" s="75">
        <f>IFERROR(VLOOKUP(A134,'درآمد اعمال اختیار'!A:M,13,0),0)</f>
        <v>44985935</v>
      </c>
      <c r="R134" s="75"/>
      <c r="S134" s="75">
        <f t="shared" si="4"/>
        <v>44985935</v>
      </c>
      <c r="U134" s="76">
        <f>S134/درآمد!$F$12*100</f>
        <v>-2.8244868470556031E-2</v>
      </c>
    </row>
    <row r="135" spans="1:21" ht="18.75">
      <c r="A135" s="68" t="s">
        <v>24</v>
      </c>
      <c r="B135" s="77"/>
      <c r="C135" s="75">
        <f>IFERROR(VLOOKUP(A135,'درآمد سود سهام'!A:S,9,0),0)</f>
        <v>0</v>
      </c>
      <c r="D135" s="75"/>
      <c r="E135" s="75">
        <f>IFERROR(VLOOKUP(A135,'درآمد ناشی از تغییر قیمت اوراق'!A:Q,9,0),0)</f>
        <v>0</v>
      </c>
      <c r="F135" s="75"/>
      <c r="G135" s="75">
        <f>IFERROR(VLOOKUP(A135,'درآمد ناشی از فروش'!A:Q,9,),0)</f>
        <v>0</v>
      </c>
      <c r="H135" s="75"/>
      <c r="I135" s="75">
        <f t="shared" si="3"/>
        <v>0</v>
      </c>
      <c r="J135" s="75"/>
      <c r="K135" s="76">
        <f t="shared" si="5"/>
        <v>0</v>
      </c>
      <c r="L135" s="75"/>
      <c r="M135" s="75">
        <f>IFERROR(VLOOKUP(A135,'درآمد سود سهام'!A:S,15,0),0)</f>
        <v>0</v>
      </c>
      <c r="N135" s="75"/>
      <c r="O135" s="75">
        <f>IFERROR(VLOOKUP(A135,'درآمد ناشی از تغییر قیمت اوراق'!A:Q,17,0),0)</f>
        <v>0</v>
      </c>
      <c r="P135" s="75"/>
      <c r="Q135" s="75">
        <f>IFERROR(VLOOKUP(A135,'درآمد اعمال اختیار'!A:M,13,0),0)</f>
        <v>1149203213</v>
      </c>
      <c r="R135" s="75"/>
      <c r="S135" s="75">
        <f t="shared" si="4"/>
        <v>1149203213</v>
      </c>
      <c r="U135" s="76">
        <f>S135/درآمد!$F$12*100</f>
        <v>-0.72153871198020858</v>
      </c>
    </row>
    <row r="136" spans="1:21" ht="18.75">
      <c r="A136" s="68" t="s">
        <v>25</v>
      </c>
      <c r="C136" s="75">
        <f>IFERROR(VLOOKUP(A136,'درآمد سود سهام'!A:S,9,0),0)</f>
        <v>0</v>
      </c>
      <c r="D136" s="75"/>
      <c r="E136" s="75">
        <f>IFERROR(VLOOKUP(A136,'درآمد ناشی از تغییر قیمت اوراق'!A:Q,9,0),0)</f>
        <v>0</v>
      </c>
      <c r="F136" s="75"/>
      <c r="G136" s="75">
        <f>IFERROR(VLOOKUP(A136,'درآمد ناشی از فروش'!A:Q,9,),0)</f>
        <v>0</v>
      </c>
      <c r="H136" s="75"/>
      <c r="I136" s="75">
        <f t="shared" si="3"/>
        <v>0</v>
      </c>
      <c r="J136" s="75"/>
      <c r="K136" s="76">
        <f t="shared" si="5"/>
        <v>0</v>
      </c>
      <c r="L136" s="75"/>
      <c r="M136" s="75">
        <f>IFERROR(VLOOKUP(A136,'درآمد سود سهام'!A:S,15,0),0)</f>
        <v>0</v>
      </c>
      <c r="N136" s="75"/>
      <c r="O136" s="75">
        <f>IFERROR(VLOOKUP(A136,'درآمد ناشی از تغییر قیمت اوراق'!A:Q,17,0),0)</f>
        <v>0</v>
      </c>
      <c r="P136" s="75"/>
      <c r="Q136" s="75">
        <f>IFERROR(VLOOKUP(A136,'درآمد اعمال اختیار'!A:M,13,0),0)</f>
        <v>434937698</v>
      </c>
      <c r="R136" s="75"/>
      <c r="S136" s="75">
        <f t="shared" si="4"/>
        <v>434937698</v>
      </c>
      <c r="U136" s="76">
        <f>S136/درآمد!$F$12*100</f>
        <v>-0.27307997650591059</v>
      </c>
    </row>
    <row r="137" spans="1:21" ht="18.75">
      <c r="A137" s="68" t="s">
        <v>254</v>
      </c>
      <c r="C137" s="75">
        <f>IFERROR(VLOOKUP(A137,'درآمد سود سهام'!A:S,9,0),0)</f>
        <v>0</v>
      </c>
      <c r="D137" s="75"/>
      <c r="E137" s="75">
        <f>IFERROR(VLOOKUP(A137,'درآمد ناشی از تغییر قیمت اوراق'!A:Q,9,0),0)</f>
        <v>0</v>
      </c>
      <c r="F137" s="75"/>
      <c r="G137" s="75">
        <f>IFERROR(VLOOKUP(A137,'درآمد ناشی از فروش'!A:Q,9,),0)</f>
        <v>0</v>
      </c>
      <c r="H137" s="75"/>
      <c r="I137" s="75">
        <f t="shared" ref="I137:I191" si="6">C137+E137+G137</f>
        <v>0</v>
      </c>
      <c r="J137" s="75"/>
      <c r="K137" s="76">
        <f t="shared" si="5"/>
        <v>0</v>
      </c>
      <c r="L137" s="75"/>
      <c r="M137" s="75">
        <f>IFERROR(VLOOKUP(A137,'درآمد سود سهام'!A:S,15,0),0)</f>
        <v>0</v>
      </c>
      <c r="N137" s="75"/>
      <c r="O137" s="75">
        <f>IFERROR(VLOOKUP(A137,'درآمد ناشی از تغییر قیمت اوراق'!A:Q,17,0),0)</f>
        <v>0</v>
      </c>
      <c r="P137" s="75"/>
      <c r="Q137" s="75">
        <f>IFERROR(VLOOKUP(A137,'درآمد اعمال اختیار'!A:M,13,0),0)</f>
        <v>2881308401</v>
      </c>
      <c r="R137" s="75"/>
      <c r="S137" s="75">
        <f t="shared" ref="S137:S190" si="7">M137+O137+Q137</f>
        <v>2881308401</v>
      </c>
      <c r="U137" s="76">
        <f>S137/درآمد!$F$12*100</f>
        <v>-1.8090582491917331</v>
      </c>
    </row>
    <row r="138" spans="1:21" ht="18.75">
      <c r="A138" s="68" t="s">
        <v>251</v>
      </c>
      <c r="C138" s="75">
        <f>IFERROR(VLOOKUP(A138,'درآمد سود سهام'!A:S,9,0),0)</f>
        <v>0</v>
      </c>
      <c r="D138" s="75"/>
      <c r="E138" s="75">
        <f>IFERROR(VLOOKUP(A138,'درآمد ناشی از تغییر قیمت اوراق'!A:Q,9,0),0)</f>
        <v>0</v>
      </c>
      <c r="F138" s="75"/>
      <c r="G138" s="75">
        <f>IFERROR(VLOOKUP(A138,'درآمد ناشی از فروش'!A:Q,9,),0)</f>
        <v>0</v>
      </c>
      <c r="H138" s="75"/>
      <c r="I138" s="75">
        <f t="shared" si="6"/>
        <v>0</v>
      </c>
      <c r="J138" s="75"/>
      <c r="K138" s="76">
        <f t="shared" ref="K138:K191" si="8">I138/4680047355*100</f>
        <v>0</v>
      </c>
      <c r="L138" s="75"/>
      <c r="M138" s="75">
        <f>IFERROR(VLOOKUP(A138,'درآمد سود سهام'!A:S,15,0),0)</f>
        <v>0</v>
      </c>
      <c r="N138" s="75"/>
      <c r="O138" s="75">
        <f>IFERROR(VLOOKUP(A138,'درآمد ناشی از تغییر قیمت اوراق'!A:Q,17,0),0)</f>
        <v>0</v>
      </c>
      <c r="P138" s="75"/>
      <c r="Q138" s="75">
        <f>IFERROR(VLOOKUP(A138,'درآمد اعمال اختیار'!A:M,13,0),0)</f>
        <v>10768247692</v>
      </c>
      <c r="R138" s="75"/>
      <c r="S138" s="75">
        <f t="shared" si="7"/>
        <v>10768247692</v>
      </c>
      <c r="U138" s="76">
        <f>S138/درآمد!$F$12*100</f>
        <v>-6.7609518334765859</v>
      </c>
    </row>
    <row r="139" spans="1:21" ht="18.75">
      <c r="A139" s="68" t="s">
        <v>239</v>
      </c>
      <c r="C139" s="75">
        <f>IFERROR(VLOOKUP(A139,'درآمد سود سهام'!A:S,9,0),0)</f>
        <v>0</v>
      </c>
      <c r="D139" s="75"/>
      <c r="E139" s="75">
        <f>IFERROR(VLOOKUP(A139,'درآمد ناشی از تغییر قیمت اوراق'!A:Q,9,0),0)</f>
        <v>0</v>
      </c>
      <c r="F139" s="75"/>
      <c r="G139" s="75">
        <f>IFERROR(VLOOKUP(A139,'درآمد ناشی از فروش'!A:Q,9,),0)</f>
        <v>0</v>
      </c>
      <c r="H139" s="75"/>
      <c r="I139" s="75">
        <f t="shared" si="6"/>
        <v>0</v>
      </c>
      <c r="J139" s="75"/>
      <c r="K139" s="76">
        <f t="shared" si="8"/>
        <v>0</v>
      </c>
      <c r="L139" s="75"/>
      <c r="M139" s="75">
        <f>IFERROR(VLOOKUP(A139,'درآمد سود سهام'!A:S,15,0),0)</f>
        <v>0</v>
      </c>
      <c r="N139" s="75"/>
      <c r="O139" s="75">
        <f>IFERROR(VLOOKUP(A139,'درآمد ناشی از تغییر قیمت اوراق'!A:Q,17,0),0)</f>
        <v>0</v>
      </c>
      <c r="P139" s="75"/>
      <c r="Q139" s="75">
        <f>IFERROR(VLOOKUP(A139,'درآمد اعمال اختیار'!A:M,13,0),0)</f>
        <v>-12239738508</v>
      </c>
      <c r="R139" s="75"/>
      <c r="S139" s="75">
        <f t="shared" si="7"/>
        <v>-12239738508</v>
      </c>
      <c r="U139" s="76">
        <f>S139/درآمد!$F$12*100</f>
        <v>7.6848420350151603</v>
      </c>
    </row>
    <row r="140" spans="1:21" ht="18.75">
      <c r="A140" s="68" t="s">
        <v>93</v>
      </c>
      <c r="C140" s="75">
        <f>IFERROR(VLOOKUP(A140,'درآمد سود سهام'!A:S,9,0),0)</f>
        <v>0</v>
      </c>
      <c r="D140" s="75"/>
      <c r="E140" s="75">
        <f>IFERROR(VLOOKUP(A140,'درآمد ناشی از تغییر قیمت اوراق'!A:Q,9,0),0)</f>
        <v>0</v>
      </c>
      <c r="F140" s="75"/>
      <c r="G140" s="75">
        <f>IFERROR(VLOOKUP(A140,'درآمد ناشی از فروش'!A:Q,9,),0)</f>
        <v>0</v>
      </c>
      <c r="H140" s="75"/>
      <c r="I140" s="75">
        <f t="shared" si="6"/>
        <v>0</v>
      </c>
      <c r="J140" s="75"/>
      <c r="K140" s="76">
        <f t="shared" si="8"/>
        <v>0</v>
      </c>
      <c r="L140" s="75"/>
      <c r="M140" s="75">
        <f>IFERROR(VLOOKUP(A140,'درآمد سود سهام'!A:S,15,0),0)</f>
        <v>0</v>
      </c>
      <c r="N140" s="75"/>
      <c r="O140" s="75">
        <f>IFERROR(VLOOKUP(A140,'درآمد ناشی از تغییر قیمت اوراق'!A:Q,17,0),0)</f>
        <v>0</v>
      </c>
      <c r="P140" s="75"/>
      <c r="Q140" s="75">
        <f>IFERROR(VLOOKUP(A140,'درآمد اعمال اختیار'!A:M,13,0),0)</f>
        <v>-451511161</v>
      </c>
      <c r="R140" s="75"/>
      <c r="S140" s="75">
        <f t="shared" si="7"/>
        <v>-451511161</v>
      </c>
      <c r="U140" s="76">
        <f>S140/درآمد!$F$12*100</f>
        <v>0.28348579073510527</v>
      </c>
    </row>
    <row r="141" spans="1:21" ht="18.75">
      <c r="A141" s="68" t="s">
        <v>233</v>
      </c>
      <c r="C141" s="75">
        <f>IFERROR(VLOOKUP(A141,'درآمد سود سهام'!A:S,9,0),0)</f>
        <v>0</v>
      </c>
      <c r="D141" s="75"/>
      <c r="E141" s="75">
        <f>IFERROR(VLOOKUP(A141,'درآمد ناشی از تغییر قیمت اوراق'!A:Q,9,0),0)</f>
        <v>0</v>
      </c>
      <c r="F141" s="75"/>
      <c r="G141" s="75">
        <f>IFERROR(VLOOKUP(A141,'درآمد ناشی از فروش'!A:Q,9,),0)</f>
        <v>0</v>
      </c>
      <c r="H141" s="75"/>
      <c r="I141" s="75">
        <f t="shared" si="6"/>
        <v>0</v>
      </c>
      <c r="J141" s="75"/>
      <c r="K141" s="76">
        <f t="shared" si="8"/>
        <v>0</v>
      </c>
      <c r="L141" s="75"/>
      <c r="M141" s="75">
        <f>IFERROR(VLOOKUP(A141,'درآمد سود سهام'!A:S,15,0),0)</f>
        <v>0</v>
      </c>
      <c r="N141" s="75"/>
      <c r="O141" s="75">
        <f>IFERROR(VLOOKUP(A141,'درآمد ناشی از تغییر قیمت اوراق'!A:Q,17,0),0)</f>
        <v>0</v>
      </c>
      <c r="P141" s="75"/>
      <c r="Q141" s="75">
        <f>IFERROR(VLOOKUP(A141,'درآمد اعمال اختیار'!A:M,13,0),0)</f>
        <v>164881874</v>
      </c>
      <c r="R141" s="75"/>
      <c r="S141" s="75">
        <f t="shared" si="7"/>
        <v>164881874</v>
      </c>
      <c r="U141" s="76">
        <f>S141/درآمد!$F$12*100</f>
        <v>-0.1035227309226493</v>
      </c>
    </row>
    <row r="142" spans="1:21" ht="18.75">
      <c r="A142" s="68" t="s">
        <v>258</v>
      </c>
      <c r="C142" s="75">
        <f>IFERROR(VLOOKUP(A142,'درآمد سود سهام'!A:S,9,0),0)</f>
        <v>0</v>
      </c>
      <c r="D142" s="75"/>
      <c r="E142" s="75">
        <f>IFERROR(VLOOKUP(A142,'درآمد ناشی از تغییر قیمت اوراق'!A:Q,9,0),0)</f>
        <v>0</v>
      </c>
      <c r="F142" s="75"/>
      <c r="G142" s="75">
        <f>IFERROR(VLOOKUP(A142,'درآمد ناشی از فروش'!A:Q,9,),0)</f>
        <v>0</v>
      </c>
      <c r="H142" s="75"/>
      <c r="I142" s="75">
        <f t="shared" si="6"/>
        <v>0</v>
      </c>
      <c r="J142" s="75"/>
      <c r="K142" s="76">
        <f t="shared" si="8"/>
        <v>0</v>
      </c>
      <c r="L142" s="75"/>
      <c r="M142" s="75">
        <f>IFERROR(VLOOKUP(A142,'درآمد سود سهام'!A:S,15,0),0)</f>
        <v>0</v>
      </c>
      <c r="N142" s="75"/>
      <c r="O142" s="75">
        <f>IFERROR(VLOOKUP(A142,'درآمد ناشی از تغییر قیمت اوراق'!A:Q,17,0),0)</f>
        <v>0</v>
      </c>
      <c r="P142" s="75"/>
      <c r="Q142" s="75">
        <f>IFERROR(VLOOKUP(A142,'درآمد اعمال اختیار'!A:M,13,0),0)</f>
        <v>7973607616</v>
      </c>
      <c r="R142" s="75"/>
      <c r="S142" s="75">
        <f t="shared" si="7"/>
        <v>7973607616</v>
      </c>
      <c r="U142" s="76">
        <f>S142/درآمد!$F$12*100</f>
        <v>-5.0063091575120939</v>
      </c>
    </row>
    <row r="143" spans="1:21" ht="18.75">
      <c r="A143" s="68" t="s">
        <v>252</v>
      </c>
      <c r="C143" s="75">
        <f>IFERROR(VLOOKUP(A143,'درآمد سود سهام'!A:S,9,0),0)</f>
        <v>0</v>
      </c>
      <c r="D143" s="75"/>
      <c r="E143" s="75">
        <f>IFERROR(VLOOKUP(A143,'درآمد ناشی از تغییر قیمت اوراق'!A:Q,9,0),0)</f>
        <v>0</v>
      </c>
      <c r="F143" s="75"/>
      <c r="G143" s="75">
        <f>IFERROR(VLOOKUP(A143,'درآمد ناشی از فروش'!A:Q,9,),0)</f>
        <v>0</v>
      </c>
      <c r="H143" s="75"/>
      <c r="I143" s="75">
        <f t="shared" si="6"/>
        <v>0</v>
      </c>
      <c r="J143" s="75"/>
      <c r="K143" s="76">
        <f t="shared" si="8"/>
        <v>0</v>
      </c>
      <c r="L143" s="75"/>
      <c r="M143" s="75">
        <f>IFERROR(VLOOKUP(A143,'درآمد سود سهام'!A:S,15,0),0)</f>
        <v>0</v>
      </c>
      <c r="N143" s="75"/>
      <c r="O143" s="75">
        <f>IFERROR(VLOOKUP(A143,'درآمد ناشی از تغییر قیمت اوراق'!A:Q,17,0),0)</f>
        <v>0</v>
      </c>
      <c r="P143" s="75"/>
      <c r="Q143" s="75">
        <f>IFERROR(VLOOKUP(A143,'درآمد اعمال اختیار'!A:M,13,0),0)</f>
        <v>12068999730</v>
      </c>
      <c r="R143" s="75"/>
      <c r="S143" s="75">
        <f t="shared" si="7"/>
        <v>12068999730</v>
      </c>
      <c r="U143" s="76">
        <f>S143/درآمد!$F$12*100</f>
        <v>-7.5776419884354134</v>
      </c>
    </row>
    <row r="144" spans="1:21" ht="18.75">
      <c r="A144" s="68" t="s">
        <v>86</v>
      </c>
      <c r="C144" s="75">
        <f>IFERROR(VLOOKUP(A144,'درآمد سود سهام'!A:S,9,0),0)</f>
        <v>0</v>
      </c>
      <c r="D144" s="75"/>
      <c r="E144" s="75">
        <f>IFERROR(VLOOKUP(A144,'درآمد ناشی از تغییر قیمت اوراق'!A:Q,9,0),0)</f>
        <v>0</v>
      </c>
      <c r="F144" s="75"/>
      <c r="G144" s="75">
        <f>IFERROR(VLOOKUP(A144,'درآمد ناشی از فروش'!A:Q,9,),0)</f>
        <v>0</v>
      </c>
      <c r="H144" s="75"/>
      <c r="I144" s="75">
        <f t="shared" si="6"/>
        <v>0</v>
      </c>
      <c r="J144" s="75"/>
      <c r="K144" s="76">
        <f t="shared" si="8"/>
        <v>0</v>
      </c>
      <c r="L144" s="75"/>
      <c r="M144" s="75">
        <f>IFERROR(VLOOKUP(A144,'درآمد سود سهام'!A:S,15,0),0)</f>
        <v>0</v>
      </c>
      <c r="N144" s="75"/>
      <c r="O144" s="75">
        <f>IFERROR(VLOOKUP(A144,'درآمد ناشی از تغییر قیمت اوراق'!A:Q,17,0),0)</f>
        <v>0</v>
      </c>
      <c r="P144" s="75"/>
      <c r="Q144" s="75">
        <f>IFERROR(VLOOKUP(A144,'درآمد اعمال اختیار'!A:M,13,0),0)</f>
        <v>543384393</v>
      </c>
      <c r="R144" s="75"/>
      <c r="S144" s="75">
        <f t="shared" si="7"/>
        <v>543384393</v>
      </c>
      <c r="U144" s="76">
        <f>S144/درآمد!$F$12*100</f>
        <v>-0.34116931679285822</v>
      </c>
    </row>
    <row r="145" spans="1:21" ht="18.75">
      <c r="A145" s="68" t="s">
        <v>253</v>
      </c>
      <c r="C145" s="75">
        <f>IFERROR(VLOOKUP(A145,'درآمد سود سهام'!A:S,9,0),0)</f>
        <v>0</v>
      </c>
      <c r="D145" s="75"/>
      <c r="E145" s="75">
        <f>IFERROR(VLOOKUP(A145,'درآمد ناشی از تغییر قیمت اوراق'!A:Q,9,0),0)</f>
        <v>0</v>
      </c>
      <c r="F145" s="75"/>
      <c r="G145" s="75">
        <f>IFERROR(VLOOKUP(A145,'درآمد ناشی از فروش'!A:Q,9,),0)</f>
        <v>0</v>
      </c>
      <c r="H145" s="75"/>
      <c r="I145" s="75">
        <f t="shared" si="6"/>
        <v>0</v>
      </c>
      <c r="J145" s="75"/>
      <c r="K145" s="76">
        <f t="shared" si="8"/>
        <v>0</v>
      </c>
      <c r="L145" s="75"/>
      <c r="M145" s="75">
        <f>IFERROR(VLOOKUP(A145,'درآمد سود سهام'!A:S,15,0),0)</f>
        <v>0</v>
      </c>
      <c r="N145" s="75"/>
      <c r="O145" s="75">
        <f>IFERROR(VLOOKUP(A145,'درآمد ناشی از تغییر قیمت اوراق'!A:Q,17,0),0)</f>
        <v>0</v>
      </c>
      <c r="P145" s="75"/>
      <c r="Q145" s="75">
        <f>IFERROR(VLOOKUP(A145,'درآمد اعمال اختیار'!A:M,13,0),0)</f>
        <v>5415096038</v>
      </c>
      <c r="R145" s="75"/>
      <c r="S145" s="75">
        <f t="shared" si="7"/>
        <v>5415096038</v>
      </c>
      <c r="U145" s="76">
        <f>S145/درآمد!$F$12*100</f>
        <v>-3.3999221167402451</v>
      </c>
    </row>
    <row r="146" spans="1:21" ht="18.75">
      <c r="A146" s="68" t="s">
        <v>255</v>
      </c>
      <c r="C146" s="75">
        <f>IFERROR(VLOOKUP(A146,'درآمد سود سهام'!A:S,9,0),0)</f>
        <v>0</v>
      </c>
      <c r="D146" s="75"/>
      <c r="E146" s="75">
        <f>IFERROR(VLOOKUP(A146,'درآمد ناشی از تغییر قیمت اوراق'!A:Q,9,0),0)</f>
        <v>0</v>
      </c>
      <c r="F146" s="75"/>
      <c r="G146" s="75">
        <f>IFERROR(VLOOKUP(A146,'درآمد ناشی از فروش'!A:Q,9,),0)</f>
        <v>0</v>
      </c>
      <c r="H146" s="75"/>
      <c r="I146" s="75">
        <f t="shared" si="6"/>
        <v>0</v>
      </c>
      <c r="J146" s="75"/>
      <c r="K146" s="76">
        <f t="shared" si="8"/>
        <v>0</v>
      </c>
      <c r="L146" s="75"/>
      <c r="M146" s="75">
        <f>IFERROR(VLOOKUP(A146,'درآمد سود سهام'!A:S,15,0),0)</f>
        <v>0</v>
      </c>
      <c r="N146" s="75"/>
      <c r="O146" s="75">
        <f>IFERROR(VLOOKUP(A146,'درآمد ناشی از تغییر قیمت اوراق'!A:Q,17,0),0)</f>
        <v>0</v>
      </c>
      <c r="P146" s="75"/>
      <c r="Q146" s="75">
        <f>IFERROR(VLOOKUP(A146,'درآمد اعمال اختیار'!A:M,13,0),0)</f>
        <v>91269441</v>
      </c>
      <c r="R146" s="75"/>
      <c r="S146" s="75">
        <f t="shared" si="7"/>
        <v>91269441</v>
      </c>
      <c r="U146" s="76">
        <f>S146/درآمد!$F$12*100</f>
        <v>-5.7304429849600186E-2</v>
      </c>
    </row>
    <row r="147" spans="1:21" ht="18.75">
      <c r="A147" s="68" t="s">
        <v>257</v>
      </c>
      <c r="C147" s="75">
        <f>IFERROR(VLOOKUP(A147,'درآمد سود سهام'!A:S,9,0),0)</f>
        <v>0</v>
      </c>
      <c r="D147" s="75"/>
      <c r="E147" s="75">
        <f>IFERROR(VLOOKUP(A147,'درآمد ناشی از تغییر قیمت اوراق'!A:Q,9,0),0)</f>
        <v>0</v>
      </c>
      <c r="F147" s="75"/>
      <c r="G147" s="75">
        <f>IFERROR(VLOOKUP(A147,'درآمد ناشی از فروش'!A:Q,9,),0)</f>
        <v>0</v>
      </c>
      <c r="H147" s="75"/>
      <c r="I147" s="75">
        <f t="shared" si="6"/>
        <v>0</v>
      </c>
      <c r="J147" s="75"/>
      <c r="K147" s="76">
        <f t="shared" si="8"/>
        <v>0</v>
      </c>
      <c r="L147" s="75"/>
      <c r="M147" s="75">
        <f>IFERROR(VLOOKUP(A147,'درآمد سود سهام'!A:S,15,0),0)</f>
        <v>0</v>
      </c>
      <c r="N147" s="75"/>
      <c r="O147" s="75">
        <f>IFERROR(VLOOKUP(A147,'درآمد ناشی از تغییر قیمت اوراق'!A:Q,17,0),0)</f>
        <v>0</v>
      </c>
      <c r="P147" s="75"/>
      <c r="Q147" s="75">
        <f>IFERROR(VLOOKUP(A147,'درآمد اعمال اختیار'!A:M,13,0),0)</f>
        <v>77600036</v>
      </c>
      <c r="R147" s="75"/>
      <c r="S147" s="75">
        <f t="shared" si="7"/>
        <v>77600036</v>
      </c>
      <c r="U147" s="76">
        <f>S147/درآمد!$F$12*100</f>
        <v>-4.8721957432482241E-2</v>
      </c>
    </row>
    <row r="148" spans="1:21" ht="18.75">
      <c r="A148" s="68" t="s">
        <v>256</v>
      </c>
      <c r="C148" s="75">
        <f>IFERROR(VLOOKUP(A148,'درآمد سود سهام'!A:S,9,0),0)</f>
        <v>0</v>
      </c>
      <c r="D148" s="75"/>
      <c r="E148" s="75">
        <f>IFERROR(VLOOKUP(A148,'درآمد ناشی از تغییر قیمت اوراق'!A:Q,9,0),0)</f>
        <v>0</v>
      </c>
      <c r="F148" s="75"/>
      <c r="G148" s="75">
        <f>IFERROR(VLOOKUP(A148,'درآمد ناشی از فروش'!A:Q,9,),0)</f>
        <v>0</v>
      </c>
      <c r="H148" s="75"/>
      <c r="I148" s="75">
        <f t="shared" si="6"/>
        <v>0</v>
      </c>
      <c r="J148" s="75"/>
      <c r="K148" s="76">
        <f t="shared" si="8"/>
        <v>0</v>
      </c>
      <c r="L148" s="75"/>
      <c r="M148" s="75">
        <f>IFERROR(VLOOKUP(A148,'درآمد سود سهام'!A:S,15,0),0)</f>
        <v>0</v>
      </c>
      <c r="N148" s="75"/>
      <c r="O148" s="75">
        <f>IFERROR(VLOOKUP(A148,'درآمد ناشی از تغییر قیمت اوراق'!A:Q,17,0),0)</f>
        <v>0</v>
      </c>
      <c r="P148" s="75"/>
      <c r="Q148" s="75">
        <f>IFERROR(VLOOKUP(A148,'درآمد اعمال اختیار'!A:M,13,0),0)</f>
        <v>-59205077</v>
      </c>
      <c r="R148" s="75"/>
      <c r="S148" s="75">
        <f t="shared" si="7"/>
        <v>-59205077</v>
      </c>
      <c r="U148" s="76">
        <f>S148/درآمد!$F$12*100</f>
        <v>3.7172498752202035E-2</v>
      </c>
    </row>
    <row r="149" spans="1:21" ht="18.75">
      <c r="A149" s="68" t="s">
        <v>234</v>
      </c>
      <c r="C149" s="75">
        <f>IFERROR(VLOOKUP(A149,'درآمد سود سهام'!A:S,9,0),0)</f>
        <v>0</v>
      </c>
      <c r="D149" s="75"/>
      <c r="E149" s="75">
        <f>IFERROR(VLOOKUP(A149,'درآمد ناشی از تغییر قیمت اوراق'!A:Q,9,0),0)</f>
        <v>0</v>
      </c>
      <c r="F149" s="75"/>
      <c r="G149" s="75">
        <f>IFERROR(VLOOKUP(A149,'درآمد ناشی از فروش'!A:Q,9,),0)</f>
        <v>0</v>
      </c>
      <c r="H149" s="75"/>
      <c r="I149" s="75">
        <f t="shared" si="6"/>
        <v>0</v>
      </c>
      <c r="J149" s="75"/>
      <c r="K149" s="76">
        <f t="shared" si="8"/>
        <v>0</v>
      </c>
      <c r="L149" s="75"/>
      <c r="M149" s="75">
        <f>IFERROR(VLOOKUP(A149,'درآمد سود سهام'!A:S,15,0),0)</f>
        <v>0</v>
      </c>
      <c r="N149" s="75"/>
      <c r="O149" s="75">
        <f>IFERROR(VLOOKUP(A149,'درآمد ناشی از تغییر قیمت اوراق'!A:Q,17,0),0)</f>
        <v>0</v>
      </c>
      <c r="P149" s="75"/>
      <c r="Q149" s="75">
        <f>IFERROR(VLOOKUP(A149,'درآمد اعمال اختیار'!A:M,13,0),0)</f>
        <v>24893180</v>
      </c>
      <c r="R149" s="75"/>
      <c r="S149" s="75">
        <f t="shared" si="7"/>
        <v>24893180</v>
      </c>
      <c r="U149" s="76">
        <f>S149/درآمد!$F$12*100</f>
        <v>-1.5629431619324483E-2</v>
      </c>
    </row>
    <row r="150" spans="1:21" ht="18.75">
      <c r="A150" s="68" t="s">
        <v>53</v>
      </c>
      <c r="C150" s="75">
        <f>IFERROR(VLOOKUP(A150,'درآمد سود سهام'!A:S,9,0),0)</f>
        <v>0</v>
      </c>
      <c r="D150" s="75"/>
      <c r="E150" s="75">
        <f>IFERROR(VLOOKUP(A150,'درآمد ناشی از تغییر قیمت اوراق'!A:Q,9,0),0)</f>
        <v>0</v>
      </c>
      <c r="F150" s="75"/>
      <c r="G150" s="75">
        <f>IFERROR(VLOOKUP(A150,'درآمد ناشی از فروش'!A:Q,9,),0)</f>
        <v>0</v>
      </c>
      <c r="H150" s="75"/>
      <c r="I150" s="75">
        <f t="shared" si="6"/>
        <v>0</v>
      </c>
      <c r="J150" s="75"/>
      <c r="K150" s="76">
        <f t="shared" si="8"/>
        <v>0</v>
      </c>
      <c r="L150" s="75"/>
      <c r="M150" s="75">
        <f>IFERROR(VLOOKUP(A150,'درآمد سود سهام'!A:S,15,0),0)</f>
        <v>0</v>
      </c>
      <c r="N150" s="75"/>
      <c r="O150" s="75">
        <f>IFERROR(VLOOKUP(A150,'درآمد ناشی از تغییر قیمت اوراق'!A:Q,17,0),0)</f>
        <v>0</v>
      </c>
      <c r="P150" s="75"/>
      <c r="Q150" s="75">
        <f>IFERROR(VLOOKUP(A150,'درآمد اعمال اختیار'!A:M,13,0),0)</f>
        <v>-1620141137</v>
      </c>
      <c r="R150" s="75"/>
      <c r="S150" s="75">
        <f t="shared" si="7"/>
        <v>-1620141137</v>
      </c>
      <c r="U150" s="76">
        <f>S150/درآمد!$F$12*100</f>
        <v>1.0172217898394709</v>
      </c>
    </row>
    <row r="151" spans="1:21" ht="18.75">
      <c r="A151" s="68" t="s">
        <v>116</v>
      </c>
      <c r="C151" s="75">
        <f>IFERROR(VLOOKUP(A151,'درآمد سود سهام'!A:S,9,0),0)</f>
        <v>0</v>
      </c>
      <c r="D151" s="75"/>
      <c r="E151" s="75">
        <f>IFERROR(VLOOKUP(A151,'درآمد ناشی از تغییر قیمت اوراق'!A:Q,9,0),0)</f>
        <v>0</v>
      </c>
      <c r="F151" s="75"/>
      <c r="G151" s="75">
        <f>IFERROR(VLOOKUP(A151,'درآمد ناشی از فروش'!A:Q,9,),0)</f>
        <v>0</v>
      </c>
      <c r="H151" s="75"/>
      <c r="I151" s="75">
        <f t="shared" si="6"/>
        <v>0</v>
      </c>
      <c r="J151" s="75"/>
      <c r="K151" s="76">
        <f t="shared" si="8"/>
        <v>0</v>
      </c>
      <c r="L151" s="75"/>
      <c r="M151" s="75">
        <f>IFERROR(VLOOKUP(A151,'درآمد سود سهام'!A:S,15,0),0)</f>
        <v>0</v>
      </c>
      <c r="N151" s="75"/>
      <c r="O151" s="75">
        <f>IFERROR(VLOOKUP(A151,'درآمد ناشی از تغییر قیمت اوراق'!A:Q,17,0),0)</f>
        <v>0</v>
      </c>
      <c r="P151" s="75"/>
      <c r="Q151" s="75">
        <f>IFERROR(VLOOKUP(A151,'درآمد اعمال اختیار'!A:M,13,0),0)</f>
        <v>-32541299969</v>
      </c>
      <c r="R151" s="75"/>
      <c r="S151" s="75">
        <f t="shared" si="7"/>
        <v>-32541299969</v>
      </c>
      <c r="U151" s="76">
        <f>S151/درآمد!$F$12*100</f>
        <v>20.43138010770064</v>
      </c>
    </row>
    <row r="152" spans="1:21" ht="18.75">
      <c r="A152" s="68" t="s">
        <v>26</v>
      </c>
      <c r="C152" s="75">
        <f>IFERROR(VLOOKUP(A152,'درآمد سود سهام'!A:S,9,0),0)</f>
        <v>0</v>
      </c>
      <c r="D152" s="75"/>
      <c r="E152" s="75">
        <f>IFERROR(VLOOKUP(A152,'درآمد ناشی از تغییر قیمت اوراق'!A:Q,9,0),0)</f>
        <v>0</v>
      </c>
      <c r="F152" s="75"/>
      <c r="G152" s="75">
        <f>IFERROR(VLOOKUP(A152,'درآمد ناشی از فروش'!A:Q,9,),0)</f>
        <v>0</v>
      </c>
      <c r="H152" s="75"/>
      <c r="I152" s="75">
        <f t="shared" si="6"/>
        <v>0</v>
      </c>
      <c r="J152" s="75"/>
      <c r="K152" s="76">
        <f t="shared" si="8"/>
        <v>0</v>
      </c>
      <c r="L152" s="75"/>
      <c r="M152" s="75">
        <f>IFERROR(VLOOKUP(A152,'درآمد سود سهام'!A:S,15,0),0)</f>
        <v>0</v>
      </c>
      <c r="N152" s="75"/>
      <c r="O152" s="75">
        <f>IFERROR(VLOOKUP(A152,'درآمد ناشی از تغییر قیمت اوراق'!A:Q,17,0),0)</f>
        <v>0</v>
      </c>
      <c r="P152" s="75"/>
      <c r="Q152" s="75">
        <f>IFERROR(VLOOKUP(A152,'درآمد اعمال اختیار'!A:M,13,0),0)</f>
        <v>3995058857</v>
      </c>
      <c r="R152" s="75"/>
      <c r="S152" s="75">
        <f t="shared" si="7"/>
        <v>3995058857</v>
      </c>
      <c r="U152" s="76">
        <f>S152/درآمد!$F$12*100</f>
        <v>-2.5083375936966723</v>
      </c>
    </row>
    <row r="153" spans="1:21" ht="18.75">
      <c r="A153" s="68" t="s">
        <v>241</v>
      </c>
      <c r="C153" s="75">
        <f>IFERROR(VLOOKUP(A153,'درآمد سود سهام'!A:S,9,0),0)</f>
        <v>0</v>
      </c>
      <c r="D153" s="75"/>
      <c r="E153" s="75">
        <f>IFERROR(VLOOKUP(A153,'درآمد ناشی از تغییر قیمت اوراق'!A:Q,9,0),0)</f>
        <v>0</v>
      </c>
      <c r="F153" s="75"/>
      <c r="G153" s="75">
        <f>IFERROR(VLOOKUP(A153,'درآمد ناشی از فروش'!A:Q,9,),0)</f>
        <v>0</v>
      </c>
      <c r="H153" s="75"/>
      <c r="I153" s="75">
        <f t="shared" si="6"/>
        <v>0</v>
      </c>
      <c r="J153" s="75"/>
      <c r="K153" s="76">
        <f t="shared" si="8"/>
        <v>0</v>
      </c>
      <c r="L153" s="75"/>
      <c r="M153" s="75">
        <f>IFERROR(VLOOKUP(A153,'درآمد سود سهام'!A:S,15,0),0)</f>
        <v>0</v>
      </c>
      <c r="N153" s="75"/>
      <c r="O153" s="75">
        <f>IFERROR(VLOOKUP(A153,'درآمد ناشی از تغییر قیمت اوراق'!A:Q,17,0),0)</f>
        <v>0</v>
      </c>
      <c r="P153" s="75"/>
      <c r="Q153" s="75">
        <f>IFERROR(VLOOKUP(A153,'درآمد اعمال اختیار'!A:M,13,0),0)</f>
        <v>-6168921784</v>
      </c>
      <c r="R153" s="75"/>
      <c r="S153" s="75">
        <f t="shared" si="7"/>
        <v>-6168921784</v>
      </c>
      <c r="T153" s="72"/>
      <c r="U153" s="76">
        <f>S153/درآمد!$F$12*100</f>
        <v>3.8732191382534973</v>
      </c>
    </row>
    <row r="154" spans="1:21" ht="18.75">
      <c r="A154" s="68" t="s">
        <v>46</v>
      </c>
      <c r="C154" s="75">
        <f>IFERROR(VLOOKUP(A154,'درآمد سود سهام'!A:S,9,0),0)</f>
        <v>0</v>
      </c>
      <c r="E154" s="75">
        <f>IFERROR(VLOOKUP(A154,'درآمد ناشی از تغییر قیمت اوراق'!A:Q,9,0),0)</f>
        <v>0</v>
      </c>
      <c r="G154" s="75">
        <f>IFERROR(VLOOKUP(A154,'درآمد ناشی از فروش'!A:Q,9,),0)</f>
        <v>0</v>
      </c>
      <c r="I154" s="75">
        <f t="shared" si="6"/>
        <v>0</v>
      </c>
      <c r="K154" s="76">
        <f t="shared" si="8"/>
        <v>0</v>
      </c>
      <c r="M154" s="75">
        <f>IFERROR(VLOOKUP(A154,'درآمد سود سهام'!A:S,15,0),0)</f>
        <v>0</v>
      </c>
      <c r="O154" s="75">
        <f>IFERROR(VLOOKUP(A154,'درآمد ناشی از تغییر قیمت اوراق'!A:Q,17,0),0)</f>
        <v>0</v>
      </c>
      <c r="Q154" s="75">
        <f>IFERROR(VLOOKUP(A154,'درآمد اعمال اختیار'!A:M,13,0),0)</f>
        <v>9395498768</v>
      </c>
      <c r="S154" s="75">
        <f t="shared" si="7"/>
        <v>9395498768</v>
      </c>
      <c r="U154" s="76">
        <f>S154/درآمد!$F$12*100</f>
        <v>-5.8990577147597625</v>
      </c>
    </row>
    <row r="155" spans="1:21" ht="18.75">
      <c r="A155" s="68" t="s">
        <v>118</v>
      </c>
      <c r="C155" s="75">
        <f>IFERROR(VLOOKUP(A155,'درآمد سود سهام'!A:S,9,0),0)</f>
        <v>0</v>
      </c>
      <c r="E155" s="75">
        <f>IFERROR(VLOOKUP(A155,'درآمد ناشی از تغییر قیمت اوراق'!A:Q,9,0),0)</f>
        <v>0</v>
      </c>
      <c r="G155" s="75">
        <f>IFERROR(VLOOKUP(A155,'درآمد ناشی از فروش'!A:Q,9,),0)</f>
        <v>0</v>
      </c>
      <c r="I155" s="75">
        <f t="shared" si="6"/>
        <v>0</v>
      </c>
      <c r="K155" s="76">
        <f t="shared" si="8"/>
        <v>0</v>
      </c>
      <c r="M155" s="75">
        <f>IFERROR(VLOOKUP(A155,'درآمد سود سهام'!A:S,15,0),0)</f>
        <v>0</v>
      </c>
      <c r="O155" s="75">
        <f>IFERROR(VLOOKUP(A155,'درآمد ناشی از تغییر قیمت اوراق'!A:Q,17,0),0)</f>
        <v>0</v>
      </c>
      <c r="Q155" s="75">
        <f>IFERROR(VLOOKUP(A155,'درآمد اعمال اختیار'!A:M,13,0),0)</f>
        <v>-2160166931</v>
      </c>
      <c r="S155" s="75">
        <f t="shared" si="7"/>
        <v>-2160166931</v>
      </c>
      <c r="U155" s="76">
        <f>S155/درآمد!$F$12*100</f>
        <v>1.3562823767148484</v>
      </c>
    </row>
    <row r="156" spans="1:21" ht="18.75">
      <c r="A156" s="68" t="s">
        <v>330</v>
      </c>
      <c r="C156" s="75">
        <f>IFERROR(VLOOKUP(A156,'درآمد سود سهام'!A:S,9,0),0)</f>
        <v>0</v>
      </c>
      <c r="E156" s="75">
        <f>IFERROR(VLOOKUP(A156,'درآمد ناشی از تغییر قیمت اوراق'!A:Q,9,0),0)</f>
        <v>0</v>
      </c>
      <c r="G156" s="75">
        <f>IFERROR(VLOOKUP(A156,'درآمد ناشی از فروش'!A:Q,9,),0)</f>
        <v>0</v>
      </c>
      <c r="I156" s="75">
        <f t="shared" si="6"/>
        <v>0</v>
      </c>
      <c r="K156" s="76">
        <f t="shared" si="8"/>
        <v>0</v>
      </c>
      <c r="M156" s="75">
        <f>IFERROR(VLOOKUP(A156,'درآمد سود سهام'!A:S,15,0),0)</f>
        <v>0</v>
      </c>
      <c r="O156" s="75">
        <f>IFERROR(VLOOKUP(A156,'درآمد ناشی از تغییر قیمت اوراق'!A:Q,17,0),0)</f>
        <v>0</v>
      </c>
      <c r="Q156" s="75">
        <f>IFERROR(VLOOKUP(A156,'درآمد اعمال اختیار'!A:M,13,0),0)</f>
        <v>482018135</v>
      </c>
      <c r="S156" s="75">
        <f t="shared" si="7"/>
        <v>482018135</v>
      </c>
      <c r="U156" s="76">
        <f>S156/درآمد!$F$12*100</f>
        <v>-0.30263989897059429</v>
      </c>
    </row>
    <row r="157" spans="1:21" ht="18.75">
      <c r="A157" s="68" t="s">
        <v>47</v>
      </c>
      <c r="C157" s="75">
        <f>IFERROR(VLOOKUP(A157,'درآمد سود سهام'!A:S,9,0),0)</f>
        <v>0</v>
      </c>
      <c r="E157" s="75">
        <f>IFERROR(VLOOKUP(A157,'درآمد ناشی از تغییر قیمت اوراق'!A:Q,9,0),0)</f>
        <v>0</v>
      </c>
      <c r="G157" s="75">
        <f>IFERROR(VLOOKUP(A157,'درآمد ناشی از فروش'!A:Q,9,),0)</f>
        <v>0</v>
      </c>
      <c r="I157" s="75">
        <f t="shared" si="6"/>
        <v>0</v>
      </c>
      <c r="K157" s="76">
        <f t="shared" si="8"/>
        <v>0</v>
      </c>
      <c r="M157" s="75">
        <f>IFERROR(VLOOKUP(A157,'درآمد سود سهام'!A:S,15,0),0)</f>
        <v>0</v>
      </c>
      <c r="O157" s="75">
        <f>IFERROR(VLOOKUP(A157,'درآمد ناشی از تغییر قیمت اوراق'!A:Q,17,0),0)</f>
        <v>0</v>
      </c>
      <c r="Q157" s="75">
        <f>IFERROR(VLOOKUP(A157,'درآمد اعمال اختیار'!A:M,13,0),0)</f>
        <v>6618697520</v>
      </c>
      <c r="S157" s="75">
        <f t="shared" si="7"/>
        <v>6618697520</v>
      </c>
      <c r="U157" s="76">
        <f>S157/درآمد!$F$12*100</f>
        <v>-4.1556153250742796</v>
      </c>
    </row>
    <row r="158" spans="1:21" ht="18.75">
      <c r="A158" s="68" t="s">
        <v>120</v>
      </c>
      <c r="C158" s="75">
        <f>IFERROR(VLOOKUP(A158,'درآمد سود سهام'!A:S,9,0),0)</f>
        <v>0</v>
      </c>
      <c r="E158" s="75">
        <f>IFERROR(VLOOKUP(A158,'درآمد ناشی از تغییر قیمت اوراق'!A:Q,9,0),0)</f>
        <v>0</v>
      </c>
      <c r="G158" s="75">
        <f>IFERROR(VLOOKUP(A158,'درآمد ناشی از فروش'!A:Q,9,),0)</f>
        <v>0</v>
      </c>
      <c r="I158" s="75">
        <f t="shared" si="6"/>
        <v>0</v>
      </c>
      <c r="K158" s="76">
        <f t="shared" si="8"/>
        <v>0</v>
      </c>
      <c r="M158" s="75">
        <f>IFERROR(VLOOKUP(A158,'درآمد سود سهام'!A:S,15,0),0)</f>
        <v>0</v>
      </c>
      <c r="O158" s="75">
        <f>IFERROR(VLOOKUP(A158,'درآمد ناشی از تغییر قیمت اوراق'!A:Q,17,0),0)</f>
        <v>0</v>
      </c>
      <c r="Q158" s="75">
        <f>IFERROR(VLOOKUP(A158,'درآمد اعمال اختیار'!A:M,13,0),0)</f>
        <v>3780554234</v>
      </c>
      <c r="S158" s="75">
        <f t="shared" si="7"/>
        <v>3780554234</v>
      </c>
      <c r="U158" s="76">
        <f>S158/درآمد!$F$12*100</f>
        <v>-2.3736587243353662</v>
      </c>
    </row>
    <row r="159" spans="1:21" ht="18.75">
      <c r="A159" s="68" t="s">
        <v>73</v>
      </c>
      <c r="C159" s="75">
        <f>IFERROR(VLOOKUP(A159,'درآمد سود سهام'!A:S,9,0),0)</f>
        <v>0</v>
      </c>
      <c r="E159" s="75">
        <f>IFERROR(VLOOKUP(A159,'درآمد ناشی از تغییر قیمت اوراق'!A:Q,9,0),0)</f>
        <v>0</v>
      </c>
      <c r="G159" s="75">
        <f>IFERROR(VLOOKUP(A159,'درآمد ناشی از فروش'!A:Q,9,),0)</f>
        <v>0</v>
      </c>
      <c r="I159" s="75">
        <f t="shared" si="6"/>
        <v>0</v>
      </c>
      <c r="K159" s="76">
        <f t="shared" si="8"/>
        <v>0</v>
      </c>
      <c r="M159" s="75">
        <f>IFERROR(VLOOKUP(A159,'درآمد سود سهام'!A:S,15,0),0)</f>
        <v>0</v>
      </c>
      <c r="O159" s="75">
        <f>IFERROR(VLOOKUP(A159,'درآمد ناشی از تغییر قیمت اوراق'!A:Q,17,0),0)</f>
        <v>0</v>
      </c>
      <c r="Q159" s="75">
        <f>IFERROR(VLOOKUP(A159,'درآمد اعمال اختیار'!A:M,13,0),0)</f>
        <v>186886858</v>
      </c>
      <c r="S159" s="75">
        <f t="shared" si="7"/>
        <v>186886858</v>
      </c>
      <c r="U159" s="76">
        <f>S159/درآمد!$F$12*100</f>
        <v>-0.11733877984497781</v>
      </c>
    </row>
    <row r="160" spans="1:21" ht="18.75">
      <c r="A160" s="68" t="s">
        <v>119</v>
      </c>
      <c r="C160" s="75">
        <f>IFERROR(VLOOKUP(A160,'درآمد سود سهام'!A:S,9,0),0)</f>
        <v>0</v>
      </c>
      <c r="E160" s="75">
        <f>IFERROR(VLOOKUP(A160,'درآمد ناشی از تغییر قیمت اوراق'!A:Q,9,0),0)</f>
        <v>0</v>
      </c>
      <c r="G160" s="75">
        <f>IFERROR(VLOOKUP(A160,'درآمد ناشی از فروش'!A:Q,9,),0)</f>
        <v>0</v>
      </c>
      <c r="I160" s="75">
        <f t="shared" si="6"/>
        <v>0</v>
      </c>
      <c r="K160" s="76">
        <f t="shared" si="8"/>
        <v>0</v>
      </c>
      <c r="M160" s="75">
        <f>IFERROR(VLOOKUP(A160,'درآمد سود سهام'!A:S,15,0),0)</f>
        <v>0</v>
      </c>
      <c r="O160" s="75">
        <f>IFERROR(VLOOKUP(A160,'درآمد ناشی از تغییر قیمت اوراق'!A:Q,17,0),0)</f>
        <v>0</v>
      </c>
      <c r="Q160" s="75">
        <f>IFERROR(VLOOKUP(A160,'درآمد اعمال اختیار'!A:M,13,0),0)</f>
        <v>357525771</v>
      </c>
      <c r="S160" s="75">
        <f t="shared" si="7"/>
        <v>357525771</v>
      </c>
      <c r="U160" s="76">
        <f>S160/درآمد!$F$12*100</f>
        <v>-0.22447612518733101</v>
      </c>
    </row>
    <row r="161" spans="1:21" ht="18.75">
      <c r="A161" s="68" t="s">
        <v>325</v>
      </c>
      <c r="C161" s="75">
        <f>IFERROR(VLOOKUP(A161,'درآمد سود سهام'!A:S,9,0),0)</f>
        <v>0</v>
      </c>
      <c r="E161" s="75">
        <f>IFERROR(VLOOKUP(A161,'درآمد ناشی از تغییر قیمت اوراق'!A:Q,9,0),0)</f>
        <v>0</v>
      </c>
      <c r="G161" s="75">
        <f>IFERROR(VLOOKUP(A161,'درآمد ناشی از فروش'!A:Q,9,),0)</f>
        <v>0</v>
      </c>
      <c r="I161" s="75">
        <f t="shared" si="6"/>
        <v>0</v>
      </c>
      <c r="K161" s="76">
        <f t="shared" si="8"/>
        <v>0</v>
      </c>
      <c r="M161" s="75">
        <f>IFERROR(VLOOKUP(A161,'درآمد سود سهام'!A:S,15,0),0)</f>
        <v>0</v>
      </c>
      <c r="O161" s="75">
        <f>IFERROR(VLOOKUP(A161,'درآمد ناشی از تغییر قیمت اوراق'!A:Q,17,0),0)</f>
        <v>0</v>
      </c>
      <c r="Q161" s="75">
        <f>IFERROR(VLOOKUP(A161,'درآمد اعمال اختیار'!A:M,13,0),0)</f>
        <v>-2488574914</v>
      </c>
      <c r="S161" s="75">
        <f t="shared" si="7"/>
        <v>-2488574914</v>
      </c>
      <c r="U161" s="76">
        <f>S161/درآمد!$F$12*100</f>
        <v>1.5624766079676966</v>
      </c>
    </row>
    <row r="162" spans="1:21" ht="18.75">
      <c r="A162" s="68" t="s">
        <v>336</v>
      </c>
      <c r="C162" s="75">
        <f>IFERROR(VLOOKUP(A162,'درآمد سود سهام'!A:S,9,0),0)</f>
        <v>0</v>
      </c>
      <c r="E162" s="75">
        <f>IFERROR(VLOOKUP(A162,'درآمد ناشی از تغییر قیمت اوراق'!A:Q,9,0),0)</f>
        <v>0</v>
      </c>
      <c r="G162" s="75">
        <f>IFERROR(VLOOKUP(A162,'درآمد ناشی از فروش'!A:Q,9,),0)</f>
        <v>0</v>
      </c>
      <c r="I162" s="75">
        <f t="shared" si="6"/>
        <v>0</v>
      </c>
      <c r="K162" s="76">
        <f t="shared" si="8"/>
        <v>0</v>
      </c>
      <c r="M162" s="75">
        <f>IFERROR(VLOOKUP(A162,'درآمد سود سهام'!A:S,15,0),0)</f>
        <v>0</v>
      </c>
      <c r="O162" s="75">
        <f>IFERROR(VLOOKUP(A162,'درآمد ناشی از تغییر قیمت اوراق'!A:Q,17,0),0)</f>
        <v>0</v>
      </c>
      <c r="Q162" s="75">
        <f>IFERROR(VLOOKUP(A162,'درآمد اعمال اختیار'!A:M,13,0),0)</f>
        <v>187844413</v>
      </c>
      <c r="S162" s="75">
        <f t="shared" si="7"/>
        <v>187844413</v>
      </c>
      <c r="U162" s="76">
        <f>S162/درآمد!$F$12*100</f>
        <v>-0.11793999031283456</v>
      </c>
    </row>
    <row r="163" spans="1:21" ht="18.75">
      <c r="A163" s="68" t="s">
        <v>355</v>
      </c>
      <c r="C163" s="75">
        <f>IFERROR(VLOOKUP(A163,'درآمد سود سهام'!A:S,9,0),0)</f>
        <v>0</v>
      </c>
      <c r="E163" s="75">
        <f>IFERROR(VLOOKUP(A163,'درآمد ناشی از تغییر قیمت اوراق'!A:Q,9,0),0)</f>
        <v>0</v>
      </c>
      <c r="G163" s="75">
        <f>IFERROR(VLOOKUP(A163,'درآمد ناشی از فروش'!A:Q,9,),0)</f>
        <v>0</v>
      </c>
      <c r="I163" s="75">
        <f t="shared" si="6"/>
        <v>0</v>
      </c>
      <c r="K163" s="76">
        <f t="shared" si="8"/>
        <v>0</v>
      </c>
      <c r="M163" s="75">
        <f>IFERROR(VLOOKUP(A163,'درآمد سود سهام'!A:S,15,0),0)</f>
        <v>0</v>
      </c>
      <c r="O163" s="75">
        <f>IFERROR(VLOOKUP(A163,'درآمد ناشی از تغییر قیمت اوراق'!A:Q,17,0),0)</f>
        <v>0</v>
      </c>
      <c r="Q163" s="75">
        <f>IFERROR(VLOOKUP(A163,'درآمد اعمال اختیار'!A:M,13,0),0)</f>
        <v>587546321</v>
      </c>
      <c r="S163" s="75">
        <f t="shared" si="7"/>
        <v>587546321</v>
      </c>
      <c r="U163" s="76">
        <f>S163/درآمد!$F$12*100</f>
        <v>-0.3688968242408231</v>
      </c>
    </row>
    <row r="164" spans="1:21" ht="18.75">
      <c r="A164" s="68" t="s">
        <v>274</v>
      </c>
      <c r="C164" s="75">
        <f>IFERROR(VLOOKUP(A164,'درآمد سود سهام'!A:S,9,0),0)</f>
        <v>0</v>
      </c>
      <c r="E164" s="75">
        <f>IFERROR(VLOOKUP(A164,'درآمد ناشی از تغییر قیمت اوراق'!A:Q,9,0),0)</f>
        <v>0</v>
      </c>
      <c r="G164" s="75">
        <f>IFERROR(VLOOKUP(A164,'درآمد ناشی از فروش'!A:Q,9,),0)</f>
        <v>0</v>
      </c>
      <c r="I164" s="75">
        <f t="shared" si="6"/>
        <v>0</v>
      </c>
      <c r="K164" s="76">
        <f t="shared" si="8"/>
        <v>0</v>
      </c>
      <c r="M164" s="75">
        <f>IFERROR(VLOOKUP(A164,'درآمد سود سهام'!A:S,15,0),0)</f>
        <v>0</v>
      </c>
      <c r="O164" s="75">
        <f>IFERROR(VLOOKUP(A164,'درآمد ناشی از تغییر قیمت اوراق'!A:Q,17,0),0)</f>
        <v>0</v>
      </c>
      <c r="Q164" s="75">
        <f>IFERROR(VLOOKUP(A164,'درآمد اعمال اختیار'!A:M,13,0),0)</f>
        <v>2013469473</v>
      </c>
      <c r="S164" s="75">
        <f t="shared" si="7"/>
        <v>2013469473</v>
      </c>
      <c r="U164" s="76">
        <f>S164/درآمد!$F$12*100</f>
        <v>-1.264176912947675</v>
      </c>
    </row>
    <row r="165" spans="1:21" ht="18.75">
      <c r="A165" s="68" t="s">
        <v>273</v>
      </c>
      <c r="C165" s="75">
        <f>IFERROR(VLOOKUP(A165,'درآمد سود سهام'!A:S,9,0),0)</f>
        <v>0</v>
      </c>
      <c r="E165" s="75">
        <f>IFERROR(VLOOKUP(A165,'درآمد ناشی از تغییر قیمت اوراق'!A:Q,9,0),0)</f>
        <v>0</v>
      </c>
      <c r="G165" s="75">
        <f>IFERROR(VLOOKUP(A165,'درآمد ناشی از فروش'!A:Q,9,),0)</f>
        <v>0</v>
      </c>
      <c r="I165" s="75">
        <f t="shared" si="6"/>
        <v>0</v>
      </c>
      <c r="K165" s="76">
        <f t="shared" si="8"/>
        <v>0</v>
      </c>
      <c r="M165" s="75">
        <f>IFERROR(VLOOKUP(A165,'درآمد سود سهام'!A:S,15,0),0)</f>
        <v>0</v>
      </c>
      <c r="O165" s="75">
        <f>IFERROR(VLOOKUP(A165,'درآمد ناشی از تغییر قیمت اوراق'!A:Q,17,0),0)</f>
        <v>0</v>
      </c>
      <c r="Q165" s="75">
        <f>IFERROR(VLOOKUP(A165,'درآمد اعمال اختیار'!A:M,13,0),0)</f>
        <v>37250519</v>
      </c>
      <c r="S165" s="75">
        <f t="shared" si="7"/>
        <v>37250519</v>
      </c>
      <c r="U165" s="76">
        <f>S165/درآمد!$F$12*100</f>
        <v>-2.3388110297472939E-2</v>
      </c>
    </row>
    <row r="166" spans="1:21" ht="18.75">
      <c r="A166" s="68" t="s">
        <v>272</v>
      </c>
      <c r="C166" s="75">
        <f>IFERROR(VLOOKUP(A166,'درآمد سود سهام'!A:S,9,0),0)</f>
        <v>0</v>
      </c>
      <c r="E166" s="75">
        <f>IFERROR(VLOOKUP(A166,'درآمد ناشی از تغییر قیمت اوراق'!A:Q,9,0),0)</f>
        <v>0</v>
      </c>
      <c r="G166" s="75">
        <f>IFERROR(VLOOKUP(A166,'درآمد ناشی از فروش'!A:Q,9,),0)</f>
        <v>0</v>
      </c>
      <c r="I166" s="75">
        <f t="shared" si="6"/>
        <v>0</v>
      </c>
      <c r="K166" s="76">
        <f t="shared" si="8"/>
        <v>0</v>
      </c>
      <c r="M166" s="75">
        <f>IFERROR(VLOOKUP(A166,'درآمد سود سهام'!A:S,15,0),0)</f>
        <v>0</v>
      </c>
      <c r="O166" s="75">
        <f>IFERROR(VLOOKUP(A166,'درآمد ناشی از تغییر قیمت اوراق'!A:Q,17,0),0)</f>
        <v>0</v>
      </c>
      <c r="Q166" s="75">
        <f>IFERROR(VLOOKUP(A166,'درآمد اعمال اختیار'!A:M,13,0),0)</f>
        <v>377748882</v>
      </c>
      <c r="S166" s="75">
        <f t="shared" si="7"/>
        <v>377748882</v>
      </c>
      <c r="U166" s="76">
        <f>S166/درآمد!$F$12*100</f>
        <v>-0.23717340735475634</v>
      </c>
    </row>
    <row r="167" spans="1:21" ht="18.75">
      <c r="A167" s="68" t="s">
        <v>271</v>
      </c>
      <c r="C167" s="75">
        <f>IFERROR(VLOOKUP(A167,'درآمد سود سهام'!A:S,9,0),0)</f>
        <v>0</v>
      </c>
      <c r="E167" s="75">
        <f>IFERROR(VLOOKUP(A167,'درآمد ناشی از تغییر قیمت اوراق'!A:Q,9,0),0)</f>
        <v>0</v>
      </c>
      <c r="G167" s="75">
        <f>IFERROR(VLOOKUP(A167,'درآمد ناشی از فروش'!A:Q,9,),0)</f>
        <v>0</v>
      </c>
      <c r="I167" s="75">
        <f t="shared" si="6"/>
        <v>0</v>
      </c>
      <c r="K167" s="76">
        <f t="shared" si="8"/>
        <v>0</v>
      </c>
      <c r="M167" s="75">
        <f>IFERROR(VLOOKUP(A167,'درآمد سود سهام'!A:S,15,0),0)</f>
        <v>0</v>
      </c>
      <c r="O167" s="75">
        <f>IFERROR(VLOOKUP(A167,'درآمد ناشی از تغییر قیمت اوراق'!A:Q,17,0),0)</f>
        <v>0</v>
      </c>
      <c r="Q167" s="75">
        <f>IFERROR(VLOOKUP(A167,'درآمد اعمال اختیار'!A:M,13,0),0)</f>
        <v>380497906</v>
      </c>
      <c r="S167" s="75">
        <f t="shared" si="7"/>
        <v>380497906</v>
      </c>
      <c r="U167" s="76">
        <f>S167/درآمد!$F$12*100</f>
        <v>-0.23889940952193153</v>
      </c>
    </row>
    <row r="168" spans="1:21" ht="18.75">
      <c r="A168" s="68" t="s">
        <v>164</v>
      </c>
      <c r="C168" s="75">
        <f>IFERROR(VLOOKUP(A168,'درآمد سود سهام'!A:S,9,0),0)</f>
        <v>0</v>
      </c>
      <c r="E168" s="75">
        <f>IFERROR(VLOOKUP(A168,'درآمد ناشی از تغییر قیمت اوراق'!A:Q,9,0),0)</f>
        <v>0</v>
      </c>
      <c r="G168" s="75">
        <f>IFERROR(VLOOKUP(A168,'درآمد ناشی از فروش'!A:Q,9,),0)</f>
        <v>0</v>
      </c>
      <c r="I168" s="75">
        <f t="shared" si="6"/>
        <v>0</v>
      </c>
      <c r="K168" s="76">
        <f t="shared" si="8"/>
        <v>0</v>
      </c>
      <c r="M168" s="75">
        <f>IFERROR(VLOOKUP(A168,'درآمد سود سهام'!A:S,15,0),0)</f>
        <v>0</v>
      </c>
      <c r="O168" s="75">
        <f>IFERROR(VLOOKUP(A168,'درآمد ناشی از تغییر قیمت اوراق'!A:Q,17,0),0)</f>
        <v>0</v>
      </c>
      <c r="Q168" s="75">
        <f>IFERROR(VLOOKUP(A168,'درآمد اعمال اختیار'!A:M,13,0),0)</f>
        <v>-4720708181</v>
      </c>
      <c r="S168" s="75">
        <f t="shared" si="7"/>
        <v>-4720708181</v>
      </c>
      <c r="U168" s="76">
        <f>S168/درآمد!$F$12*100</f>
        <v>2.9639437673180029</v>
      </c>
    </row>
    <row r="169" spans="1:21" ht="18.75">
      <c r="A169" s="68" t="s">
        <v>270</v>
      </c>
      <c r="C169" s="75">
        <f>IFERROR(VLOOKUP(A169,'درآمد سود سهام'!A:S,9,0),0)</f>
        <v>0</v>
      </c>
      <c r="E169" s="75">
        <f>IFERROR(VLOOKUP(A169,'درآمد ناشی از تغییر قیمت اوراق'!A:Q,9,0),0)</f>
        <v>0</v>
      </c>
      <c r="G169" s="75">
        <f>IFERROR(VLOOKUP(A169,'درآمد ناشی از فروش'!A:Q,9,),0)</f>
        <v>0</v>
      </c>
      <c r="I169" s="75">
        <f t="shared" si="6"/>
        <v>0</v>
      </c>
      <c r="K169" s="76">
        <f t="shared" si="8"/>
        <v>0</v>
      </c>
      <c r="M169" s="75">
        <f>IFERROR(VLOOKUP(A169,'درآمد سود سهام'!A:S,15,0),0)</f>
        <v>0</v>
      </c>
      <c r="O169" s="75">
        <f>IFERROR(VLOOKUP(A169,'درآمد ناشی از تغییر قیمت اوراق'!A:Q,17,0),0)</f>
        <v>0</v>
      </c>
      <c r="Q169" s="75">
        <f>IFERROR(VLOOKUP(A169,'درآمد اعمال اختیار'!A:M,13,0),0)</f>
        <v>4909214122</v>
      </c>
      <c r="S169" s="75">
        <f t="shared" si="7"/>
        <v>4909214122</v>
      </c>
      <c r="U169" s="76">
        <f>S169/درآمد!$F$12*100</f>
        <v>-3.0822991045909394</v>
      </c>
    </row>
    <row r="170" spans="1:21" ht="18.75">
      <c r="A170" s="68" t="s">
        <v>269</v>
      </c>
      <c r="C170" s="75">
        <f>IFERROR(VLOOKUP(A170,'درآمد سود سهام'!A:S,9,0),0)</f>
        <v>0</v>
      </c>
      <c r="E170" s="75">
        <f>IFERROR(VLOOKUP(A170,'درآمد ناشی از تغییر قیمت اوراق'!A:Q,9,0),0)</f>
        <v>0</v>
      </c>
      <c r="G170" s="75">
        <f>IFERROR(VLOOKUP(A170,'درآمد ناشی از فروش'!A:Q,9,),0)</f>
        <v>0</v>
      </c>
      <c r="I170" s="75">
        <f t="shared" si="6"/>
        <v>0</v>
      </c>
      <c r="K170" s="76">
        <f t="shared" si="8"/>
        <v>0</v>
      </c>
      <c r="M170" s="75">
        <f>IFERROR(VLOOKUP(A170,'درآمد سود سهام'!A:S,15,0),0)</f>
        <v>0</v>
      </c>
      <c r="O170" s="75">
        <f>IFERROR(VLOOKUP(A170,'درآمد ناشی از تغییر قیمت اوراق'!A:Q,17,0),0)</f>
        <v>0</v>
      </c>
      <c r="Q170" s="75">
        <f>IFERROR(VLOOKUP(A170,'درآمد اعمال اختیار'!A:M,13,0),0)</f>
        <v>1149458553</v>
      </c>
      <c r="S170" s="75">
        <f t="shared" si="7"/>
        <v>1149458553</v>
      </c>
      <c r="U170" s="76">
        <f>S170/درآمد!$F$12*100</f>
        <v>-0.72169902974875721</v>
      </c>
    </row>
    <row r="171" spans="1:21" ht="18.75">
      <c r="A171" s="68" t="s">
        <v>100</v>
      </c>
      <c r="C171" s="75">
        <f>IFERROR(VLOOKUP(A171,'درآمد سود سهام'!A:S,9,0),0)</f>
        <v>0</v>
      </c>
      <c r="E171" s="75">
        <f>IFERROR(VLOOKUP(A171,'درآمد ناشی از تغییر قیمت اوراق'!A:Q,9,0),0)</f>
        <v>0</v>
      </c>
      <c r="G171" s="75">
        <f>IFERROR(VLOOKUP(A171,'درآمد ناشی از فروش'!A:Q,9,),0)</f>
        <v>0</v>
      </c>
      <c r="I171" s="75">
        <f t="shared" si="6"/>
        <v>0</v>
      </c>
      <c r="K171" s="76">
        <f t="shared" si="8"/>
        <v>0</v>
      </c>
      <c r="M171" s="75">
        <f>IFERROR(VLOOKUP(A171,'درآمد سود سهام'!A:S,15,0),0)</f>
        <v>0</v>
      </c>
      <c r="O171" s="75">
        <f>IFERROR(VLOOKUP(A171,'درآمد ناشی از تغییر قیمت اوراق'!A:Q,17,0),0)</f>
        <v>0</v>
      </c>
      <c r="Q171" s="75">
        <f>IFERROR(VLOOKUP(A171,'درآمد اعمال اختیار'!A:M,13,0),0)</f>
        <v>-1864391713</v>
      </c>
      <c r="S171" s="75">
        <f t="shared" si="7"/>
        <v>-1864391713</v>
      </c>
      <c r="U171" s="76">
        <f>S171/درآمد!$F$12*100</f>
        <v>1.1705769528026848</v>
      </c>
    </row>
    <row r="172" spans="1:21" ht="18.75">
      <c r="A172" s="68" t="s">
        <v>27</v>
      </c>
      <c r="C172" s="75">
        <f>IFERROR(VLOOKUP(A172,'درآمد سود سهام'!A:S,9,0),0)</f>
        <v>0</v>
      </c>
      <c r="E172" s="75">
        <f>IFERROR(VLOOKUP(A172,'درآمد ناشی از تغییر قیمت اوراق'!A:Q,9,0),0)</f>
        <v>0</v>
      </c>
      <c r="G172" s="75">
        <f>IFERROR(VLOOKUP(A172,'درآمد ناشی از فروش'!A:Q,9,),0)</f>
        <v>0</v>
      </c>
      <c r="I172" s="75">
        <f t="shared" si="6"/>
        <v>0</v>
      </c>
      <c r="K172" s="76">
        <f t="shared" si="8"/>
        <v>0</v>
      </c>
      <c r="M172" s="75">
        <f>IFERROR(VLOOKUP(A172,'درآمد سود سهام'!A:S,15,0),0)</f>
        <v>0</v>
      </c>
      <c r="O172" s="75">
        <f>IFERROR(VLOOKUP(A172,'درآمد ناشی از تغییر قیمت اوراق'!A:Q,17,0),0)</f>
        <v>0</v>
      </c>
      <c r="Q172" s="75">
        <f>IFERROR(VLOOKUP(A172,'درآمد اعمال اختیار'!A:M,13,0),0)</f>
        <v>809276295</v>
      </c>
      <c r="S172" s="75">
        <f t="shared" si="7"/>
        <v>809276295</v>
      </c>
      <c r="U172" s="76">
        <f>S172/درآمد!$F$12*100</f>
        <v>-0.50811220237200583</v>
      </c>
    </row>
    <row r="173" spans="1:21" ht="18.75">
      <c r="A173" s="68" t="s">
        <v>237</v>
      </c>
      <c r="C173" s="75">
        <f>IFERROR(VLOOKUP(A173,'درآمد سود سهام'!A:S,9,0),0)</f>
        <v>0</v>
      </c>
      <c r="E173" s="75">
        <f>IFERROR(VLOOKUP(A173,'درآمد ناشی از تغییر قیمت اوراق'!A:Q,9,0),0)</f>
        <v>0</v>
      </c>
      <c r="G173" s="75">
        <f>IFERROR(VLOOKUP(A173,'درآمد ناشی از فروش'!A:Q,9,),0)</f>
        <v>0</v>
      </c>
      <c r="I173" s="75">
        <f t="shared" si="6"/>
        <v>0</v>
      </c>
      <c r="K173" s="76">
        <f t="shared" si="8"/>
        <v>0</v>
      </c>
      <c r="M173" s="75">
        <f>IFERROR(VLOOKUP(A173,'درآمد سود سهام'!A:S,15,0),0)</f>
        <v>0</v>
      </c>
      <c r="O173" s="75">
        <f>IFERROR(VLOOKUP(A173,'درآمد ناشی از تغییر قیمت اوراق'!A:Q,17,0),0)</f>
        <v>0</v>
      </c>
      <c r="Q173" s="75">
        <f>IFERROR(VLOOKUP(A173,'درآمد اعمال اختیار'!A:M,13,0),0)</f>
        <v>393046629</v>
      </c>
      <c r="S173" s="75">
        <f t="shared" si="7"/>
        <v>393046629</v>
      </c>
      <c r="U173" s="76">
        <f>S173/درآمد!$F$12*100</f>
        <v>-0.24677825055543323</v>
      </c>
    </row>
    <row r="174" spans="1:21" ht="18.75">
      <c r="A174" s="68" t="s">
        <v>123</v>
      </c>
      <c r="C174" s="75">
        <f>IFERROR(VLOOKUP(A174,'درآمد سود سهام'!A:S,9,0),0)</f>
        <v>0</v>
      </c>
      <c r="E174" s="75">
        <f>IFERROR(VLOOKUP(A174,'درآمد ناشی از تغییر قیمت اوراق'!A:Q,9,0),0)</f>
        <v>0</v>
      </c>
      <c r="G174" s="75">
        <f>IFERROR(VLOOKUP(A174,'درآمد ناشی از فروش'!A:Q,9,),0)</f>
        <v>0</v>
      </c>
      <c r="I174" s="75">
        <f t="shared" si="6"/>
        <v>0</v>
      </c>
      <c r="K174" s="76">
        <f t="shared" si="8"/>
        <v>0</v>
      </c>
      <c r="M174" s="75">
        <f>IFERROR(VLOOKUP(A174,'درآمد سود سهام'!A:S,15,0),0)</f>
        <v>0</v>
      </c>
      <c r="O174" s="75">
        <f>IFERROR(VLOOKUP(A174,'درآمد ناشی از تغییر قیمت اوراق'!A:Q,17,0),0)</f>
        <v>0</v>
      </c>
      <c r="Q174" s="75">
        <f>IFERROR(VLOOKUP(A174,'درآمد اعمال اختیار'!A:M,13,0),0)</f>
        <v>5126068264</v>
      </c>
      <c r="S174" s="75">
        <f t="shared" si="7"/>
        <v>5126068264</v>
      </c>
      <c r="U174" s="76">
        <f>S174/درآمد!$F$12*100</f>
        <v>-3.2184531429161467</v>
      </c>
    </row>
    <row r="175" spans="1:21" ht="18.75">
      <c r="A175" s="68" t="s">
        <v>112</v>
      </c>
      <c r="C175" s="75">
        <f>IFERROR(VLOOKUP(A175,'درآمد سود سهام'!A:S,9,0),0)</f>
        <v>0</v>
      </c>
      <c r="E175" s="75">
        <f>IFERROR(VLOOKUP(A175,'درآمد ناشی از تغییر قیمت اوراق'!A:Q,9,0),0)</f>
        <v>0</v>
      </c>
      <c r="G175" s="75">
        <f>IFERROR(VLOOKUP(A175,'درآمد ناشی از فروش'!A:Q,9,),0)</f>
        <v>0</v>
      </c>
      <c r="I175" s="75">
        <f t="shared" si="6"/>
        <v>0</v>
      </c>
      <c r="K175" s="76">
        <f t="shared" si="8"/>
        <v>0</v>
      </c>
      <c r="M175" s="75">
        <f>IFERROR(VLOOKUP(A175,'درآمد سود سهام'!A:S,15,0),0)</f>
        <v>0</v>
      </c>
      <c r="O175" s="75">
        <f>IFERROR(VLOOKUP(A175,'درآمد ناشی از تغییر قیمت اوراق'!A:Q,17,0),0)</f>
        <v>0</v>
      </c>
      <c r="Q175" s="75">
        <f>IFERROR(VLOOKUP(A175,'درآمد اعمال اختیار'!A:M,13,0),0)</f>
        <v>551298429</v>
      </c>
      <c r="S175" s="75">
        <f t="shared" si="7"/>
        <v>551298429</v>
      </c>
      <c r="U175" s="76">
        <f>S175/درآمد!$F$12*100</f>
        <v>-0.34613822331644706</v>
      </c>
    </row>
    <row r="176" spans="1:21" ht="18.75">
      <c r="A176" s="68" t="s">
        <v>250</v>
      </c>
      <c r="C176" s="75">
        <f>IFERROR(VLOOKUP(A176,'درآمد سود سهام'!A:S,9,0),0)</f>
        <v>0</v>
      </c>
      <c r="E176" s="75">
        <f>IFERROR(VLOOKUP(A176,'درآمد ناشی از تغییر قیمت اوراق'!A:Q,9,0),0)</f>
        <v>0</v>
      </c>
      <c r="G176" s="75">
        <f>IFERROR(VLOOKUP(A176,'درآمد ناشی از فروش'!A:Q,9,),0)</f>
        <v>0</v>
      </c>
      <c r="I176" s="75">
        <f t="shared" si="6"/>
        <v>0</v>
      </c>
      <c r="K176" s="76">
        <f t="shared" si="8"/>
        <v>0</v>
      </c>
      <c r="M176" s="75">
        <f>IFERROR(VLOOKUP(A176,'درآمد سود سهام'!A:S,15,0),0)</f>
        <v>0</v>
      </c>
      <c r="O176" s="75">
        <f>IFERROR(VLOOKUP(A176,'درآمد ناشی از تغییر قیمت اوراق'!A:Q,17,0),0)</f>
        <v>0</v>
      </c>
      <c r="Q176" s="75">
        <f>IFERROR(VLOOKUP(A176,'درآمد اعمال اختیار'!A:M,13,0),0)</f>
        <v>985917917</v>
      </c>
      <c r="S176" s="75">
        <f t="shared" si="7"/>
        <v>985917917</v>
      </c>
      <c r="U176" s="76">
        <f>S176/درآمد!$F$12*100</f>
        <v>-0.61901840849655732</v>
      </c>
    </row>
    <row r="177" spans="1:21" ht="18.75">
      <c r="A177" s="68" t="s">
        <v>114</v>
      </c>
      <c r="C177" s="75">
        <f>IFERROR(VLOOKUP(A177,'درآمد سود سهام'!A:S,9,0),0)</f>
        <v>0</v>
      </c>
      <c r="E177" s="75">
        <f>IFERROR(VLOOKUP(A177,'درآمد ناشی از تغییر قیمت اوراق'!A:Q,9,0),0)</f>
        <v>0</v>
      </c>
      <c r="G177" s="75">
        <f>IFERROR(VLOOKUP(A177,'درآمد ناشی از فروش'!A:Q,9,),0)</f>
        <v>0</v>
      </c>
      <c r="I177" s="75">
        <f t="shared" si="6"/>
        <v>0</v>
      </c>
      <c r="K177" s="76">
        <f t="shared" si="8"/>
        <v>0</v>
      </c>
      <c r="M177" s="75">
        <f>IFERROR(VLOOKUP(A177,'درآمد سود سهام'!A:S,15,0),0)</f>
        <v>0</v>
      </c>
      <c r="O177" s="75">
        <f>IFERROR(VLOOKUP(A177,'درآمد ناشی از تغییر قیمت اوراق'!A:Q,17,0),0)</f>
        <v>0</v>
      </c>
      <c r="Q177" s="75">
        <f>IFERROR(VLOOKUP(A177,'درآمد اعمال اختیار'!A:M,13,0),0)</f>
        <v>4349966455</v>
      </c>
      <c r="S177" s="75">
        <f t="shared" si="7"/>
        <v>4349966455</v>
      </c>
      <c r="U177" s="76">
        <f>S177/درآمد!$F$12*100</f>
        <v>-2.7311698728237142</v>
      </c>
    </row>
    <row r="178" spans="1:21" ht="18.75">
      <c r="A178" s="68" t="s">
        <v>249</v>
      </c>
      <c r="C178" s="75">
        <f>IFERROR(VLOOKUP(A178,'درآمد سود سهام'!A:S,9,0),0)</f>
        <v>0</v>
      </c>
      <c r="E178" s="75">
        <f>IFERROR(VLOOKUP(A178,'درآمد ناشی از تغییر قیمت اوراق'!A:Q,9,0),0)</f>
        <v>0</v>
      </c>
      <c r="G178" s="75">
        <f>IFERROR(VLOOKUP(A178,'درآمد ناشی از فروش'!A:Q,9,),0)</f>
        <v>0</v>
      </c>
      <c r="I178" s="75">
        <f t="shared" si="6"/>
        <v>0</v>
      </c>
      <c r="K178" s="76">
        <f t="shared" si="8"/>
        <v>0</v>
      </c>
      <c r="M178" s="75">
        <f>IFERROR(VLOOKUP(A178,'درآمد سود سهام'!A:S,15,0),0)</f>
        <v>0</v>
      </c>
      <c r="O178" s="75">
        <f>IFERROR(VLOOKUP(A178,'درآمد ناشی از تغییر قیمت اوراق'!A:Q,17,0),0)</f>
        <v>0</v>
      </c>
      <c r="Q178" s="75">
        <f>IFERROR(VLOOKUP(A178,'درآمد اعمال اختیار'!A:M,13,0),0)</f>
        <v>1586600253</v>
      </c>
      <c r="S178" s="75">
        <f t="shared" si="7"/>
        <v>1586600253</v>
      </c>
      <c r="U178" s="76">
        <f>S178/درآمد!$F$12*100</f>
        <v>-0.99616281091714376</v>
      </c>
    </row>
    <row r="179" spans="1:21" ht="18.75">
      <c r="A179" s="68" t="s">
        <v>28</v>
      </c>
      <c r="C179" s="75">
        <f>IFERROR(VLOOKUP(A179,'درآمد سود سهام'!A:S,9,0),0)</f>
        <v>0</v>
      </c>
      <c r="E179" s="75">
        <f>IFERROR(VLOOKUP(A179,'درآمد ناشی از تغییر قیمت اوراق'!A:Q,9,0),0)</f>
        <v>0</v>
      </c>
      <c r="G179" s="75">
        <f>IFERROR(VLOOKUP(A179,'درآمد ناشی از فروش'!A:Q,9,),0)</f>
        <v>0</v>
      </c>
      <c r="I179" s="75">
        <f t="shared" si="6"/>
        <v>0</v>
      </c>
      <c r="K179" s="76">
        <f t="shared" si="8"/>
        <v>0</v>
      </c>
      <c r="M179" s="75">
        <f>IFERROR(VLOOKUP(A179,'درآمد سود سهام'!A:S,15,0),0)</f>
        <v>0</v>
      </c>
      <c r="O179" s="75">
        <f>IFERROR(VLOOKUP(A179,'درآمد ناشی از تغییر قیمت اوراق'!A:Q,17,0),0)</f>
        <v>0</v>
      </c>
      <c r="Q179" s="75">
        <f>IFERROR(VLOOKUP(A179,'درآمد اعمال اختیار'!A:M,13,0),0)</f>
        <v>90399263</v>
      </c>
      <c r="S179" s="75">
        <f t="shared" si="7"/>
        <v>90399263</v>
      </c>
      <c r="U179" s="76">
        <f>S179/درآمد!$F$12*100</f>
        <v>-5.6758079903645488E-2</v>
      </c>
    </row>
    <row r="180" spans="1:21" ht="18.75">
      <c r="A180" s="68" t="s">
        <v>321</v>
      </c>
      <c r="C180" s="75">
        <f>IFERROR(VLOOKUP(A180,'درآمد سود سهام'!A:S,9,0),0)</f>
        <v>0</v>
      </c>
      <c r="E180" s="75">
        <f>IFERROR(VLOOKUP(A180,'درآمد ناشی از تغییر قیمت اوراق'!A:Q,9,0),0)</f>
        <v>0</v>
      </c>
      <c r="G180" s="75">
        <f>IFERROR(VLOOKUP(A180,'درآمد ناشی از فروش'!A:Q,9,),0)</f>
        <v>0</v>
      </c>
      <c r="I180" s="75">
        <f t="shared" si="6"/>
        <v>0</v>
      </c>
      <c r="K180" s="76">
        <f t="shared" si="8"/>
        <v>0</v>
      </c>
      <c r="M180" s="75">
        <f>IFERROR(VLOOKUP(A180,'درآمد سود سهام'!A:S,15,0),0)</f>
        <v>0</v>
      </c>
      <c r="O180" s="75">
        <f>IFERROR(VLOOKUP(A180,'درآمد ناشی از تغییر قیمت اوراق'!A:Q,17,0),0)</f>
        <v>-31528099206</v>
      </c>
      <c r="Q180" s="75">
        <f>IFERROR(VLOOKUP(A180,'درآمد ناشی از فروش'!A:Q,17,0),0)</f>
        <v>0</v>
      </c>
      <c r="S180" s="75">
        <f t="shared" si="7"/>
        <v>-31528099206</v>
      </c>
      <c r="U180" s="76">
        <f>S180/درآمد!$F$12*100</f>
        <v>19.795231891926043</v>
      </c>
    </row>
    <row r="181" spans="1:21" ht="18.75">
      <c r="A181" s="68" t="s">
        <v>333</v>
      </c>
      <c r="C181" s="75">
        <f>IFERROR(VLOOKUP(A181,'درآمد سود سهام'!A:S,9,0),0)</f>
        <v>0</v>
      </c>
      <c r="E181" s="75">
        <f>IFERROR(VLOOKUP(A181,'درآمد ناشی از تغییر قیمت اوراق'!A:Q,9,0),0)</f>
        <v>0</v>
      </c>
      <c r="G181" s="75">
        <f>IFERROR(VLOOKUP(A181,'درآمد ناشی از فروش'!A:Q,9,),0)</f>
        <v>0</v>
      </c>
      <c r="I181" s="75">
        <f t="shared" si="6"/>
        <v>0</v>
      </c>
      <c r="K181" s="76">
        <f t="shared" si="8"/>
        <v>0</v>
      </c>
      <c r="M181" s="75">
        <f>IFERROR(VLOOKUP(A181,'درآمد سود سهام'!A:S,15,0),0)</f>
        <v>0</v>
      </c>
      <c r="O181" s="75">
        <f>IFERROR(VLOOKUP(A181,'درآمد ناشی از تغییر قیمت اوراق'!A:Q,17,0),0)</f>
        <v>-7689748753</v>
      </c>
      <c r="Q181" s="75">
        <f>IFERROR(VLOOKUP(A181,'درآمد ناشی از فروش'!A:Q,17,0),0)</f>
        <v>0</v>
      </c>
      <c r="S181" s="75">
        <f t="shared" si="7"/>
        <v>-7689748753</v>
      </c>
      <c r="U181" s="76">
        <f>S181/درآمد!$F$12*100</f>
        <v>4.8280855360704908</v>
      </c>
    </row>
    <row r="182" spans="1:21" ht="18.75">
      <c r="A182" s="68" t="s">
        <v>360</v>
      </c>
      <c r="C182" s="75">
        <f>IFERROR(VLOOKUP(A182,'درآمد سود سهام'!A:S,9,0),0)</f>
        <v>0</v>
      </c>
      <c r="E182" s="75">
        <f>IFERROR(VLOOKUP(A182,'درآمد ناشی از تغییر قیمت اوراق'!A:Q,9,0),0)</f>
        <v>0</v>
      </c>
      <c r="G182" s="75">
        <f>IFERROR(VLOOKUP(A182,'درآمد ناشی از فروش'!A:Q,9,),0)</f>
        <v>0</v>
      </c>
      <c r="I182" s="75">
        <f t="shared" si="6"/>
        <v>0</v>
      </c>
      <c r="K182" s="76">
        <f t="shared" si="8"/>
        <v>0</v>
      </c>
      <c r="M182" s="75">
        <f>IFERROR(VLOOKUP(A182,'درآمد سود سهام'!A:S,15,0),0)</f>
        <v>0</v>
      </c>
      <c r="O182" s="75">
        <f>IFERROR(VLOOKUP(A182,'درآمد ناشی از تغییر قیمت اوراق'!A:Q,17,0),0)</f>
        <v>34255986</v>
      </c>
      <c r="Q182" s="75">
        <f>IFERROR(VLOOKUP(A182,'درآمد ناشی از فروش'!A:Q,17,0),0)</f>
        <v>0</v>
      </c>
      <c r="S182" s="75">
        <f t="shared" si="7"/>
        <v>34255986</v>
      </c>
      <c r="U182" s="76">
        <f>S182/درآمد!$F$12*100</f>
        <v>-2.1507962853260888E-2</v>
      </c>
    </row>
    <row r="183" spans="1:21" ht="18.75">
      <c r="A183" s="68" t="s">
        <v>362</v>
      </c>
      <c r="C183" s="75">
        <f>IFERROR(VLOOKUP(A183,'درآمد سود سهام'!A:S,9,0),0)</f>
        <v>0</v>
      </c>
      <c r="E183" s="75">
        <f>IFERROR(VLOOKUP(A183,'درآمد ناشی از تغییر قیمت اوراق'!A:Q,9,0),0)</f>
        <v>0</v>
      </c>
      <c r="G183" s="75">
        <f>IFERROR(VLOOKUP(A183,'درآمد ناشی از فروش'!A:Q,9,),0)</f>
        <v>-15306</v>
      </c>
      <c r="I183" s="75">
        <f t="shared" si="6"/>
        <v>-15306</v>
      </c>
      <c r="K183" s="76">
        <f t="shared" si="8"/>
        <v>-3.2704797278701898E-4</v>
      </c>
      <c r="M183" s="75">
        <f>IFERROR(VLOOKUP(A183,'درآمد سود سهام'!A:S,15,0),0)</f>
        <v>0</v>
      </c>
      <c r="O183" s="75">
        <f>IFERROR(VLOOKUP(A183,'درآمد ناشی از تغییر قیمت اوراق'!A:Q,17,0),0)</f>
        <v>-4570653850</v>
      </c>
      <c r="Q183" s="75">
        <f>IFERROR(VLOOKUP(A183,'درآمد ناشی از فروش'!A:Q,17,0),0)</f>
        <v>-15306</v>
      </c>
      <c r="S183" s="75">
        <f t="shared" si="7"/>
        <v>-4570669156</v>
      </c>
      <c r="U183" s="76">
        <f>S183/درآمد!$F$12*100</f>
        <v>2.8697402673446124</v>
      </c>
    </row>
    <row r="184" spans="1:21" ht="18.75">
      <c r="A184" s="68" t="s">
        <v>334</v>
      </c>
      <c r="C184" s="75">
        <f>IFERROR(VLOOKUP(A184,'درآمد سود سهام'!A:S,9,0),0)</f>
        <v>0</v>
      </c>
      <c r="E184" s="75">
        <f>IFERROR(VLOOKUP(A184,'درآمد ناشی از تغییر قیمت اوراق'!A:Q,9,0),0)</f>
        <v>2348</v>
      </c>
      <c r="G184" s="75">
        <f>IFERROR(VLOOKUP(A184,'درآمد ناشی از فروش'!A:Q,9,),0)</f>
        <v>0</v>
      </c>
      <c r="I184" s="75">
        <f t="shared" si="6"/>
        <v>2348</v>
      </c>
      <c r="K184" s="76">
        <f t="shared" si="8"/>
        <v>5.0170432516916273E-5</v>
      </c>
      <c r="M184" s="75">
        <f>IFERROR(VLOOKUP(A184,'درآمد سود سهام'!A:S,15,0),0)</f>
        <v>0</v>
      </c>
      <c r="O184" s="75">
        <f>IFERROR(VLOOKUP(A184,'درآمد ناشی از تغییر قیمت اوراق'!A:Q,17,0),0)</f>
        <v>-5644970385</v>
      </c>
      <c r="Q184" s="75">
        <f>IFERROR(VLOOKUP(A184,'درآمد ناشی از فروش'!A:Q,17,0),0)</f>
        <v>0</v>
      </c>
      <c r="S184" s="75">
        <f t="shared" si="7"/>
        <v>-5644970385</v>
      </c>
      <c r="U184" s="76">
        <f>S184/درآمد!$F$12*100</f>
        <v>3.5442510207803624</v>
      </c>
    </row>
    <row r="185" spans="1:21" ht="18.75">
      <c r="A185" s="68" t="s">
        <v>335</v>
      </c>
      <c r="C185" s="75">
        <f>IFERROR(VLOOKUP(A185,'درآمد سود سهام'!A:S,9,0),0)</f>
        <v>0</v>
      </c>
      <c r="E185" s="75">
        <f>IFERROR(VLOOKUP(A185,'درآمد ناشی از تغییر قیمت اوراق'!A:Q,9,0),0)</f>
        <v>0</v>
      </c>
      <c r="G185" s="75">
        <f>IFERROR(VLOOKUP(A185,'درآمد ناشی از فروش'!A:Q,9,),0)</f>
        <v>0</v>
      </c>
      <c r="I185" s="75">
        <f t="shared" si="6"/>
        <v>0</v>
      </c>
      <c r="K185" s="76">
        <f t="shared" si="8"/>
        <v>0</v>
      </c>
      <c r="M185" s="75">
        <f>IFERROR(VLOOKUP(A185,'درآمد سود سهام'!A:S,15,0),0)</f>
        <v>0</v>
      </c>
      <c r="O185" s="75">
        <f>IFERROR(VLOOKUP(A185,'درآمد ناشی از تغییر قیمت اوراق'!A:Q,17,0),0)</f>
        <v>-8819809531</v>
      </c>
      <c r="Q185" s="75">
        <f>IFERROR(VLOOKUP(A185,'درآمد ناشی از فروش'!A:Q,17,0),0)</f>
        <v>0</v>
      </c>
      <c r="S185" s="75">
        <f t="shared" si="7"/>
        <v>-8819809531</v>
      </c>
      <c r="U185" s="76">
        <f>S185/درآمد!$F$12*100</f>
        <v>5.5376054791003337</v>
      </c>
    </row>
    <row r="186" spans="1:21" ht="18.75">
      <c r="A186" s="68" t="s">
        <v>358</v>
      </c>
      <c r="C186" s="75">
        <f>IFERROR(VLOOKUP(A186,'درآمد سود سهام'!A:S,9,0),0)</f>
        <v>0</v>
      </c>
      <c r="E186" s="75">
        <f>IFERROR(VLOOKUP(A186,'درآمد ناشی از تغییر قیمت اوراق'!A:Q,9,0),0)</f>
        <v>0</v>
      </c>
      <c r="G186" s="75">
        <f>IFERROR(VLOOKUP(A186,'درآمد ناشی از فروش'!A:Q,9,),0)</f>
        <v>0</v>
      </c>
      <c r="I186" s="75">
        <f t="shared" si="6"/>
        <v>0</v>
      </c>
      <c r="K186" s="76">
        <f t="shared" si="8"/>
        <v>0</v>
      </c>
      <c r="M186" s="75">
        <f>IFERROR(VLOOKUP(A186,'درآمد سود سهام'!A:S,15,0),0)</f>
        <v>0</v>
      </c>
      <c r="O186" s="75">
        <f>IFERROR(VLOOKUP(A186,'درآمد ناشی از تغییر قیمت اوراق'!A:Q,17,0),0)</f>
        <v>-1389061231</v>
      </c>
      <c r="Q186" s="75">
        <f>IFERROR(VLOOKUP(A186,'درآمد ناشی از فروش'!A:Q,17,0),0)</f>
        <v>0</v>
      </c>
      <c r="S186" s="75">
        <f t="shared" si="7"/>
        <v>-1389061231</v>
      </c>
      <c r="U186" s="76">
        <f>S186/درآمد!$F$12*100</f>
        <v>0.87213596354379763</v>
      </c>
    </row>
    <row r="187" spans="1:21" ht="18.75">
      <c r="A187" s="68" t="s">
        <v>361</v>
      </c>
      <c r="C187" s="75">
        <f>IFERROR(VLOOKUP(A187,'درآمد سود سهام'!A:S,9,0),0)</f>
        <v>0</v>
      </c>
      <c r="E187" s="75">
        <f>IFERROR(VLOOKUP(A187,'درآمد ناشی از تغییر قیمت اوراق'!A:Q,9,0),0)</f>
        <v>0</v>
      </c>
      <c r="G187" s="75">
        <f>IFERROR(VLOOKUP(A187,'درآمد ناشی از فروش'!A:Q,9,),0)</f>
        <v>0</v>
      </c>
      <c r="I187" s="75">
        <f t="shared" si="6"/>
        <v>0</v>
      </c>
      <c r="K187" s="76">
        <f t="shared" si="8"/>
        <v>0</v>
      </c>
      <c r="M187" s="75">
        <f>IFERROR(VLOOKUP(A187,'درآمد سود سهام'!A:S,15,0),0)</f>
        <v>0</v>
      </c>
      <c r="O187" s="75">
        <f>IFERROR(VLOOKUP(A187,'درآمد ناشی از تغییر قیمت اوراق'!A:Q,17,0),0)</f>
        <v>-1357343820</v>
      </c>
      <c r="Q187" s="75">
        <f>IFERROR(VLOOKUP(A187,'درآمد ناشی از فروش'!A:Q,17,0),0)</f>
        <v>0</v>
      </c>
      <c r="S187" s="75">
        <f t="shared" si="7"/>
        <v>-1357343820</v>
      </c>
      <c r="U187" s="76">
        <f>S187/درآمد!$F$12*100</f>
        <v>0.85222187035174612</v>
      </c>
    </row>
    <row r="188" spans="1:21" ht="18.75">
      <c r="A188" s="68" t="s">
        <v>359</v>
      </c>
      <c r="C188" s="75">
        <f>IFERROR(VLOOKUP(A188,'درآمد سود سهام'!A:S,9,0),0)</f>
        <v>0</v>
      </c>
      <c r="E188" s="75">
        <f>IFERROR(VLOOKUP(A188,'درآمد ناشی از تغییر قیمت اوراق'!A:Q,9,0),0)</f>
        <v>0</v>
      </c>
      <c r="G188" s="75">
        <f>IFERROR(VLOOKUP(A188,'درآمد ناشی از فروش'!A:Q,9,),0)</f>
        <v>0</v>
      </c>
      <c r="I188" s="75">
        <f t="shared" si="6"/>
        <v>0</v>
      </c>
      <c r="K188" s="76">
        <f t="shared" si="8"/>
        <v>0</v>
      </c>
      <c r="M188" s="75">
        <f>IFERROR(VLOOKUP(A188,'درآمد سود سهام'!A:S,15,0),0)</f>
        <v>0</v>
      </c>
      <c r="O188" s="75">
        <f>IFERROR(VLOOKUP(A188,'درآمد ناشی از تغییر قیمت اوراق'!A:Q,17,0),0)</f>
        <v>367837350</v>
      </c>
      <c r="Q188" s="75">
        <f>IFERROR(VLOOKUP(A188,'درآمد ناشی از فروش'!A:Q,17,0),0)</f>
        <v>700280700</v>
      </c>
      <c r="S188" s="75">
        <f t="shared" si="7"/>
        <v>1068118050</v>
      </c>
      <c r="T188" s="75"/>
      <c r="U188" s="75">
        <f>S188/درآمد!$F$12*100</f>
        <v>-0.67062858276207415</v>
      </c>
    </row>
    <row r="189" spans="1:21" ht="18.75">
      <c r="A189" s="68" t="s">
        <v>373</v>
      </c>
      <c r="C189" s="75">
        <v>0</v>
      </c>
      <c r="E189" s="75">
        <f>IFERROR(VLOOKUP(A189,'درآمد ناشی از تغییر قیمت اوراق'!A:Q,9,0),0)</f>
        <v>0</v>
      </c>
      <c r="G189" s="75">
        <f>IFERROR(VLOOKUP(A189,'درآمد ناشی از فروش'!A:Q,9,),0)</f>
        <v>0</v>
      </c>
      <c r="I189" s="75">
        <f t="shared" si="6"/>
        <v>0</v>
      </c>
      <c r="K189" s="76">
        <f t="shared" si="8"/>
        <v>0</v>
      </c>
      <c r="M189" s="75">
        <f>IFERROR(VLOOKUP(A189,'درآمد سود سهام'!A:S,15,0),0)</f>
        <v>0</v>
      </c>
      <c r="O189" s="75">
        <f>IFERROR(VLOOKUP(A189,'درآمد ناشی از تغییر قیمت اوراق'!A:Q,17,0),0)</f>
        <v>419426818</v>
      </c>
      <c r="Q189" s="75">
        <f>IFERROR(VLOOKUP(A189,'درآمد ناشی از فروش'!A:Q,17,0),0)</f>
        <v>0</v>
      </c>
      <c r="S189" s="75">
        <f t="shared" si="7"/>
        <v>419426818</v>
      </c>
      <c r="T189" s="75"/>
      <c r="U189" s="75">
        <f>S189/درآمد!$F$12*100</f>
        <v>-0.26334131562306845</v>
      </c>
    </row>
    <row r="190" spans="1:21" ht="18.75">
      <c r="A190" s="68" t="s">
        <v>363</v>
      </c>
      <c r="C190" s="75">
        <f>IFERROR(VLOOKUP(A190,'درآمد سود سهام'!A:S,9,0),0)</f>
        <v>0</v>
      </c>
      <c r="E190" s="75">
        <f>IFERROR(VLOOKUP(A190,'درآمد ناشی از تغییر قیمت اوراق'!A:Q,9,0),0)</f>
        <v>0</v>
      </c>
      <c r="G190" s="75">
        <f>'درآمد اعمال اختیار'!K9</f>
        <v>0</v>
      </c>
      <c r="I190" s="75">
        <f t="shared" si="6"/>
        <v>0</v>
      </c>
      <c r="K190" s="76">
        <f t="shared" si="8"/>
        <v>0</v>
      </c>
      <c r="M190" s="75">
        <f>IFERROR(VLOOKUP(A190,'درآمد سود سهام'!A:S,15,0),0)</f>
        <v>0</v>
      </c>
      <c r="O190" s="75">
        <f>IFERROR(VLOOKUP(A190,'درآمد ناشی از تغییر قیمت اوراق'!A:Q,17,0),0)</f>
        <v>0</v>
      </c>
      <c r="Q190" s="75">
        <f>IFERROR(VLOOKUP(A190,'درآمد اعمال اختیار'!A:M,13,0),0)</f>
        <v>1360093726</v>
      </c>
      <c r="S190" s="75">
        <f t="shared" si="7"/>
        <v>1360093726</v>
      </c>
      <c r="T190" s="75"/>
      <c r="U190" s="75">
        <f>S190/درآمد!$F$12*100</f>
        <v>-0.85394842629142809</v>
      </c>
    </row>
    <row r="191" spans="1:21" ht="18.75">
      <c r="A191" s="68" t="s">
        <v>374</v>
      </c>
      <c r="C191" s="75">
        <v>0</v>
      </c>
      <c r="E191" s="75">
        <f>IFERROR(VLOOKUP(A191,'درآمد ناشی از تغییر قیمت اوراق'!A:Q,9,0),0)</f>
        <v>0</v>
      </c>
      <c r="G191" s="75">
        <f>'درآمد اعمال اختیار'!K10</f>
        <v>0</v>
      </c>
      <c r="I191" s="75">
        <f t="shared" si="6"/>
        <v>0</v>
      </c>
      <c r="K191" s="76">
        <f t="shared" si="8"/>
        <v>0</v>
      </c>
      <c r="M191" s="75">
        <f>IFERROR(VLOOKUP(A191,'درآمد سود سهام'!A:S,15,0),0)</f>
        <v>0</v>
      </c>
      <c r="O191" s="75">
        <f>IFERROR(VLOOKUP(A191,'درآمد ناشی از تغییر قیمت اوراق'!A:Q,17,0),0)</f>
        <v>0</v>
      </c>
      <c r="Q191" s="75">
        <f>IFERROR(VLOOKUP(A191,'درآمد اعمال اختیار'!A:M,13,0),0)</f>
        <v>16422140</v>
      </c>
      <c r="S191" s="75">
        <f>M191+O191+Q191</f>
        <v>16422140</v>
      </c>
      <c r="T191" s="75"/>
      <c r="U191" s="75">
        <f>S191/درآمد!$F$12*100</f>
        <v>-1.0310804572697155E-2</v>
      </c>
    </row>
    <row r="192" spans="1:21" ht="19.5" thickBot="1">
      <c r="C192" s="74">
        <f>SUM(C9:C191)</f>
        <v>0</v>
      </c>
      <c r="E192" s="74">
        <f>SUM(E9:E191)</f>
        <v>-793357257</v>
      </c>
      <c r="G192" s="74">
        <f>SUM(G9:G191)</f>
        <v>-18654</v>
      </c>
      <c r="I192" s="74">
        <f>SUM(I9:I191)</f>
        <v>-793375911</v>
      </c>
      <c r="K192" s="73">
        <f>SUM(K9:K191)</f>
        <v>-16.952305197347716</v>
      </c>
      <c r="M192" s="74">
        <f>SUM(M9:M191)</f>
        <v>84473061984</v>
      </c>
      <c r="O192" s="74">
        <f>SUM(O9:O191)</f>
        <v>1642143969</v>
      </c>
      <c r="Q192" s="74">
        <f>SUM(Q9:Q191)</f>
        <v>-376747527116</v>
      </c>
      <c r="S192" s="74">
        <f>SUM(S9:S191)</f>
        <v>-290632321163</v>
      </c>
      <c r="T192" s="75"/>
      <c r="U192" s="73">
        <f>SUM(U9:U190)</f>
        <v>182.48671558623005</v>
      </c>
    </row>
    <row r="193" spans="5:19" ht="13.5" thickTop="1">
      <c r="E193" s="102"/>
      <c r="M193" s="102"/>
      <c r="O193" s="102"/>
      <c r="Q193" s="102"/>
    </row>
    <row r="194" spans="5:19">
      <c r="E194" s="72"/>
      <c r="G194" s="72"/>
      <c r="M194" s="102"/>
      <c r="O194" s="102"/>
      <c r="Q194" s="102"/>
      <c r="S194" s="102"/>
    </row>
    <row r="195" spans="5:19">
      <c r="E195" s="72"/>
      <c r="G195" s="72"/>
      <c r="O195" s="102"/>
      <c r="Q195" s="102"/>
      <c r="S195" s="102"/>
    </row>
    <row r="196" spans="5:19">
      <c r="E196" s="102"/>
      <c r="O196" s="102"/>
      <c r="Q196" s="102"/>
      <c r="S196" s="102"/>
    </row>
    <row r="197" spans="5:19">
      <c r="E197" s="102"/>
      <c r="O197" s="72"/>
      <c r="Q197" s="102"/>
      <c r="S197" s="102"/>
    </row>
    <row r="198" spans="5:19">
      <c r="E198" s="72"/>
      <c r="S198" s="72"/>
    </row>
  </sheetData>
  <mergeCells count="8">
    <mergeCell ref="A1:U1"/>
    <mergeCell ref="A2:U2"/>
    <mergeCell ref="A3:U3"/>
    <mergeCell ref="I7:K7"/>
    <mergeCell ref="S7:U7"/>
    <mergeCell ref="A5:U5"/>
    <mergeCell ref="C6:K6"/>
    <mergeCell ref="M6:U6"/>
  </mergeCells>
  <conditionalFormatting sqref="A9:A191">
    <cfRule type="duplicateValues" dxfId="6" priority="1"/>
    <cfRule type="duplicateValues" dxfId="5" priority="132"/>
    <cfRule type="duplicateValues" dxfId="4" priority="133"/>
    <cfRule type="duplicateValues" dxfId="3" priority="134"/>
    <cfRule type="duplicateValues" dxfId="2" priority="135"/>
    <cfRule type="duplicateValues" dxfId="1" priority="136"/>
  </conditionalFormatting>
  <pageMargins left="0.39" right="0.39" top="0.39" bottom="0.39" header="0" footer="0"/>
  <pageSetup scale="49" fitToHeight="0" orientation="landscape" r:id="rId1"/>
  <rowBreaks count="2" manualBreakCount="2">
    <brk id="108" max="21" man="1"/>
    <brk id="168" max="21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E0A4E-7F36-41C7-8226-4E050411462B}">
  <sheetPr>
    <tabColor rgb="FF92D050"/>
    <pageSetUpPr fitToPage="1"/>
  </sheetPr>
  <dimension ref="A1:Q21"/>
  <sheetViews>
    <sheetView rightToLeft="1" view="pageBreakPreview" topLeftCell="A7" zoomScale="136" zoomScaleNormal="100" zoomScaleSheetLayoutView="136" workbookViewId="0">
      <selection activeCell="O17" sqref="A17:O22"/>
    </sheetView>
  </sheetViews>
  <sheetFormatPr defaultRowHeight="12.75"/>
  <cols>
    <col min="1" max="1" width="29.7109375" style="62" bestFit="1" customWidth="1"/>
    <col min="2" max="2" width="1.28515625" style="62" customWidth="1"/>
    <col min="3" max="3" width="15.28515625" style="62" bestFit="1" customWidth="1"/>
    <col min="4" max="4" width="1.28515625" style="62" customWidth="1"/>
    <col min="5" max="5" width="16" style="62" bestFit="1" customWidth="1"/>
    <col min="6" max="6" width="1.28515625" style="62" customWidth="1"/>
    <col min="7" max="7" width="15.7109375" style="62" bestFit="1" customWidth="1"/>
    <col min="8" max="8" width="1.28515625" style="62" customWidth="1"/>
    <col min="9" max="9" width="15.5703125" style="62" bestFit="1" customWidth="1"/>
    <col min="10" max="10" width="1.28515625" style="62" customWidth="1"/>
    <col min="11" max="11" width="15.7109375" style="62" bestFit="1" customWidth="1"/>
    <col min="12" max="12" width="1.28515625" style="62" customWidth="1"/>
    <col min="13" max="13" width="15.5703125" style="62" bestFit="1" customWidth="1"/>
    <col min="14" max="14" width="1.28515625" style="62" customWidth="1"/>
    <col min="15" max="15" width="15.7109375" style="62" bestFit="1" customWidth="1"/>
    <col min="16" max="16" width="1.28515625" style="62" customWidth="1"/>
    <col min="17" max="17" width="15.7109375" style="62" bestFit="1" customWidth="1"/>
    <col min="18" max="16384" width="9.140625" style="62"/>
  </cols>
  <sheetData>
    <row r="1" spans="1:17" ht="29.1" customHeight="1">
      <c r="A1" s="122" t="str">
        <f>سهام!A1</f>
        <v>صندوق حفظ ارزش دماوند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</row>
    <row r="2" spans="1:17" ht="21.75" customHeight="1">
      <c r="A2" s="122" t="s">
        <v>143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</row>
    <row r="3" spans="1:17" ht="21.75" customHeight="1">
      <c r="A3" s="122" t="str">
        <f>سهام!A3</f>
        <v>‫برای ماه منتهی به 31 فروردین ماه 1405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</row>
    <row r="4" spans="1:17" ht="14.45" customHeight="1"/>
    <row r="5" spans="1:17" ht="14.45" customHeight="1">
      <c r="A5" s="130" t="s">
        <v>308</v>
      </c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</row>
    <row r="6" spans="1:17" ht="14.45" customHeight="1">
      <c r="C6" s="115" t="s">
        <v>158</v>
      </c>
      <c r="D6" s="115"/>
      <c r="E6" s="115"/>
      <c r="F6" s="115"/>
      <c r="G6" s="115"/>
      <c r="H6" s="115"/>
      <c r="I6" s="115"/>
      <c r="K6" s="115" t="s">
        <v>159</v>
      </c>
      <c r="L6" s="115"/>
      <c r="M6" s="115"/>
      <c r="N6" s="115"/>
      <c r="O6" s="115"/>
      <c r="P6" s="115"/>
      <c r="Q6" s="115"/>
    </row>
    <row r="7" spans="1:17" ht="14.45" customHeight="1">
      <c r="C7" s="63"/>
      <c r="D7" s="63"/>
      <c r="E7" s="63"/>
      <c r="F7" s="63"/>
      <c r="G7" s="63"/>
      <c r="H7" s="63"/>
      <c r="I7" s="63"/>
      <c r="K7" s="63"/>
      <c r="L7" s="63"/>
      <c r="M7" s="63"/>
      <c r="N7" s="63"/>
      <c r="O7" s="63"/>
      <c r="P7" s="63"/>
      <c r="Q7" s="63"/>
    </row>
    <row r="8" spans="1:17" ht="14.45" customHeight="1">
      <c r="A8" s="79" t="s">
        <v>170</v>
      </c>
      <c r="C8" s="65" t="s">
        <v>171</v>
      </c>
      <c r="E8" s="65" t="s">
        <v>162</v>
      </c>
      <c r="G8" s="65" t="s">
        <v>163</v>
      </c>
      <c r="I8" s="65" t="s">
        <v>55</v>
      </c>
      <c r="K8" s="65" t="s">
        <v>171</v>
      </c>
      <c r="M8" s="65" t="s">
        <v>162</v>
      </c>
      <c r="O8" s="65" t="s">
        <v>163</v>
      </c>
      <c r="Q8" s="65" t="s">
        <v>55</v>
      </c>
    </row>
    <row r="9" spans="1:17" ht="21.75" customHeight="1">
      <c r="A9" s="85" t="s">
        <v>172</v>
      </c>
      <c r="C9" s="75">
        <f>IFERROR(VLOOKUP(A9,'سود اوراق بهادار'!A:Q,7,0),0)</f>
        <v>3995830012</v>
      </c>
      <c r="D9" s="72"/>
      <c r="E9" s="75">
        <f>IFERROR(VLOOKUP(A9,'درآمد ناشی از تغییر قیمت اوراق'!A:Q,9,0),0)</f>
        <v>0</v>
      </c>
      <c r="F9" s="72"/>
      <c r="G9" s="75">
        <f>'درآمد ناشی از فروش'!I32</f>
        <v>0</v>
      </c>
      <c r="H9" s="81"/>
      <c r="I9" s="75">
        <f>C9+E9+G9</f>
        <v>3995830012</v>
      </c>
      <c r="J9" s="81"/>
      <c r="K9" s="75">
        <f>IFERROR(VLOOKUP(A9,'سود اوراق بهادار'!A:Q,13,0),0)</f>
        <v>32716248611</v>
      </c>
      <c r="L9" s="75"/>
      <c r="M9" s="75">
        <v>-112218751</v>
      </c>
      <c r="N9" s="75"/>
      <c r="O9" s="75">
        <f>IFERROR(VLOOKUP(A9,'درآمد ناشی از فروش'!A:Q,17,0),0)</f>
        <v>7812501</v>
      </c>
      <c r="P9" s="81"/>
      <c r="Q9" s="75">
        <f>K9+M9+O9</f>
        <v>32611842361</v>
      </c>
    </row>
    <row r="10" spans="1:17" ht="21.75" customHeight="1">
      <c r="A10" s="84" t="s">
        <v>173</v>
      </c>
      <c r="C10" s="75">
        <f>IFERROR(VLOOKUP(A10,'سود اوراق بهادار'!A:Q,7,0),0)</f>
        <v>0</v>
      </c>
      <c r="D10" s="72"/>
      <c r="E10" s="75">
        <f>IFERROR(VLOOKUP(A10,'درآمد ناشی از تغییر قیمت اوراق'!A:Q,9,0),0)</f>
        <v>0</v>
      </c>
      <c r="F10" s="72"/>
      <c r="G10" s="75">
        <f>VLOOKUP(A10,'درآمد ناشی از فروش'!A:Q,9,0)</f>
        <v>0</v>
      </c>
      <c r="H10" s="81"/>
      <c r="I10" s="75">
        <f t="shared" ref="I10:I15" si="0">C10+E10+G10</f>
        <v>0</v>
      </c>
      <c r="J10" s="81"/>
      <c r="K10" s="75">
        <f>IFERROR(VLOOKUP(A10,'سود اوراق بهادار'!A:Q,13,0),0)</f>
        <v>1810935052</v>
      </c>
      <c r="L10" s="75"/>
      <c r="M10" s="75">
        <f>IFERROR(VLOOKUP(A10,'درآمد ناشی از تغییر قیمت اوراق'!A:Q,9,0),0)</f>
        <v>0</v>
      </c>
      <c r="N10" s="75"/>
      <c r="O10" s="75">
        <f>IFERROR(VLOOKUP(A10,'درآمد ناشی از فروش'!A:Q,17,0),0)</f>
        <v>-11020000</v>
      </c>
      <c r="P10" s="81"/>
      <c r="Q10" s="75">
        <f t="shared" ref="Q10:Q15" si="1">K10+M10+O10</f>
        <v>1799915052</v>
      </c>
    </row>
    <row r="11" spans="1:17" ht="21.75" customHeight="1">
      <c r="A11" s="84" t="s">
        <v>174</v>
      </c>
      <c r="C11" s="75">
        <f>IFERROR(VLOOKUP(A11,'سود اوراق بهادار'!A:Q,7,0),0)</f>
        <v>0</v>
      </c>
      <c r="D11" s="72"/>
      <c r="E11" s="75">
        <f>IFERROR(VLOOKUP(A11,'درآمد ناشی از تغییر قیمت اوراق'!A:Q,9,0),0)</f>
        <v>0</v>
      </c>
      <c r="F11" s="72"/>
      <c r="G11" s="75">
        <f>VLOOKUP(A11,'درآمد ناشی از فروش'!A:Q,9,0)</f>
        <v>0</v>
      </c>
      <c r="H11" s="81"/>
      <c r="I11" s="75">
        <f t="shared" si="0"/>
        <v>0</v>
      </c>
      <c r="J11" s="81"/>
      <c r="K11" s="75">
        <f>IFERROR(VLOOKUP(A11,'سود اوراق بهادار'!A:Q,13,0),0)</f>
        <v>4305270</v>
      </c>
      <c r="L11" s="75"/>
      <c r="M11" s="75">
        <f>IFERROR(VLOOKUP(A11,'درآمد ناشی از تغییر قیمت اوراق'!A:Q,9,0),0)</f>
        <v>0</v>
      </c>
      <c r="N11" s="75"/>
      <c r="O11" s="75">
        <f>IFERROR(VLOOKUP(A11,'درآمد ناشی از فروش'!A:Q,17,0),0)</f>
        <v>1002732</v>
      </c>
      <c r="P11" s="81"/>
      <c r="Q11" s="75">
        <f t="shared" si="1"/>
        <v>5308002</v>
      </c>
    </row>
    <row r="12" spans="1:17" ht="21.75" customHeight="1">
      <c r="A12" s="84" t="s">
        <v>175</v>
      </c>
      <c r="C12" s="75">
        <f>IFERROR(VLOOKUP(A12,'سود اوراق بهادار'!A:Q,7,0),0)</f>
        <v>0</v>
      </c>
      <c r="D12" s="72"/>
      <c r="E12" s="75">
        <f>IFERROR(VLOOKUP(A12,'درآمد ناشی از تغییر قیمت اوراق'!A:Q,9,0),0)</f>
        <v>0</v>
      </c>
      <c r="F12" s="72"/>
      <c r="G12" s="75">
        <f>VLOOKUP(A12,'درآمد ناشی از فروش'!A:Q,9,0)</f>
        <v>0</v>
      </c>
      <c r="H12" s="81"/>
      <c r="I12" s="75">
        <f t="shared" si="0"/>
        <v>0</v>
      </c>
      <c r="J12" s="81"/>
      <c r="K12" s="75">
        <f>IFERROR(VLOOKUP(A12,'سود اوراق بهادار'!A:Q,13,0),0)</f>
        <v>18100210055</v>
      </c>
      <c r="L12" s="75"/>
      <c r="M12" s="75">
        <f>IFERROR(VLOOKUP(A12,'درآمد ناشی از تغییر قیمت اوراق'!A:Q,9,0),0)</f>
        <v>0</v>
      </c>
      <c r="N12" s="75"/>
      <c r="O12" s="75">
        <f>IFERROR(VLOOKUP(A12,'درآمد ناشی از فروش'!A:Q,17,0),0)</f>
        <v>-4062500</v>
      </c>
      <c r="P12" s="81"/>
      <c r="Q12" s="75">
        <f t="shared" si="1"/>
        <v>18096147555</v>
      </c>
    </row>
    <row r="13" spans="1:17" ht="21.75" customHeight="1">
      <c r="A13" s="84" t="s">
        <v>176</v>
      </c>
      <c r="C13" s="75">
        <f>IFERROR(VLOOKUP(A13,'سود اوراق بهادار'!A:Q,7,0),0)</f>
        <v>0</v>
      </c>
      <c r="D13" s="72"/>
      <c r="E13" s="75">
        <f>IFERROR(VLOOKUP(A13,'درآمد ناشی از تغییر قیمت اوراق'!A:Q,9,0),0)</f>
        <v>0</v>
      </c>
      <c r="F13" s="72"/>
      <c r="G13" s="75">
        <f>VLOOKUP(A13,'درآمد ناشی از فروش'!A:Q,9,0)</f>
        <v>0</v>
      </c>
      <c r="H13" s="81"/>
      <c r="I13" s="75">
        <f t="shared" si="0"/>
        <v>0</v>
      </c>
      <c r="J13" s="81"/>
      <c r="K13" s="75">
        <f>IFERROR(VLOOKUP(A13,'سود اوراق بهادار'!A:Q,13,0),0)</f>
        <v>722028063</v>
      </c>
      <c r="L13" s="75"/>
      <c r="M13" s="75">
        <f>IFERROR(VLOOKUP(A13,'درآمد ناشی از تغییر قیمت اوراق'!A:Q,9,0),0)</f>
        <v>0</v>
      </c>
      <c r="N13" s="75"/>
      <c r="O13" s="75">
        <f>IFERROR(VLOOKUP(A13,'درآمد ناشی از فروش'!A:Q,17,0),0)</f>
        <v>1812500</v>
      </c>
      <c r="P13" s="81"/>
      <c r="Q13" s="75">
        <f t="shared" si="1"/>
        <v>723840563</v>
      </c>
    </row>
    <row r="14" spans="1:17" ht="21.75" customHeight="1">
      <c r="A14" s="84" t="s">
        <v>177</v>
      </c>
      <c r="C14" s="75">
        <f>IFERROR(VLOOKUP(A14,'سود اوراق بهادار'!A:Q,7,0),0)</f>
        <v>1086656765</v>
      </c>
      <c r="D14" s="72"/>
      <c r="E14" s="75">
        <f>IFERROR(VLOOKUP(A14,'درآمد ناشی از تغییر قیمت اوراق'!A:Q,9,0),0)</f>
        <v>0</v>
      </c>
      <c r="F14" s="72"/>
      <c r="G14" s="75">
        <f>'درآمد ناشی از فروش'!I36</f>
        <v>0</v>
      </c>
      <c r="H14" s="81"/>
      <c r="I14" s="75">
        <f>C14+E14+G14</f>
        <v>1086656765</v>
      </c>
      <c r="J14" s="81"/>
      <c r="K14" s="75">
        <f>IFERROR(VLOOKUP(A14,'سود اوراق بهادار'!A:Q,13,0),0)</f>
        <v>3320330472</v>
      </c>
      <c r="L14" s="75"/>
      <c r="M14" s="75">
        <v>-47088750</v>
      </c>
      <c r="N14" s="75"/>
      <c r="O14" s="75">
        <f>IFERROR(VLOOKUP(A14,'درآمد ناشی از فروش'!A:Q,17,0),0)</f>
        <v>-7612500</v>
      </c>
      <c r="P14" s="81"/>
      <c r="Q14" s="75">
        <f t="shared" si="1"/>
        <v>3265629222</v>
      </c>
    </row>
    <row r="15" spans="1:17" ht="21.75" customHeight="1">
      <c r="A15" s="84" t="s">
        <v>136</v>
      </c>
      <c r="C15" s="75">
        <f>IFERROR(VLOOKUP(A15,'سود اوراق بهادار'!A:Q,7,0),0)</f>
        <v>0</v>
      </c>
      <c r="D15" s="72"/>
      <c r="E15" s="75">
        <f>IFERROR(VLOOKUP(A15,'درآمد ناشی از تغییر قیمت اوراق'!A:Q,9,0),0)</f>
        <v>0</v>
      </c>
      <c r="F15" s="72"/>
      <c r="G15" s="75">
        <f>VLOOKUP(A15,'درآمد ناشی از فروش'!A:Q,9,0)</f>
        <v>0</v>
      </c>
      <c r="H15" s="81"/>
      <c r="I15" s="75">
        <f t="shared" si="0"/>
        <v>0</v>
      </c>
      <c r="J15" s="81"/>
      <c r="K15" s="75">
        <f>IFERROR(VLOOKUP(A15,'سود اوراق بهادار'!A:Q,13,0),0)</f>
        <v>16759302626</v>
      </c>
      <c r="L15" s="75"/>
      <c r="M15" s="75">
        <f>IFERROR(VLOOKUP(A15,'درآمد ناشی از تغییر قیمت اوراق'!A:Q,9,0),0)</f>
        <v>0</v>
      </c>
      <c r="N15" s="75"/>
      <c r="O15" s="75">
        <f>IFERROR(VLOOKUP(A15,'درآمد ناشی از فروش'!A:Q,17,0),0)</f>
        <v>32447509978</v>
      </c>
      <c r="P15" s="81"/>
      <c r="Q15" s="75">
        <f t="shared" si="1"/>
        <v>49206812604</v>
      </c>
    </row>
    <row r="16" spans="1:17" ht="21.75" customHeight="1" thickBot="1">
      <c r="A16" s="83"/>
      <c r="C16" s="74">
        <f>SUM(C9:C15)</f>
        <v>5082486777</v>
      </c>
      <c r="D16" s="72"/>
      <c r="E16" s="74">
        <f>SUM(E9:E15)</f>
        <v>0</v>
      </c>
      <c r="F16" s="72"/>
      <c r="G16" s="74">
        <f>SUM(G9:G15)</f>
        <v>0</v>
      </c>
      <c r="H16" s="72"/>
      <c r="I16" s="82">
        <f>SUM(I9:I15)</f>
        <v>5082486777</v>
      </c>
      <c r="J16" s="72"/>
      <c r="K16" s="82">
        <f>SUM(K9:K15)</f>
        <v>73433360149</v>
      </c>
      <c r="L16" s="72"/>
      <c r="M16" s="82">
        <f>SUM(M9:M15)</f>
        <v>-159307501</v>
      </c>
      <c r="N16" s="72"/>
      <c r="O16" s="82">
        <f>SUM(O9:O15)</f>
        <v>32435442711</v>
      </c>
      <c r="P16" s="72"/>
      <c r="Q16" s="82">
        <f>SUM(Q9:Q15)</f>
        <v>105709495359</v>
      </c>
    </row>
    <row r="17" spans="3:17" ht="13.5" thickTop="1">
      <c r="C17" s="80"/>
      <c r="E17" s="80"/>
      <c r="G17" s="80"/>
      <c r="I17" s="81"/>
      <c r="K17" s="80"/>
      <c r="M17" s="80"/>
      <c r="O17" s="80"/>
      <c r="Q17" s="81"/>
    </row>
    <row r="18" spans="3:17">
      <c r="C18" s="80"/>
      <c r="E18" s="80"/>
      <c r="G18" s="80"/>
      <c r="K18" s="80"/>
      <c r="M18" s="80"/>
      <c r="O18" s="80"/>
    </row>
    <row r="19" spans="3:17">
      <c r="E19" s="80"/>
      <c r="G19" s="80"/>
      <c r="O19" s="80"/>
    </row>
    <row r="20" spans="3:17">
      <c r="E20" s="80"/>
      <c r="G20" s="80"/>
      <c r="O20" s="80"/>
    </row>
    <row r="21" spans="3:17">
      <c r="O21" s="81"/>
    </row>
  </sheetData>
  <mergeCells count="6">
    <mergeCell ref="A1:Q1"/>
    <mergeCell ref="A2:Q2"/>
    <mergeCell ref="A3:Q3"/>
    <mergeCell ref="A5:Q5"/>
    <mergeCell ref="C6:I6"/>
    <mergeCell ref="K6:Q6"/>
  </mergeCells>
  <pageMargins left="0.39" right="0.39" top="0.39" bottom="0.39" header="0" footer="0"/>
  <pageSetup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17</vt:i4>
      </vt:variant>
    </vt:vector>
  </HeadingPairs>
  <TitlesOfParts>
    <vt:vector size="35" baseType="lpstr">
      <vt:lpstr>0</vt:lpstr>
      <vt:lpstr>سهام</vt:lpstr>
      <vt:lpstr>اوراق مشتقه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اوراق به</vt:lpstr>
      <vt:lpstr>درآمد سپرده بانکی</vt:lpstr>
      <vt:lpstr>سایر درآمدها</vt:lpstr>
      <vt:lpstr>درآمد سود سهام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سود ترجیحی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ترجیحی'!Print_Area</vt:lpstr>
      <vt:lpstr>'سود سپرده بانکی'!Print_Area</vt:lpstr>
      <vt:lpstr>سهام!Print_Area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Mohammad Nikomaram</dc:creator>
  <dc:description/>
  <cp:lastModifiedBy>Mohammad Nikomaram</cp:lastModifiedBy>
  <cp:lastPrinted>2026-04-11T08:22:28Z</cp:lastPrinted>
  <dcterms:created xsi:type="dcterms:W3CDTF">2025-11-25T05:01:31Z</dcterms:created>
  <dcterms:modified xsi:type="dcterms:W3CDTF">2026-04-27T09:58:53Z</dcterms:modified>
</cp:coreProperties>
</file>