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5\02\"/>
    </mc:Choice>
  </mc:AlternateContent>
  <xr:revisionPtr revIDLastSave="0" documentId="13_ncr:1_{47FC2022-F0C9-439E-996F-80FDFDBC0A5F}" xr6:coauthVersionLast="47" xr6:coauthVersionMax="47" xr10:uidLastSave="{00000000-0000-0000-0000-000000000000}"/>
  <bookViews>
    <workbookView xWindow="-120" yWindow="-120" windowWidth="29040" windowHeight="15840" tabRatio="958" xr2:uid="{00000000-000D-0000-FFFF-FFFF00000000}"/>
  </bookViews>
  <sheets>
    <sheet name="0" sheetId="22" r:id="rId1"/>
    <sheet name="سهام" sheetId="2" r:id="rId2"/>
    <sheet name="اوراق مشتقه" sheetId="30" r:id="rId3"/>
    <sheet name="اوراق" sheetId="5" r:id="rId4"/>
    <sheet name="تعدیل قیمت" sheetId="29" r:id="rId5"/>
    <sheet name="سپرده" sheetId="7" r:id="rId6"/>
    <sheet name="درآمد" sheetId="8" r:id="rId7"/>
    <sheet name="درآمد سرمایه گذاری در سهام" sheetId="25" r:id="rId8"/>
    <sheet name="درآمد سرمایه گذاری در اوراق به" sheetId="26" r:id="rId9"/>
    <sheet name="درآمد سپرده بانکی" sheetId="27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31" r:id="rId17"/>
    <sheet name="سود ترجیحی" sheetId="23" r:id="rId18"/>
  </sheets>
  <externalReferences>
    <externalReference r:id="rId19"/>
    <externalReference r:id="rId20"/>
  </externalReferences>
  <definedNames>
    <definedName name="_xlnm._FilterDatabase" localSheetId="7" hidden="1">'درآمد سرمایه گذاری در سهام'!$A$8:$V$8</definedName>
    <definedName name="_xlnm.Print_Area" localSheetId="3">اوراق!$A$1:$AI$11</definedName>
    <definedName name="_xlnm.Print_Area" localSheetId="2">'اوراق مشتقه'!$A$1:$AS$13</definedName>
    <definedName name="_xlnm.Print_Area" localSheetId="4">'تعدیل قیمت'!$A$1:$M$30</definedName>
    <definedName name="_xlnm.Print_Area" localSheetId="6">درآمد!$A$1:$K$12</definedName>
    <definedName name="_xlnm.Print_Area" localSheetId="15">'درآمد اعمال اختیار'!$A$1:$M$159</definedName>
    <definedName name="_xlnm.Print_Area" localSheetId="9">'درآمد سپرده بانکی'!$A$1:$J$14</definedName>
    <definedName name="_xlnm.Print_Area" localSheetId="8">'درآمد سرمایه گذاری در اوراق به'!$A$1:$Q$16</definedName>
    <definedName name="_xlnm.Print_Area" localSheetId="7">'درآمد سرمایه گذاری در سهام'!$A$1:$V$194</definedName>
    <definedName name="_xlnm.Print_Area" localSheetId="11">'درآمد سود سهام'!$A$1:$S$22</definedName>
    <definedName name="_xlnm.Print_Area" localSheetId="16">'درآمد ناشی از تغییر قیمت اوراق'!$A$1:$Q$37</definedName>
    <definedName name="_xlnm.Print_Area" localSheetId="14">'درآمد ناشی از فروش'!$A$1:$Q$40</definedName>
    <definedName name="_xlnm.Print_Area" localSheetId="10">'سایر درآمدها'!$A$1:$F$11</definedName>
    <definedName name="_xlnm.Print_Area" localSheetId="5">سپرده!$A$1:$L$13</definedName>
    <definedName name="_xlnm.Print_Area" localSheetId="12">'سود اوراق بهادار'!$A$1:$R$15</definedName>
    <definedName name="_xlnm.Print_Area" localSheetId="17">'سود ترجیحی'!$A$1:$H$16</definedName>
    <definedName name="_xlnm.Print_Area" localSheetId="13">'سود سپرده بانکی'!$A$1:$N$14</definedName>
    <definedName name="_xlnm.Print_Area" localSheetId="1">سهام!$A$1:$Y$36</definedName>
  </definedNames>
  <calcPr calcId="191029"/>
</workbook>
</file>

<file path=xl/calcChain.xml><?xml version="1.0" encoding="utf-8"?>
<calcChain xmlns="http://schemas.openxmlformats.org/spreadsheetml/2006/main">
  <c r="A3" i="31" l="1"/>
  <c r="K30" i="29" l="1"/>
  <c r="G14" i="18" l="1"/>
  <c r="G9" i="27"/>
  <c r="G10" i="27"/>
  <c r="G11" i="27"/>
  <c r="G12" i="27"/>
  <c r="G13" i="27"/>
  <c r="G8" i="27"/>
  <c r="M10" i="26"/>
  <c r="M11" i="26"/>
  <c r="M12" i="26"/>
  <c r="M13" i="26"/>
  <c r="M14" i="26"/>
  <c r="M15" i="26"/>
  <c r="M9" i="26"/>
  <c r="G10" i="26"/>
  <c r="G11" i="26"/>
  <c r="G12" i="26"/>
  <c r="G13" i="26"/>
  <c r="G14" i="26"/>
  <c r="G15" i="26"/>
  <c r="G9" i="26"/>
  <c r="Q43" i="25"/>
  <c r="O43" i="25"/>
  <c r="M43" i="25"/>
  <c r="G43" i="25"/>
  <c r="E43" i="25"/>
  <c r="Q42" i="25"/>
  <c r="O42" i="25"/>
  <c r="M42" i="25"/>
  <c r="G42" i="25"/>
  <c r="E42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32" i="25"/>
  <c r="E33" i="25"/>
  <c r="E34" i="25"/>
  <c r="E35" i="25"/>
  <c r="E36" i="25"/>
  <c r="E37" i="25"/>
  <c r="E38" i="25"/>
  <c r="E39" i="25"/>
  <c r="E40" i="25"/>
  <c r="E41" i="25"/>
  <c r="E192" i="25"/>
  <c r="E193" i="25"/>
  <c r="E10" i="26"/>
  <c r="E11" i="26"/>
  <c r="E12" i="26"/>
  <c r="E13" i="26"/>
  <c r="E14" i="26"/>
  <c r="E15" i="26"/>
  <c r="C9" i="25"/>
  <c r="E9" i="23"/>
  <c r="Q37" i="31"/>
  <c r="O37" i="31"/>
  <c r="M37" i="31"/>
  <c r="I37" i="31"/>
  <c r="G37" i="31"/>
  <c r="E37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8" i="31"/>
  <c r="Q9" i="31"/>
  <c r="Q10" i="31"/>
  <c r="Q11" i="31"/>
  <c r="Q12" i="31"/>
  <c r="Q13" i="31"/>
  <c r="Q14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Q35" i="31"/>
  <c r="Q8" i="31"/>
  <c r="I9" i="7"/>
  <c r="I10" i="7"/>
  <c r="K10" i="7" s="1"/>
  <c r="I11" i="7"/>
  <c r="K11" i="7" s="1"/>
  <c r="I12" i="7"/>
  <c r="I8" i="7"/>
  <c r="Q40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8" i="19"/>
  <c r="I40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8" i="19"/>
  <c r="E40" i="19"/>
  <c r="G40" i="19"/>
  <c r="O22" i="15"/>
  <c r="I22" i="15"/>
  <c r="S21" i="15"/>
  <c r="M21" i="15"/>
  <c r="K22" i="15"/>
  <c r="M22" i="15"/>
  <c r="Q22" i="15"/>
  <c r="S22" i="15"/>
  <c r="K12" i="7"/>
  <c r="K8" i="7"/>
  <c r="C13" i="7"/>
  <c r="E13" i="7"/>
  <c r="AI11" i="5"/>
  <c r="AI10" i="5"/>
  <c r="AI9" i="5"/>
  <c r="Y36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9" i="2"/>
  <c r="W36" i="2"/>
  <c r="U36" i="2"/>
  <c r="O36" i="2"/>
  <c r="K36" i="2"/>
  <c r="G36" i="2"/>
  <c r="E36" i="2"/>
  <c r="M16" i="26" l="1"/>
  <c r="I43" i="25"/>
  <c r="K43" i="25" s="1"/>
  <c r="S43" i="25"/>
  <c r="I42" i="25"/>
  <c r="K42" i="25" s="1"/>
  <c r="S42" i="25"/>
  <c r="I13" i="7"/>
  <c r="K9" i="7"/>
  <c r="K13" i="7" s="1"/>
  <c r="O40" i="19"/>
  <c r="M40" i="19"/>
  <c r="M9" i="17"/>
  <c r="M10" i="17"/>
  <c r="M12" i="17"/>
  <c r="M8" i="17"/>
  <c r="Q8" i="17" s="1"/>
  <c r="A3" i="5" l="1"/>
  <c r="A3" i="30"/>
  <c r="A3" i="2"/>
  <c r="G193" i="25"/>
  <c r="G192" i="25"/>
  <c r="O193" i="25"/>
  <c r="O10" i="25"/>
  <c r="O11" i="25"/>
  <c r="O12" i="25"/>
  <c r="O16" i="25"/>
  <c r="O17" i="25"/>
  <c r="O19" i="25"/>
  <c r="O24" i="25"/>
  <c r="O25" i="25"/>
  <c r="O31" i="25"/>
  <c r="O44" i="25"/>
  <c r="O45" i="25"/>
  <c r="O46" i="25"/>
  <c r="O47" i="25"/>
  <c r="O48" i="25"/>
  <c r="O49" i="25"/>
  <c r="O50" i="25"/>
  <c r="O51" i="25"/>
  <c r="O52" i="25"/>
  <c r="O53" i="25"/>
  <c r="O54" i="25"/>
  <c r="O55" i="25"/>
  <c r="O56" i="25"/>
  <c r="O57" i="25"/>
  <c r="O58" i="25"/>
  <c r="O59" i="25"/>
  <c r="O60" i="25"/>
  <c r="O61" i="25"/>
  <c r="O62" i="25"/>
  <c r="O63" i="25"/>
  <c r="O64" i="25"/>
  <c r="O65" i="25"/>
  <c r="O66" i="25"/>
  <c r="O67" i="25"/>
  <c r="O68" i="25"/>
  <c r="O69" i="25"/>
  <c r="O70" i="25"/>
  <c r="O71" i="25"/>
  <c r="O72" i="25"/>
  <c r="O73" i="25"/>
  <c r="O74" i="25"/>
  <c r="O75" i="25"/>
  <c r="O76" i="25"/>
  <c r="O77" i="25"/>
  <c r="O78" i="25"/>
  <c r="O79" i="25"/>
  <c r="O80" i="25"/>
  <c r="O81" i="25"/>
  <c r="O82" i="25"/>
  <c r="O83" i="25"/>
  <c r="O84" i="25"/>
  <c r="O85" i="25"/>
  <c r="O86" i="25"/>
  <c r="O87" i="25"/>
  <c r="O88" i="25"/>
  <c r="O89" i="25"/>
  <c r="O90" i="25"/>
  <c r="O91" i="25"/>
  <c r="O92" i="25"/>
  <c r="O93" i="25"/>
  <c r="O94" i="25"/>
  <c r="O95" i="25"/>
  <c r="O96" i="25"/>
  <c r="O97" i="25"/>
  <c r="O98" i="25"/>
  <c r="O99" i="25"/>
  <c r="O100" i="25"/>
  <c r="O101" i="25"/>
  <c r="O102" i="25"/>
  <c r="O103" i="25"/>
  <c r="O104" i="25"/>
  <c r="O105" i="25"/>
  <c r="O106" i="25"/>
  <c r="O107" i="25"/>
  <c r="O108" i="25"/>
  <c r="O109" i="25"/>
  <c r="O110" i="25"/>
  <c r="O111" i="25"/>
  <c r="O112" i="25"/>
  <c r="O113" i="25"/>
  <c r="O114" i="25"/>
  <c r="O115" i="25"/>
  <c r="O116" i="25"/>
  <c r="O117" i="25"/>
  <c r="O118" i="25"/>
  <c r="O119" i="25"/>
  <c r="O120" i="25"/>
  <c r="O121" i="25"/>
  <c r="O122" i="25"/>
  <c r="O123" i="25"/>
  <c r="O124" i="25"/>
  <c r="O125" i="25"/>
  <c r="O126" i="25"/>
  <c r="O127" i="25"/>
  <c r="O128" i="25"/>
  <c r="O129" i="25"/>
  <c r="O130" i="25"/>
  <c r="O131" i="25"/>
  <c r="O132" i="25"/>
  <c r="O133" i="25"/>
  <c r="O134" i="25"/>
  <c r="O135" i="25"/>
  <c r="O136" i="25"/>
  <c r="O137" i="25"/>
  <c r="O138" i="25"/>
  <c r="O139" i="25"/>
  <c r="O140" i="25"/>
  <c r="O141" i="25"/>
  <c r="O142" i="25"/>
  <c r="O143" i="25"/>
  <c r="O144" i="25"/>
  <c r="O145" i="25"/>
  <c r="O146" i="25"/>
  <c r="O147" i="25"/>
  <c r="O148" i="25"/>
  <c r="O149" i="25"/>
  <c r="O150" i="25"/>
  <c r="O151" i="25"/>
  <c r="O152" i="25"/>
  <c r="O153" i="25"/>
  <c r="O154" i="25"/>
  <c r="O155" i="25"/>
  <c r="O156" i="25"/>
  <c r="O157" i="25"/>
  <c r="O158" i="25"/>
  <c r="O159" i="25"/>
  <c r="O160" i="25"/>
  <c r="O161" i="25"/>
  <c r="O162" i="25"/>
  <c r="O163" i="25"/>
  <c r="O164" i="25"/>
  <c r="O165" i="25"/>
  <c r="O166" i="25"/>
  <c r="O167" i="25"/>
  <c r="O168" i="25"/>
  <c r="O169" i="25"/>
  <c r="O170" i="25"/>
  <c r="O171" i="25"/>
  <c r="O172" i="25"/>
  <c r="O173" i="25"/>
  <c r="O174" i="25"/>
  <c r="O175" i="25"/>
  <c r="O176" i="25"/>
  <c r="O177" i="25"/>
  <c r="O178" i="25"/>
  <c r="O179" i="25"/>
  <c r="O180" i="25"/>
  <c r="O181" i="25"/>
  <c r="O182" i="25"/>
  <c r="O183" i="25"/>
  <c r="O184" i="25"/>
  <c r="O185" i="25"/>
  <c r="O186" i="25"/>
  <c r="O187" i="25"/>
  <c r="O188" i="25"/>
  <c r="O189" i="25"/>
  <c r="O190" i="25"/>
  <c r="O191" i="25"/>
  <c r="O32" i="25"/>
  <c r="O34" i="25"/>
  <c r="O35" i="25"/>
  <c r="O36" i="25"/>
  <c r="O39" i="25"/>
  <c r="O192" i="25"/>
  <c r="O23" i="25"/>
  <c r="O9" i="25"/>
  <c r="O27" i="25"/>
  <c r="O29" i="25"/>
  <c r="O30" i="25"/>
  <c r="O13" i="25"/>
  <c r="O14" i="25"/>
  <c r="O33" i="25"/>
  <c r="O15" i="25"/>
  <c r="O21" i="25"/>
  <c r="O26" i="25"/>
  <c r="O38" i="25"/>
  <c r="O37" i="25"/>
  <c r="O41" i="25"/>
  <c r="O28" i="25"/>
  <c r="O18" i="25"/>
  <c r="O20" i="25"/>
  <c r="O40" i="25"/>
  <c r="O22" i="25"/>
  <c r="E9" i="25"/>
  <c r="E194" i="25" s="1"/>
  <c r="E9" i="26"/>
  <c r="M159" i="20"/>
  <c r="K159" i="20"/>
  <c r="I159" i="20"/>
  <c r="G159" i="20"/>
  <c r="G11" i="18"/>
  <c r="O194" i="25" l="1"/>
  <c r="I193" i="25"/>
  <c r="K193" i="25" s="1"/>
  <c r="E11" i="14" l="1"/>
  <c r="F11" i="8" s="1"/>
  <c r="J11" i="8" s="1"/>
  <c r="M9" i="18" l="1"/>
  <c r="M10" i="18"/>
  <c r="M11" i="18"/>
  <c r="M14" i="18" s="1"/>
  <c r="M12" i="18"/>
  <c r="M13" i="18"/>
  <c r="M8" i="18"/>
  <c r="G8" i="18"/>
  <c r="G9" i="18"/>
  <c r="G10" i="18"/>
  <c r="G12" i="18"/>
  <c r="G13" i="18"/>
  <c r="M15" i="17"/>
  <c r="K8" i="17"/>
  <c r="K9" i="17"/>
  <c r="K10" i="17"/>
  <c r="K12" i="17"/>
  <c r="K13" i="17"/>
  <c r="K14" i="17"/>
  <c r="S9" i="15"/>
  <c r="S10" i="15"/>
  <c r="S11" i="15"/>
  <c r="S12" i="15"/>
  <c r="S13" i="15"/>
  <c r="S14" i="15"/>
  <c r="S15" i="15"/>
  <c r="S16" i="15"/>
  <c r="S17" i="15"/>
  <c r="S18" i="15"/>
  <c r="S19" i="15"/>
  <c r="S20" i="15"/>
  <c r="S8" i="15"/>
  <c r="M20" i="15"/>
  <c r="O11" i="5"/>
  <c r="Q11" i="5"/>
  <c r="U11" i="5"/>
  <c r="Y11" i="5"/>
  <c r="AE11" i="5"/>
  <c r="AG11" i="5"/>
  <c r="A3" i="29" l="1"/>
  <c r="G13" i="7"/>
  <c r="F10" i="23" l="1"/>
  <c r="E10" i="23"/>
  <c r="A3" i="23" l="1"/>
  <c r="A3" i="20"/>
  <c r="A3" i="19"/>
  <c r="A3" i="18"/>
  <c r="A3" i="17"/>
  <c r="A3" i="15"/>
  <c r="A3" i="14"/>
  <c r="A3" i="27"/>
  <c r="A3" i="26"/>
  <c r="A3" i="25"/>
  <c r="A3" i="8"/>
  <c r="A3" i="7"/>
  <c r="M8" i="15" l="1"/>
  <c r="M9" i="15"/>
  <c r="M10" i="15"/>
  <c r="M11" i="15"/>
  <c r="M12" i="15"/>
  <c r="M13" i="15"/>
  <c r="M14" i="15"/>
  <c r="M16" i="15"/>
  <c r="Q14" i="17"/>
  <c r="K14" i="18"/>
  <c r="I14" i="18"/>
  <c r="E14" i="18"/>
  <c r="C14" i="18"/>
  <c r="A1" i="26"/>
  <c r="A1" i="27"/>
  <c r="A1" i="25"/>
  <c r="A1" i="23" l="1"/>
  <c r="A1" i="20"/>
  <c r="A1" i="19"/>
  <c r="A1" i="18"/>
  <c r="A1" i="17"/>
  <c r="A1" i="15"/>
  <c r="A1" i="14"/>
  <c r="A1" i="8"/>
  <c r="A1" i="7"/>
  <c r="A1" i="5"/>
  <c r="C11" i="14"/>
  <c r="Q10" i="17"/>
  <c r="Q11" i="17"/>
  <c r="Q12" i="17"/>
  <c r="Q13" i="17"/>
  <c r="Q9" i="17"/>
  <c r="O15" i="17"/>
  <c r="I15" i="17"/>
  <c r="G15" i="17"/>
  <c r="K11" i="17"/>
  <c r="M11" i="8" l="1"/>
  <c r="Q133" i="25"/>
  <c r="Q74" i="25"/>
  <c r="Q75" i="25"/>
  <c r="Q136" i="25"/>
  <c r="Q125" i="25"/>
  <c r="Q78" i="25"/>
  <c r="Q151" i="25"/>
  <c r="Q92" i="25"/>
  <c r="Q57" i="25"/>
  <c r="Q96" i="25"/>
  <c r="Q142" i="25"/>
  <c r="Q107" i="25"/>
  <c r="Q189" i="25"/>
  <c r="Q145" i="25"/>
  <c r="Q86" i="25"/>
  <c r="Q87" i="25"/>
  <c r="Q172" i="25"/>
  <c r="Q137" i="25"/>
  <c r="Q102" i="25"/>
  <c r="Q163" i="25"/>
  <c r="Q104" i="25"/>
  <c r="Q69" i="25"/>
  <c r="Q132" i="25"/>
  <c r="Q154" i="25"/>
  <c r="Q119" i="25"/>
  <c r="Q66" i="25"/>
  <c r="Q157" i="25"/>
  <c r="Q98" i="25"/>
  <c r="Q99" i="25"/>
  <c r="Q76" i="25"/>
  <c r="Q149" i="25"/>
  <c r="Q126" i="25"/>
  <c r="Q175" i="25"/>
  <c r="Q116" i="25"/>
  <c r="Q81" i="25"/>
  <c r="Q44" i="25"/>
  <c r="Q166" i="25"/>
  <c r="Q131" i="25"/>
  <c r="Q100" i="25"/>
  <c r="Q169" i="25"/>
  <c r="Q110" i="25"/>
  <c r="Q111" i="25"/>
  <c r="Q112" i="25"/>
  <c r="Q161" i="25"/>
  <c r="Q150" i="25"/>
  <c r="Q187" i="25"/>
  <c r="Q128" i="25"/>
  <c r="Q93" i="25"/>
  <c r="Q193" i="25"/>
  <c r="Q178" i="25"/>
  <c r="Q143" i="25"/>
  <c r="Q113" i="25"/>
  <c r="Q181" i="25"/>
  <c r="Q122" i="25"/>
  <c r="Q123" i="25"/>
  <c r="Q148" i="25"/>
  <c r="Q173" i="25"/>
  <c r="Q55" i="25"/>
  <c r="Q72" i="25"/>
  <c r="Q140" i="25"/>
  <c r="Q105" i="25"/>
  <c r="Q46" i="25"/>
  <c r="Q190" i="25"/>
  <c r="Q155" i="25"/>
  <c r="Q139" i="25"/>
  <c r="Q49" i="25"/>
  <c r="Q64" i="25"/>
  <c r="Q134" i="25"/>
  <c r="Q135" i="25"/>
  <c r="Q184" i="25"/>
  <c r="Q185" i="25"/>
  <c r="Q67" i="25"/>
  <c r="Q108" i="25"/>
  <c r="Q152" i="25"/>
  <c r="Q117" i="25"/>
  <c r="Q58" i="25"/>
  <c r="Q48" i="25"/>
  <c r="Q167" i="25"/>
  <c r="Q130" i="25"/>
  <c r="Q61" i="25"/>
  <c r="Q88" i="25"/>
  <c r="Q146" i="25"/>
  <c r="Q147" i="25"/>
  <c r="Q53" i="25"/>
  <c r="Q54" i="25"/>
  <c r="Q79" i="25"/>
  <c r="Q168" i="25"/>
  <c r="Q164" i="25"/>
  <c r="Q129" i="25"/>
  <c r="Q70" i="25"/>
  <c r="Q144" i="25"/>
  <c r="Q179" i="25"/>
  <c r="Q80" i="25"/>
  <c r="Q73" i="25"/>
  <c r="Q124" i="25"/>
  <c r="Q158" i="25"/>
  <c r="Q159" i="25"/>
  <c r="Q65" i="25"/>
  <c r="Q90" i="25"/>
  <c r="Q91" i="25"/>
  <c r="Q186" i="25"/>
  <c r="Q176" i="25"/>
  <c r="Q141" i="25"/>
  <c r="Q82" i="25"/>
  <c r="Q47" i="25"/>
  <c r="Q191" i="25"/>
  <c r="Q63" i="25"/>
  <c r="Q85" i="25"/>
  <c r="Q160" i="25"/>
  <c r="Q170" i="25"/>
  <c r="Q171" i="25"/>
  <c r="Q77" i="25"/>
  <c r="Q114" i="25"/>
  <c r="Q103" i="25"/>
  <c r="Q192" i="25"/>
  <c r="Q188" i="25"/>
  <c r="Q153" i="25"/>
  <c r="Q94" i="25"/>
  <c r="Q59" i="25"/>
  <c r="Q84" i="25"/>
  <c r="Q121" i="25"/>
  <c r="Q97" i="25"/>
  <c r="Q174" i="25"/>
  <c r="Q182" i="25"/>
  <c r="Q183" i="25"/>
  <c r="Q89" i="25"/>
  <c r="Q138" i="25"/>
  <c r="Q115" i="25"/>
  <c r="Q56" i="25"/>
  <c r="Q60" i="25"/>
  <c r="Q165" i="25"/>
  <c r="Q106" i="25"/>
  <c r="Q71" i="25"/>
  <c r="Q120" i="25"/>
  <c r="Q45" i="25"/>
  <c r="Q109" i="25"/>
  <c r="Q50" i="25"/>
  <c r="Q51" i="25"/>
  <c r="Q52" i="25"/>
  <c r="Q101" i="25"/>
  <c r="Q162" i="25"/>
  <c r="Q127" i="25"/>
  <c r="Q68" i="25"/>
  <c r="Q156" i="25"/>
  <c r="Q177" i="25"/>
  <c r="Q118" i="25"/>
  <c r="Q83" i="25"/>
  <c r="Q180" i="25"/>
  <c r="Q62" i="25"/>
  <c r="Q95" i="25"/>
  <c r="C9" i="26"/>
  <c r="I9" i="26" s="1"/>
  <c r="K13" i="26"/>
  <c r="K9" i="26"/>
  <c r="C10" i="26"/>
  <c r="K14" i="26"/>
  <c r="K12" i="26"/>
  <c r="C11" i="26"/>
  <c r="C12" i="26"/>
  <c r="K10" i="26"/>
  <c r="C13" i="26"/>
  <c r="C14" i="26"/>
  <c r="I14" i="26" s="1"/>
  <c r="K11" i="26"/>
  <c r="K15" i="26"/>
  <c r="C15" i="26"/>
  <c r="M193" i="25"/>
  <c r="M41" i="25"/>
  <c r="O9" i="26"/>
  <c r="G166" i="25"/>
  <c r="G59" i="25"/>
  <c r="Q34" i="25"/>
  <c r="G108" i="25"/>
  <c r="G157" i="25"/>
  <c r="G33" i="25"/>
  <c r="G146" i="25"/>
  <c r="G27" i="25"/>
  <c r="O15" i="26"/>
  <c r="G160" i="25"/>
  <c r="G17" i="25"/>
  <c r="G173" i="25"/>
  <c r="G54" i="25"/>
  <c r="G38" i="25"/>
  <c r="G79" i="25"/>
  <c r="Q21" i="25"/>
  <c r="G92" i="25"/>
  <c r="G9" i="25"/>
  <c r="G191" i="25"/>
  <c r="G80" i="25"/>
  <c r="G22" i="25"/>
  <c r="G178" i="25"/>
  <c r="G71" i="25"/>
  <c r="Q13" i="25"/>
  <c r="G120" i="25"/>
  <c r="Q36" i="25"/>
  <c r="Q27" i="25"/>
  <c r="G158" i="25"/>
  <c r="G51" i="25"/>
  <c r="G16" i="25"/>
  <c r="G172" i="25"/>
  <c r="G29" i="25"/>
  <c r="G185" i="25"/>
  <c r="G66" i="25"/>
  <c r="Q32" i="25"/>
  <c r="G91" i="25"/>
  <c r="G10" i="25"/>
  <c r="G104" i="25"/>
  <c r="G21" i="25"/>
  <c r="G148" i="25"/>
  <c r="G46" i="25"/>
  <c r="G190" i="25"/>
  <c r="G83" i="25"/>
  <c r="Q25" i="25"/>
  <c r="G132" i="25"/>
  <c r="Q17" i="25"/>
  <c r="G14" i="25"/>
  <c r="G170" i="25"/>
  <c r="G63" i="25"/>
  <c r="G28" i="25"/>
  <c r="G184" i="25"/>
  <c r="G53" i="25"/>
  <c r="G37" i="25"/>
  <c r="G78" i="25"/>
  <c r="Q20" i="25"/>
  <c r="G103" i="25"/>
  <c r="G69" i="25"/>
  <c r="G116" i="25"/>
  <c r="G129" i="25"/>
  <c r="G134" i="25"/>
  <c r="G161" i="25"/>
  <c r="G58" i="25"/>
  <c r="Q41" i="25"/>
  <c r="G95" i="25"/>
  <c r="G133" i="25"/>
  <c r="G144" i="25"/>
  <c r="G13" i="25"/>
  <c r="G26" i="25"/>
  <c r="G182" i="25"/>
  <c r="G75" i="25"/>
  <c r="G52" i="25"/>
  <c r="G36" i="25"/>
  <c r="G65" i="25"/>
  <c r="Q40" i="25"/>
  <c r="G90" i="25"/>
  <c r="G45" i="25"/>
  <c r="G115" i="25"/>
  <c r="G105" i="25"/>
  <c r="G128" i="25"/>
  <c r="G189" i="25"/>
  <c r="G15" i="25"/>
  <c r="G30" i="25"/>
  <c r="G70" i="25"/>
  <c r="Q33" i="25"/>
  <c r="G107" i="25"/>
  <c r="G169" i="25"/>
  <c r="G156" i="25"/>
  <c r="G25" i="25"/>
  <c r="G50" i="25"/>
  <c r="G34" i="25"/>
  <c r="G87" i="25"/>
  <c r="G64" i="25"/>
  <c r="Q39" i="25"/>
  <c r="G77" i="25"/>
  <c r="Q19" i="25"/>
  <c r="G102" i="25"/>
  <c r="G93" i="25"/>
  <c r="G127" i="25"/>
  <c r="G165" i="25"/>
  <c r="G140" i="25"/>
  <c r="Q29" i="25"/>
  <c r="O14" i="26"/>
  <c r="G186" i="25"/>
  <c r="G82" i="25"/>
  <c r="Q12" i="25"/>
  <c r="G119" i="25"/>
  <c r="G12" i="25"/>
  <c r="G168" i="25"/>
  <c r="G49" i="25"/>
  <c r="G62" i="25"/>
  <c r="Q37" i="25"/>
  <c r="G99" i="25"/>
  <c r="G76" i="25"/>
  <c r="Q18" i="25"/>
  <c r="G89" i="25"/>
  <c r="Q9" i="25"/>
  <c r="G114" i="25"/>
  <c r="G141" i="25"/>
  <c r="G139" i="25"/>
  <c r="Q11" i="25"/>
  <c r="G152" i="25"/>
  <c r="G109" i="25"/>
  <c r="Q22" i="25"/>
  <c r="G94" i="25"/>
  <c r="Q24" i="25"/>
  <c r="G131" i="25"/>
  <c r="G24" i="25"/>
  <c r="G180" i="25"/>
  <c r="G61" i="25"/>
  <c r="G74" i="25"/>
  <c r="Q16" i="25"/>
  <c r="G111" i="25"/>
  <c r="G88" i="25"/>
  <c r="Q30" i="25"/>
  <c r="G101" i="25"/>
  <c r="G57" i="25"/>
  <c r="G126" i="25"/>
  <c r="G41" i="25"/>
  <c r="I41" i="25" s="1"/>
  <c r="K41" i="25" s="1"/>
  <c r="G151" i="25"/>
  <c r="O11" i="26"/>
  <c r="G164" i="25"/>
  <c r="G96" i="25"/>
  <c r="Q31" i="25"/>
  <c r="G106" i="25"/>
  <c r="G181" i="25"/>
  <c r="G143" i="25"/>
  <c r="G48" i="25"/>
  <c r="G32" i="25"/>
  <c r="G73" i="25"/>
  <c r="G86" i="25"/>
  <c r="Q28" i="25"/>
  <c r="G123" i="25"/>
  <c r="G100" i="25"/>
  <c r="O10" i="26"/>
  <c r="G113" i="25"/>
  <c r="G153" i="25"/>
  <c r="G138" i="25"/>
  <c r="O12" i="26"/>
  <c r="G163" i="25"/>
  <c r="G20" i="25"/>
  <c r="G176" i="25"/>
  <c r="Q38" i="25"/>
  <c r="G118" i="25"/>
  <c r="Q15" i="25"/>
  <c r="G155" i="25"/>
  <c r="G60" i="25"/>
  <c r="Q35" i="25"/>
  <c r="G85" i="25"/>
  <c r="G98" i="25"/>
  <c r="G135" i="25"/>
  <c r="G147" i="25"/>
  <c r="G112" i="25"/>
  <c r="G81" i="25"/>
  <c r="G125" i="25"/>
  <c r="Q23" i="25"/>
  <c r="G150" i="25"/>
  <c r="G19" i="25"/>
  <c r="G175" i="25"/>
  <c r="G44" i="25"/>
  <c r="G188" i="25"/>
  <c r="G47" i="25"/>
  <c r="G130" i="25"/>
  <c r="G11" i="25"/>
  <c r="G167" i="25"/>
  <c r="G72" i="25"/>
  <c r="Q14" i="25"/>
  <c r="G97" i="25"/>
  <c r="G110" i="25"/>
  <c r="G159" i="25"/>
  <c r="G171" i="25"/>
  <c r="G124" i="25"/>
  <c r="G117" i="25"/>
  <c r="G137" i="25"/>
  <c r="O13" i="26"/>
  <c r="G162" i="25"/>
  <c r="G31" i="25"/>
  <c r="G187" i="25"/>
  <c r="G56" i="25"/>
  <c r="G40" i="25"/>
  <c r="G154" i="25"/>
  <c r="G67" i="25"/>
  <c r="G142" i="25"/>
  <c r="G23" i="25"/>
  <c r="G179" i="25"/>
  <c r="G84" i="25"/>
  <c r="Q26" i="25"/>
  <c r="G121" i="25"/>
  <c r="G122" i="25"/>
  <c r="G183" i="25"/>
  <c r="G35" i="25"/>
  <c r="G136" i="25"/>
  <c r="G177" i="25"/>
  <c r="G149" i="25"/>
  <c r="G18" i="25"/>
  <c r="G174" i="25"/>
  <c r="G55" i="25"/>
  <c r="G39" i="25"/>
  <c r="G68" i="25"/>
  <c r="Q10" i="25"/>
  <c r="G145" i="25"/>
  <c r="M12" i="25"/>
  <c r="M168" i="25"/>
  <c r="M133" i="25"/>
  <c r="M98" i="25"/>
  <c r="M65" i="25"/>
  <c r="M18" i="25"/>
  <c r="M174" i="25"/>
  <c r="M140" i="25"/>
  <c r="M93" i="25"/>
  <c r="M46" i="25"/>
  <c r="M190" i="25"/>
  <c r="C102" i="25"/>
  <c r="M36" i="25"/>
  <c r="C79" i="25"/>
  <c r="C95" i="25"/>
  <c r="M135" i="25"/>
  <c r="C152" i="25"/>
  <c r="M64" i="25"/>
  <c r="C129" i="25"/>
  <c r="C182" i="25"/>
  <c r="C22" i="25"/>
  <c r="C178" i="25"/>
  <c r="M71" i="25"/>
  <c r="C158" i="25"/>
  <c r="C12" i="25"/>
  <c r="C168" i="25"/>
  <c r="M76" i="25"/>
  <c r="C121" i="25"/>
  <c r="C125" i="25"/>
  <c r="C87" i="25"/>
  <c r="C36" i="25"/>
  <c r="M24" i="25"/>
  <c r="M180" i="25"/>
  <c r="M145" i="25"/>
  <c r="M110" i="25"/>
  <c r="M77" i="25"/>
  <c r="M30" i="25"/>
  <c r="M186" i="25"/>
  <c r="M152" i="25"/>
  <c r="M105" i="25"/>
  <c r="M58" i="25"/>
  <c r="M55" i="25"/>
  <c r="C114" i="25"/>
  <c r="C113" i="25"/>
  <c r="C91" i="25"/>
  <c r="C155" i="25"/>
  <c r="M171" i="25"/>
  <c r="C164" i="25"/>
  <c r="M100" i="25"/>
  <c r="C141" i="25"/>
  <c r="M87" i="25"/>
  <c r="C46" i="25"/>
  <c r="M107" i="25"/>
  <c r="M51" i="25"/>
  <c r="C24" i="25"/>
  <c r="C180" i="25"/>
  <c r="M112" i="25"/>
  <c r="C133" i="25"/>
  <c r="C37" i="25"/>
  <c r="C99" i="25"/>
  <c r="C53" i="25"/>
  <c r="M48" i="25"/>
  <c r="M32" i="25"/>
  <c r="M157" i="25"/>
  <c r="M122" i="25"/>
  <c r="M89" i="25"/>
  <c r="M54" i="25"/>
  <c r="M38" i="25"/>
  <c r="M164" i="25"/>
  <c r="M117" i="25"/>
  <c r="M70" i="25"/>
  <c r="M91" i="25"/>
  <c r="C126" i="25"/>
  <c r="C161" i="25"/>
  <c r="C103" i="25"/>
  <c r="M187" i="25"/>
  <c r="C20" i="25"/>
  <c r="C176" i="25"/>
  <c r="M136" i="25"/>
  <c r="C153" i="25"/>
  <c r="C76" i="25"/>
  <c r="C58" i="25"/>
  <c r="C131" i="25"/>
  <c r="M143" i="25"/>
  <c r="C28" i="25"/>
  <c r="C48" i="25"/>
  <c r="C32" i="25"/>
  <c r="M148" i="25"/>
  <c r="C145" i="25"/>
  <c r="M47" i="25"/>
  <c r="C111" i="25"/>
  <c r="M60" i="25"/>
  <c r="M13" i="25"/>
  <c r="M169" i="25"/>
  <c r="M134" i="25"/>
  <c r="M101" i="25"/>
  <c r="M66" i="25"/>
  <c r="M20" i="25"/>
  <c r="M176" i="25"/>
  <c r="M129" i="25"/>
  <c r="M82" i="25"/>
  <c r="M127" i="25"/>
  <c r="C138" i="25"/>
  <c r="M11" i="25"/>
  <c r="C115" i="25"/>
  <c r="C14" i="25"/>
  <c r="C44" i="25"/>
  <c r="C40" i="25"/>
  <c r="M172" i="25"/>
  <c r="C165" i="25"/>
  <c r="C172" i="25"/>
  <c r="C70" i="25"/>
  <c r="C191" i="25"/>
  <c r="M179" i="25"/>
  <c r="C124" i="25"/>
  <c r="C60" i="25"/>
  <c r="C169" i="25"/>
  <c r="M184" i="25"/>
  <c r="C157" i="25"/>
  <c r="M83" i="25"/>
  <c r="C123" i="25"/>
  <c r="M72" i="25"/>
  <c r="M25" i="25"/>
  <c r="M181" i="25"/>
  <c r="M146" i="25"/>
  <c r="M113" i="25"/>
  <c r="M78" i="25"/>
  <c r="M44" i="25"/>
  <c r="M188" i="25"/>
  <c r="M141" i="25"/>
  <c r="M94" i="25"/>
  <c r="M163" i="25"/>
  <c r="C150" i="25"/>
  <c r="M59" i="25"/>
  <c r="C127" i="25"/>
  <c r="C134" i="25"/>
  <c r="C56" i="25"/>
  <c r="C119" i="25"/>
  <c r="C21" i="25"/>
  <c r="C177" i="25"/>
  <c r="C77" i="25"/>
  <c r="C82" i="25"/>
  <c r="C86" i="25"/>
  <c r="C11" i="25"/>
  <c r="M124" i="25"/>
  <c r="C72" i="25"/>
  <c r="C33" i="25"/>
  <c r="C13" i="25"/>
  <c r="C181" i="25"/>
  <c r="M119" i="25"/>
  <c r="C135" i="25"/>
  <c r="M84" i="25"/>
  <c r="M49" i="25"/>
  <c r="M33" i="25"/>
  <c r="M158" i="25"/>
  <c r="M125" i="25"/>
  <c r="M90" i="25"/>
  <c r="M56" i="25"/>
  <c r="M40" i="25"/>
  <c r="M153" i="25"/>
  <c r="M106" i="25"/>
  <c r="M39" i="25"/>
  <c r="C162" i="25"/>
  <c r="M95" i="25"/>
  <c r="C139" i="25"/>
  <c r="C52" i="25"/>
  <c r="C68" i="25"/>
  <c r="C179" i="25"/>
  <c r="C45" i="25"/>
  <c r="C189" i="25"/>
  <c r="C149" i="25"/>
  <c r="C94" i="25"/>
  <c r="C146" i="25"/>
  <c r="C23" i="25"/>
  <c r="C89" i="25"/>
  <c r="C84" i="25"/>
  <c r="M79" i="25"/>
  <c r="C25" i="25"/>
  <c r="M31" i="25"/>
  <c r="M155" i="25"/>
  <c r="C147" i="25"/>
  <c r="M96" i="25"/>
  <c r="M61" i="25"/>
  <c r="M14" i="25"/>
  <c r="M170" i="25"/>
  <c r="M137" i="25"/>
  <c r="M102" i="25"/>
  <c r="M68" i="25"/>
  <c r="M192" i="25"/>
  <c r="M165" i="25"/>
  <c r="M118" i="25"/>
  <c r="C18" i="25"/>
  <c r="C174" i="25"/>
  <c r="M131" i="25"/>
  <c r="C151" i="25"/>
  <c r="M88" i="25"/>
  <c r="C80" i="25"/>
  <c r="C74" i="25"/>
  <c r="C57" i="25"/>
  <c r="C192" i="25"/>
  <c r="M19" i="25"/>
  <c r="C106" i="25"/>
  <c r="M35" i="25"/>
  <c r="C47" i="25"/>
  <c r="C173" i="25"/>
  <c r="C96" i="25"/>
  <c r="C26" i="25"/>
  <c r="C49" i="25"/>
  <c r="M151" i="25"/>
  <c r="M191" i="25"/>
  <c r="C159" i="25"/>
  <c r="M108" i="25"/>
  <c r="M73" i="25"/>
  <c r="M26" i="25"/>
  <c r="M182" i="25"/>
  <c r="M149" i="25"/>
  <c r="M114" i="25"/>
  <c r="M80" i="25"/>
  <c r="M21" i="25"/>
  <c r="M177" i="25"/>
  <c r="M130" i="25"/>
  <c r="C30" i="25"/>
  <c r="C186" i="25"/>
  <c r="M167" i="25"/>
  <c r="C163" i="25"/>
  <c r="C101" i="25"/>
  <c r="C92" i="25"/>
  <c r="C110" i="25"/>
  <c r="C69" i="25"/>
  <c r="C190" i="25"/>
  <c r="M67" i="25"/>
  <c r="C118" i="25"/>
  <c r="C136" i="25"/>
  <c r="C59" i="25"/>
  <c r="M27" i="25"/>
  <c r="C108" i="25"/>
  <c r="C122" i="25"/>
  <c r="C61" i="25"/>
  <c r="C98" i="25"/>
  <c r="C15" i="25"/>
  <c r="C171" i="25"/>
  <c r="M120" i="25"/>
  <c r="M85" i="25"/>
  <c r="M50" i="25"/>
  <c r="M34" i="25"/>
  <c r="M161" i="25"/>
  <c r="M126" i="25"/>
  <c r="M92" i="25"/>
  <c r="M45" i="25"/>
  <c r="M189" i="25"/>
  <c r="M142" i="25"/>
  <c r="C54" i="25"/>
  <c r="C38" i="25"/>
  <c r="C19" i="25"/>
  <c r="C175" i="25"/>
  <c r="C185" i="25"/>
  <c r="C104" i="25"/>
  <c r="C34" i="25"/>
  <c r="C81" i="25"/>
  <c r="C83" i="25"/>
  <c r="M103" i="25"/>
  <c r="C130" i="25"/>
  <c r="M52" i="25"/>
  <c r="C71" i="25"/>
  <c r="M75" i="25"/>
  <c r="C120" i="25"/>
  <c r="C16" i="25"/>
  <c r="C73" i="25"/>
  <c r="C170" i="25"/>
  <c r="C27" i="25"/>
  <c r="C183" i="25"/>
  <c r="M132" i="25"/>
  <c r="M97" i="25"/>
  <c r="M62" i="25"/>
  <c r="M17" i="25"/>
  <c r="M173" i="25"/>
  <c r="M138" i="25"/>
  <c r="M104" i="25"/>
  <c r="M57" i="25"/>
  <c r="M9" i="25"/>
  <c r="M154" i="25"/>
  <c r="C66" i="25"/>
  <c r="M159" i="25"/>
  <c r="C31" i="25"/>
  <c r="C187" i="25"/>
  <c r="M15" i="25"/>
  <c r="C116" i="25"/>
  <c r="C112" i="25"/>
  <c r="C93" i="25"/>
  <c r="C143" i="25"/>
  <c r="M139" i="25"/>
  <c r="C142" i="25"/>
  <c r="C65" i="25"/>
  <c r="C107" i="25"/>
  <c r="M111" i="25"/>
  <c r="C132" i="25"/>
  <c r="C148" i="25"/>
  <c r="C85" i="25"/>
  <c r="C64" i="25"/>
  <c r="C51" i="25"/>
  <c r="C35" i="25"/>
  <c r="M156" i="25"/>
  <c r="M121" i="25"/>
  <c r="M86" i="25"/>
  <c r="M53" i="25"/>
  <c r="M37" i="25"/>
  <c r="M162" i="25"/>
  <c r="M128" i="25"/>
  <c r="M81" i="25"/>
  <c r="M22" i="25"/>
  <c r="M178" i="25"/>
  <c r="C90" i="25"/>
  <c r="C184" i="25"/>
  <c r="C67" i="25"/>
  <c r="C188" i="25"/>
  <c r="M99" i="25"/>
  <c r="C140" i="25"/>
  <c r="M16" i="25"/>
  <c r="C117" i="25"/>
  <c r="C62" i="25"/>
  <c r="C10" i="25"/>
  <c r="C166" i="25"/>
  <c r="M23" i="25"/>
  <c r="C50" i="25"/>
  <c r="M183" i="25"/>
  <c r="C156" i="25"/>
  <c r="M28" i="25"/>
  <c r="C109" i="25"/>
  <c r="M160" i="25"/>
  <c r="C75" i="25"/>
  <c r="C88" i="25"/>
  <c r="M144" i="25"/>
  <c r="C55" i="25"/>
  <c r="C144" i="25"/>
  <c r="C100" i="25"/>
  <c r="M109" i="25"/>
  <c r="C39" i="25"/>
  <c r="C29" i="25"/>
  <c r="M147" i="25"/>
  <c r="M74" i="25"/>
  <c r="M63" i="25"/>
  <c r="C97" i="25"/>
  <c r="M29" i="25"/>
  <c r="C128" i="25"/>
  <c r="C160" i="25"/>
  <c r="M185" i="25"/>
  <c r="C17" i="25"/>
  <c r="C63" i="25"/>
  <c r="M150" i="25"/>
  <c r="C105" i="25"/>
  <c r="M123" i="25"/>
  <c r="M116" i="25"/>
  <c r="M115" i="25"/>
  <c r="M69" i="25"/>
  <c r="M175" i="25"/>
  <c r="M10" i="25"/>
  <c r="C154" i="25"/>
  <c r="M166" i="25"/>
  <c r="C137" i="25"/>
  <c r="C78" i="25"/>
  <c r="C167" i="25"/>
  <c r="K11" i="8"/>
  <c r="L11" i="8"/>
  <c r="C9" i="27"/>
  <c r="C10" i="27"/>
  <c r="C11" i="27"/>
  <c r="C12" i="27"/>
  <c r="C8" i="27"/>
  <c r="Q15" i="17"/>
  <c r="K15" i="17"/>
  <c r="Q194" i="25" l="1"/>
  <c r="G194" i="25"/>
  <c r="M194" i="25"/>
  <c r="C194" i="25"/>
  <c r="O16" i="26"/>
  <c r="S41" i="25"/>
  <c r="S193" i="25"/>
  <c r="G16" i="26"/>
  <c r="S37" i="25"/>
  <c r="I188" i="25"/>
  <c r="K188" i="25" s="1"/>
  <c r="I16" i="25"/>
  <c r="K16" i="25" s="1"/>
  <c r="S137" i="25"/>
  <c r="S123" i="25"/>
  <c r="I97" i="25"/>
  <c r="K97" i="25" s="1"/>
  <c r="I107" i="25"/>
  <c r="K107" i="25" s="1"/>
  <c r="I151" i="25"/>
  <c r="K151" i="25" s="1"/>
  <c r="I59" i="25"/>
  <c r="K59" i="25" s="1"/>
  <c r="S39" i="25"/>
  <c r="I148" i="25"/>
  <c r="K148" i="25" s="1"/>
  <c r="S68" i="25"/>
  <c r="I100" i="25"/>
  <c r="K100" i="25" s="1"/>
  <c r="S174" i="25"/>
  <c r="S69" i="25"/>
  <c r="I27" i="25"/>
  <c r="K27" i="25" s="1"/>
  <c r="S147" i="25"/>
  <c r="I175" i="25"/>
  <c r="K175" i="25" s="1"/>
  <c r="S85" i="25"/>
  <c r="S67" i="25"/>
  <c r="I26" i="25"/>
  <c r="K26" i="25" s="1"/>
  <c r="S144" i="25"/>
  <c r="I31" i="25"/>
  <c r="K31" i="25" s="1"/>
  <c r="I83" i="25"/>
  <c r="K83" i="25" s="1"/>
  <c r="I108" i="25"/>
  <c r="K108" i="25" s="1"/>
  <c r="I192" i="25"/>
  <c r="K192" i="25" s="1"/>
  <c r="S95" i="25"/>
  <c r="S84" i="25"/>
  <c r="I177" i="25"/>
  <c r="K177" i="25" s="1"/>
  <c r="S44" i="25"/>
  <c r="I60" i="25"/>
  <c r="K60" i="25" s="1"/>
  <c r="S11" i="25"/>
  <c r="S60" i="25"/>
  <c r="I153" i="25"/>
  <c r="K153" i="25" s="1"/>
  <c r="S38" i="25"/>
  <c r="I91" i="25"/>
  <c r="K91" i="25" s="1"/>
  <c r="S180" i="25"/>
  <c r="I22" i="25"/>
  <c r="K22" i="25" s="1"/>
  <c r="S159" i="25"/>
  <c r="I75" i="25"/>
  <c r="K75" i="25" s="1"/>
  <c r="S161" i="25"/>
  <c r="I30" i="25"/>
  <c r="K30" i="25" s="1"/>
  <c r="S191" i="25"/>
  <c r="I74" i="25"/>
  <c r="K74" i="25" s="1"/>
  <c r="S119" i="25"/>
  <c r="I119" i="25"/>
  <c r="K119" i="25" s="1"/>
  <c r="I176" i="25"/>
  <c r="K176" i="25" s="1"/>
  <c r="I49" i="25"/>
  <c r="K49" i="25" s="1"/>
  <c r="S28" i="25"/>
  <c r="S61" i="25"/>
  <c r="I143" i="25"/>
  <c r="K143" i="25" s="1"/>
  <c r="S80" i="25"/>
  <c r="I51" i="25"/>
  <c r="K51" i="25" s="1"/>
  <c r="I15" i="25"/>
  <c r="K15" i="25" s="1"/>
  <c r="S142" i="25"/>
  <c r="S118" i="25"/>
  <c r="S165" i="25"/>
  <c r="I154" i="25"/>
  <c r="K154" i="25" s="1"/>
  <c r="I160" i="25"/>
  <c r="K160" i="25" s="1"/>
  <c r="I55" i="25"/>
  <c r="K55" i="25" s="1"/>
  <c r="I10" i="25"/>
  <c r="K10" i="25" s="1"/>
  <c r="S81" i="25"/>
  <c r="I187" i="25"/>
  <c r="K187" i="25" s="1"/>
  <c r="S97" i="25"/>
  <c r="S103" i="25"/>
  <c r="S45" i="25"/>
  <c r="I122" i="25"/>
  <c r="K122" i="25" s="1"/>
  <c r="I163" i="25"/>
  <c r="K163" i="25" s="1"/>
  <c r="S73" i="25"/>
  <c r="S19" i="25"/>
  <c r="S192" i="25"/>
  <c r="S79" i="25"/>
  <c r="I139" i="25"/>
  <c r="K139" i="25" s="1"/>
  <c r="S49" i="25"/>
  <c r="I77" i="25"/>
  <c r="K77" i="25" s="1"/>
  <c r="S188" i="25"/>
  <c r="I169" i="25"/>
  <c r="K169" i="25" s="1"/>
  <c r="I115" i="25"/>
  <c r="K115" i="25" s="1"/>
  <c r="S13" i="25"/>
  <c r="I76" i="25"/>
  <c r="K76" i="25" s="1"/>
  <c r="S164" i="25"/>
  <c r="S112" i="25"/>
  <c r="I155" i="25"/>
  <c r="K155" i="25" s="1"/>
  <c r="S145" i="25"/>
  <c r="I178" i="25"/>
  <c r="K178" i="25" s="1"/>
  <c r="S46" i="25"/>
  <c r="S175" i="25"/>
  <c r="S29" i="25"/>
  <c r="I88" i="25"/>
  <c r="K88" i="25" s="1"/>
  <c r="I117" i="25"/>
  <c r="K117" i="25" s="1"/>
  <c r="S162" i="25"/>
  <c r="S111" i="25"/>
  <c r="I183" i="25"/>
  <c r="K183" i="25" s="1"/>
  <c r="I81" i="25"/>
  <c r="K81" i="25" s="1"/>
  <c r="S126" i="25"/>
  <c r="S27" i="25"/>
  <c r="I186" i="25"/>
  <c r="K186" i="25" s="1"/>
  <c r="I159" i="25"/>
  <c r="K159" i="25" s="1"/>
  <c r="I57" i="25"/>
  <c r="K57" i="25" s="1"/>
  <c r="S102" i="25"/>
  <c r="I89" i="25"/>
  <c r="K89" i="25" s="1"/>
  <c r="I162" i="25"/>
  <c r="K162" i="25" s="1"/>
  <c r="I135" i="25"/>
  <c r="K135" i="25" s="1"/>
  <c r="I21" i="25"/>
  <c r="K21" i="25" s="1"/>
  <c r="S78" i="25"/>
  <c r="I124" i="25"/>
  <c r="K124" i="25" s="1"/>
  <c r="I138" i="25"/>
  <c r="K138" i="25" s="1"/>
  <c r="I111" i="25"/>
  <c r="K111" i="25" s="1"/>
  <c r="S136" i="25"/>
  <c r="S54" i="25"/>
  <c r="I24" i="25"/>
  <c r="K24" i="25" s="1"/>
  <c r="I113" i="25"/>
  <c r="K113" i="25" s="1"/>
  <c r="S24" i="25"/>
  <c r="I182" i="25"/>
  <c r="K182" i="25" s="1"/>
  <c r="S140" i="25"/>
  <c r="I23" i="25"/>
  <c r="K23" i="25" s="1"/>
  <c r="S113" i="25"/>
  <c r="S179" i="25"/>
  <c r="S127" i="25"/>
  <c r="S47" i="25"/>
  <c r="S89" i="25"/>
  <c r="S51" i="25"/>
  <c r="I114" i="25"/>
  <c r="K114" i="25" s="1"/>
  <c r="I36" i="25"/>
  <c r="K36" i="25" s="1"/>
  <c r="I129" i="25"/>
  <c r="K129" i="25" s="1"/>
  <c r="S115" i="25"/>
  <c r="S63" i="25"/>
  <c r="S160" i="25"/>
  <c r="I140" i="25"/>
  <c r="K140" i="25" s="1"/>
  <c r="S53" i="25"/>
  <c r="I65" i="25"/>
  <c r="K65" i="25" s="1"/>
  <c r="S154" i="25"/>
  <c r="I170" i="25"/>
  <c r="K170" i="25" s="1"/>
  <c r="I104" i="25"/>
  <c r="K104" i="25" s="1"/>
  <c r="S34" i="25"/>
  <c r="I136" i="25"/>
  <c r="K136" i="25" s="1"/>
  <c r="S130" i="25"/>
  <c r="S151" i="25"/>
  <c r="I80" i="25"/>
  <c r="K80" i="25" s="1"/>
  <c r="S170" i="25"/>
  <c r="I146" i="25"/>
  <c r="K146" i="25" s="1"/>
  <c r="S106" i="25"/>
  <c r="I181" i="25"/>
  <c r="K181" i="25" s="1"/>
  <c r="I56" i="25"/>
  <c r="K56" i="25" s="1"/>
  <c r="S146" i="25"/>
  <c r="I191" i="25"/>
  <c r="K191" i="25" s="1"/>
  <c r="S82" i="25"/>
  <c r="I145" i="25"/>
  <c r="K145" i="25" s="1"/>
  <c r="I20" i="25"/>
  <c r="K20" i="25" s="1"/>
  <c r="S122" i="25"/>
  <c r="S107" i="25"/>
  <c r="S55" i="25"/>
  <c r="I87" i="25"/>
  <c r="K87" i="25" s="1"/>
  <c r="S64" i="25"/>
  <c r="S18" i="25"/>
  <c r="S116" i="25"/>
  <c r="S74" i="25"/>
  <c r="I109" i="25"/>
  <c r="K109" i="25" s="1"/>
  <c r="S99" i="25"/>
  <c r="S86" i="25"/>
  <c r="I142" i="25"/>
  <c r="K142" i="25" s="1"/>
  <c r="S9" i="25"/>
  <c r="I73" i="25"/>
  <c r="K73" i="25" s="1"/>
  <c r="I185" i="25"/>
  <c r="K185" i="25" s="1"/>
  <c r="S50" i="25"/>
  <c r="I118" i="25"/>
  <c r="K118" i="25" s="1"/>
  <c r="S177" i="25"/>
  <c r="S88" i="25"/>
  <c r="S14" i="25"/>
  <c r="I94" i="25"/>
  <c r="K94" i="25" s="1"/>
  <c r="S153" i="25"/>
  <c r="I13" i="25"/>
  <c r="K13" i="25" s="1"/>
  <c r="I134" i="25"/>
  <c r="K134" i="25" s="1"/>
  <c r="S181" i="25"/>
  <c r="I70" i="25"/>
  <c r="K70" i="25" s="1"/>
  <c r="S129" i="25"/>
  <c r="S148" i="25"/>
  <c r="S187" i="25"/>
  <c r="S157" i="25"/>
  <c r="I9" i="25"/>
  <c r="S58" i="25"/>
  <c r="I125" i="25"/>
  <c r="K125" i="25" s="1"/>
  <c r="I152" i="25"/>
  <c r="K152" i="25" s="1"/>
  <c r="S65" i="25"/>
  <c r="S10" i="25"/>
  <c r="I128" i="25"/>
  <c r="K128" i="25" s="1"/>
  <c r="I62" i="25"/>
  <c r="K62" i="25" s="1"/>
  <c r="S128" i="25"/>
  <c r="I132" i="25"/>
  <c r="K132" i="25" s="1"/>
  <c r="S132" i="25"/>
  <c r="S92" i="25"/>
  <c r="S167" i="25"/>
  <c r="S108" i="25"/>
  <c r="I84" i="25"/>
  <c r="K84" i="25" s="1"/>
  <c r="I180" i="25"/>
  <c r="K180" i="25" s="1"/>
  <c r="S93" i="25"/>
  <c r="I149" i="25"/>
  <c r="K149" i="25" s="1"/>
  <c r="S40" i="25"/>
  <c r="I33" i="25"/>
  <c r="K33" i="25" s="1"/>
  <c r="I127" i="25"/>
  <c r="K127" i="25" s="1"/>
  <c r="S25" i="25"/>
  <c r="I172" i="25"/>
  <c r="K172" i="25" s="1"/>
  <c r="S176" i="25"/>
  <c r="I32" i="25"/>
  <c r="K32" i="25" s="1"/>
  <c r="I103" i="25"/>
  <c r="K103" i="25" s="1"/>
  <c r="S32" i="25"/>
  <c r="I46" i="25"/>
  <c r="K46" i="25" s="1"/>
  <c r="S105" i="25"/>
  <c r="I121" i="25"/>
  <c r="K121" i="25" s="1"/>
  <c r="S135" i="25"/>
  <c r="S98" i="25"/>
  <c r="I105" i="25"/>
  <c r="K105" i="25" s="1"/>
  <c r="I29" i="25"/>
  <c r="K29" i="25" s="1"/>
  <c r="I156" i="25"/>
  <c r="K156" i="25" s="1"/>
  <c r="I67" i="25"/>
  <c r="K67" i="25" s="1"/>
  <c r="S156" i="25"/>
  <c r="S104" i="25"/>
  <c r="I120" i="25"/>
  <c r="K120" i="25" s="1"/>
  <c r="I19" i="25"/>
  <c r="K19" i="25" s="1"/>
  <c r="S120" i="25"/>
  <c r="I190" i="25"/>
  <c r="K190" i="25" s="1"/>
  <c r="I96" i="25"/>
  <c r="K96" i="25" s="1"/>
  <c r="S131" i="25"/>
  <c r="S96" i="25"/>
  <c r="I189" i="25"/>
  <c r="K189" i="25" s="1"/>
  <c r="S56" i="25"/>
  <c r="I72" i="25"/>
  <c r="K72" i="25" s="1"/>
  <c r="S59" i="25"/>
  <c r="S72" i="25"/>
  <c r="I165" i="25"/>
  <c r="K165" i="25" s="1"/>
  <c r="S20" i="25"/>
  <c r="I48" i="25"/>
  <c r="K48" i="25" s="1"/>
  <c r="I161" i="25"/>
  <c r="K161" i="25" s="1"/>
  <c r="S48" i="25"/>
  <c r="S87" i="25"/>
  <c r="S152" i="25"/>
  <c r="S76" i="25"/>
  <c r="I95" i="25"/>
  <c r="K95" i="25" s="1"/>
  <c r="S133" i="25"/>
  <c r="S16" i="25"/>
  <c r="I66" i="25"/>
  <c r="K66" i="25" s="1"/>
  <c r="I34" i="25"/>
  <c r="K34" i="25" s="1"/>
  <c r="S121" i="25"/>
  <c r="S139" i="25"/>
  <c r="S57" i="25"/>
  <c r="S21" i="25"/>
  <c r="I167" i="25"/>
  <c r="K167" i="25" s="1"/>
  <c r="S150" i="25"/>
  <c r="I39" i="25"/>
  <c r="K39" i="25" s="1"/>
  <c r="S183" i="25"/>
  <c r="I184" i="25"/>
  <c r="K184" i="25" s="1"/>
  <c r="I35" i="25"/>
  <c r="K35" i="25" s="1"/>
  <c r="I93" i="25"/>
  <c r="K93" i="25" s="1"/>
  <c r="S138" i="25"/>
  <c r="S75" i="25"/>
  <c r="I38" i="25"/>
  <c r="K38" i="25" s="1"/>
  <c r="I171" i="25"/>
  <c r="K171" i="25" s="1"/>
  <c r="I69" i="25"/>
  <c r="K69" i="25" s="1"/>
  <c r="S114" i="25"/>
  <c r="I173" i="25"/>
  <c r="K173" i="25" s="1"/>
  <c r="I174" i="25"/>
  <c r="K174" i="25" s="1"/>
  <c r="I147" i="25"/>
  <c r="K147" i="25" s="1"/>
  <c r="I45" i="25"/>
  <c r="K45" i="25" s="1"/>
  <c r="S90" i="25"/>
  <c r="S124" i="25"/>
  <c r="I150" i="25"/>
  <c r="K150" i="25" s="1"/>
  <c r="I123" i="25"/>
  <c r="K123" i="25" s="1"/>
  <c r="S172" i="25"/>
  <c r="S66" i="25"/>
  <c r="I28" i="25"/>
  <c r="K28" i="25" s="1"/>
  <c r="I126" i="25"/>
  <c r="K126" i="25" s="1"/>
  <c r="I53" i="25"/>
  <c r="K53" i="25" s="1"/>
  <c r="I141" i="25"/>
  <c r="K141" i="25" s="1"/>
  <c r="S186" i="25"/>
  <c r="I168" i="25"/>
  <c r="K168" i="25" s="1"/>
  <c r="I79" i="25"/>
  <c r="K79" i="25" s="1"/>
  <c r="S168" i="25"/>
  <c r="I78" i="25"/>
  <c r="K78" i="25" s="1"/>
  <c r="I63" i="25"/>
  <c r="K63" i="25" s="1"/>
  <c r="S109" i="25"/>
  <c r="I50" i="25"/>
  <c r="K50" i="25" s="1"/>
  <c r="I90" i="25"/>
  <c r="K90" i="25" s="1"/>
  <c r="I112" i="25"/>
  <c r="K112" i="25" s="1"/>
  <c r="S173" i="25"/>
  <c r="I71" i="25"/>
  <c r="K71" i="25" s="1"/>
  <c r="I54" i="25"/>
  <c r="K54" i="25" s="1"/>
  <c r="I110" i="25"/>
  <c r="K110" i="25" s="1"/>
  <c r="S149" i="25"/>
  <c r="I47" i="25"/>
  <c r="K47" i="25" s="1"/>
  <c r="I18" i="25"/>
  <c r="K18" i="25" s="1"/>
  <c r="S155" i="25"/>
  <c r="I179" i="25"/>
  <c r="K179" i="25" s="1"/>
  <c r="S125" i="25"/>
  <c r="I11" i="25"/>
  <c r="K11" i="25" s="1"/>
  <c r="S163" i="25"/>
  <c r="S83" i="25"/>
  <c r="I40" i="25"/>
  <c r="K40" i="25" s="1"/>
  <c r="S101" i="25"/>
  <c r="S143" i="25"/>
  <c r="S91" i="25"/>
  <c r="I99" i="25"/>
  <c r="K99" i="25" s="1"/>
  <c r="S100" i="25"/>
  <c r="S30" i="25"/>
  <c r="I12" i="25"/>
  <c r="K12" i="25" s="1"/>
  <c r="S36" i="25"/>
  <c r="S12" i="25"/>
  <c r="I137" i="25"/>
  <c r="K137" i="25" s="1"/>
  <c r="I17" i="25"/>
  <c r="K17" i="25" s="1"/>
  <c r="S23" i="25"/>
  <c r="S178" i="25"/>
  <c r="I64" i="25"/>
  <c r="K64" i="25" s="1"/>
  <c r="I116" i="25"/>
  <c r="K116" i="25" s="1"/>
  <c r="S17" i="25"/>
  <c r="S52" i="25"/>
  <c r="I98" i="25"/>
  <c r="K98" i="25" s="1"/>
  <c r="I92" i="25"/>
  <c r="K92" i="25" s="1"/>
  <c r="S182" i="25"/>
  <c r="S35" i="25"/>
  <c r="S31" i="25"/>
  <c r="I68" i="25"/>
  <c r="K68" i="25" s="1"/>
  <c r="S158" i="25"/>
  <c r="I86" i="25"/>
  <c r="K86" i="25" s="1"/>
  <c r="S94" i="25"/>
  <c r="I157" i="25"/>
  <c r="K157" i="25" s="1"/>
  <c r="I44" i="25"/>
  <c r="K44" i="25" s="1"/>
  <c r="S134" i="25"/>
  <c r="I131" i="25"/>
  <c r="K131" i="25" s="1"/>
  <c r="S70" i="25"/>
  <c r="I37" i="25"/>
  <c r="K37" i="25" s="1"/>
  <c r="I164" i="25"/>
  <c r="K164" i="25" s="1"/>
  <c r="S77" i="25"/>
  <c r="I158" i="25"/>
  <c r="K158" i="25" s="1"/>
  <c r="I102" i="25"/>
  <c r="K102" i="25" s="1"/>
  <c r="S166" i="25"/>
  <c r="S185" i="25"/>
  <c r="I144" i="25"/>
  <c r="K144" i="25" s="1"/>
  <c r="I166" i="25"/>
  <c r="K166" i="25" s="1"/>
  <c r="S22" i="25"/>
  <c r="I85" i="25"/>
  <c r="K85" i="25" s="1"/>
  <c r="S15" i="25"/>
  <c r="S62" i="25"/>
  <c r="I130" i="25"/>
  <c r="K130" i="25" s="1"/>
  <c r="S189" i="25"/>
  <c r="I61" i="25"/>
  <c r="K61" i="25" s="1"/>
  <c r="I101" i="25"/>
  <c r="K101" i="25" s="1"/>
  <c r="S26" i="25"/>
  <c r="I106" i="25"/>
  <c r="K106" i="25" s="1"/>
  <c r="I25" i="25"/>
  <c r="K25" i="25" s="1"/>
  <c r="I52" i="25"/>
  <c r="K52" i="25" s="1"/>
  <c r="S33" i="25"/>
  <c r="I82" i="25"/>
  <c r="K82" i="25" s="1"/>
  <c r="S141" i="25"/>
  <c r="S184" i="25"/>
  <c r="I14" i="25"/>
  <c r="K14" i="25" s="1"/>
  <c r="S169" i="25"/>
  <c r="I58" i="25"/>
  <c r="K58" i="25" s="1"/>
  <c r="S117" i="25"/>
  <c r="I133" i="25"/>
  <c r="K133" i="25" s="1"/>
  <c r="S171" i="25"/>
  <c r="S110" i="25"/>
  <c r="S71" i="25"/>
  <c r="S190" i="25"/>
  <c r="E16" i="26"/>
  <c r="K16" i="26"/>
  <c r="C16" i="26"/>
  <c r="Q10" i="26"/>
  <c r="I13" i="26"/>
  <c r="C14" i="27"/>
  <c r="I15" i="26"/>
  <c r="I10" i="26"/>
  <c r="I12" i="26"/>
  <c r="I11" i="26"/>
  <c r="G14" i="27"/>
  <c r="Q9" i="26"/>
  <c r="Q15" i="26"/>
  <c r="Q14" i="26"/>
  <c r="Q11" i="26"/>
  <c r="Q13" i="26"/>
  <c r="Q12" i="26"/>
  <c r="K9" i="25" l="1"/>
  <c r="K194" i="25" s="1"/>
  <c r="I194" i="25"/>
  <c r="S194" i="25"/>
  <c r="F10" i="8"/>
  <c r="J10" i="8" s="1"/>
  <c r="M10" i="8"/>
  <c r="I16" i="26"/>
  <c r="Q16" i="26"/>
  <c r="F9" i="8" s="1"/>
  <c r="E9" i="27"/>
  <c r="L10" i="8"/>
  <c r="L8" i="8"/>
  <c r="I10" i="27"/>
  <c r="E12" i="27"/>
  <c r="E10" i="27"/>
  <c r="E11" i="27"/>
  <c r="I9" i="27"/>
  <c r="E8" i="27"/>
  <c r="K10" i="8"/>
  <c r="K8" i="8"/>
  <c r="I8" i="27"/>
  <c r="E13" i="27"/>
  <c r="I11" i="27"/>
  <c r="I13" i="27"/>
  <c r="I12" i="27"/>
  <c r="J9" i="8" l="1"/>
  <c r="M8" i="8"/>
  <c r="M9" i="8"/>
  <c r="F8" i="8"/>
  <c r="K9" i="8"/>
  <c r="K12" i="8" s="1"/>
  <c r="K15" i="8" s="1"/>
  <c r="L9" i="8"/>
  <c r="L12" i="8" s="1"/>
  <c r="E14" i="27"/>
  <c r="I14" i="27"/>
  <c r="J8" i="8" l="1"/>
  <c r="J12" i="8" s="1"/>
  <c r="F12" i="8"/>
  <c r="M12" i="8"/>
  <c r="M15" i="8" s="1"/>
  <c r="U43" i="25" l="1"/>
  <c r="U42" i="25"/>
  <c r="U117" i="25"/>
  <c r="U27" i="25"/>
  <c r="U68" i="25"/>
  <c r="U15" i="25"/>
  <c r="U72" i="25"/>
  <c r="U139" i="25"/>
  <c r="U34" i="25"/>
  <c r="U19" i="25"/>
  <c r="U37" i="25"/>
  <c r="U36" i="25"/>
  <c r="U183" i="25"/>
  <c r="U182" i="25"/>
  <c r="U157" i="25"/>
  <c r="U167" i="25"/>
  <c r="U12" i="25"/>
  <c r="U53" i="25"/>
  <c r="U120" i="25"/>
  <c r="U39" i="25"/>
  <c r="U93" i="25"/>
  <c r="H10" i="8"/>
  <c r="U48" i="25"/>
  <c r="U21" i="25"/>
  <c r="U38" i="25"/>
  <c r="U185" i="25"/>
  <c r="U184" i="25"/>
  <c r="U171" i="25"/>
  <c r="U170" i="25"/>
  <c r="U121" i="25"/>
  <c r="U155" i="25"/>
  <c r="U9" i="25"/>
  <c r="U96" i="25"/>
  <c r="U17" i="25"/>
  <c r="U55" i="25"/>
  <c r="H11" i="8"/>
  <c r="U186" i="25"/>
  <c r="U172" i="25"/>
  <c r="U159" i="25"/>
  <c r="U158" i="25"/>
  <c r="U109" i="25"/>
  <c r="U143" i="25"/>
  <c r="U154" i="25"/>
  <c r="U66" i="25"/>
  <c r="U14" i="25"/>
  <c r="U156" i="25"/>
  <c r="U16" i="25"/>
  <c r="U169" i="25"/>
  <c r="U45" i="25"/>
  <c r="H9" i="8"/>
  <c r="H8" i="8"/>
  <c r="U162" i="25"/>
  <c r="U123" i="25"/>
  <c r="U97" i="25"/>
  <c r="U107" i="25"/>
  <c r="U142" i="25"/>
  <c r="U80" i="25"/>
  <c r="U180" i="25"/>
  <c r="U54" i="25"/>
  <c r="U30" i="25"/>
  <c r="U84" i="25"/>
  <c r="U79" i="25"/>
  <c r="U60" i="25"/>
  <c r="U40" i="25"/>
  <c r="U173" i="25"/>
  <c r="U164" i="25"/>
  <c r="U137" i="25"/>
  <c r="U148" i="25"/>
  <c r="U110" i="25"/>
  <c r="U189" i="25"/>
  <c r="U152" i="25"/>
  <c r="U138" i="25"/>
  <c r="U125" i="25"/>
  <c r="U124" i="25"/>
  <c r="U111" i="25"/>
  <c r="U98" i="25"/>
  <c r="U85" i="25"/>
  <c r="U95" i="25"/>
  <c r="U130" i="25"/>
  <c r="U29" i="25"/>
  <c r="U56" i="25"/>
  <c r="U181" i="25"/>
  <c r="U163" i="25"/>
  <c r="U140" i="25"/>
  <c r="U113" i="25"/>
  <c r="U99" i="25"/>
  <c r="U83" i="25"/>
  <c r="U165" i="25"/>
  <c r="U101" i="25"/>
  <c r="U87" i="25"/>
  <c r="U50" i="25"/>
  <c r="U13" i="25"/>
  <c r="U71" i="25"/>
  <c r="U82" i="25"/>
  <c r="U52" i="25"/>
  <c r="U105" i="25"/>
  <c r="U28" i="25"/>
  <c r="U151" i="25"/>
  <c r="U69" i="25"/>
  <c r="U177" i="25"/>
  <c r="U126" i="25"/>
  <c r="U112" i="25"/>
  <c r="U86" i="25"/>
  <c r="U25" i="25"/>
  <c r="U94" i="25"/>
  <c r="U128" i="25"/>
  <c r="U114" i="25"/>
  <c r="U100" i="25"/>
  <c r="U129" i="25"/>
  <c r="U104" i="25"/>
  <c r="U78" i="25"/>
  <c r="U77" i="25"/>
  <c r="U64" i="25"/>
  <c r="U63" i="25"/>
  <c r="U26" i="25"/>
  <c r="U32" i="25"/>
  <c r="U11" i="25"/>
  <c r="U70" i="25"/>
  <c r="U41" i="25"/>
  <c r="U10" i="25"/>
  <c r="U193" i="25"/>
  <c r="U153" i="25"/>
  <c r="U188" i="25"/>
  <c r="U44" i="25"/>
  <c r="U102" i="25"/>
  <c r="U161" i="25"/>
  <c r="U187" i="25"/>
  <c r="U88" i="25"/>
  <c r="U147" i="25"/>
  <c r="U103" i="25"/>
  <c r="U74" i="25"/>
  <c r="U145" i="25"/>
  <c r="U168" i="25"/>
  <c r="U131" i="25"/>
  <c r="U132" i="25"/>
  <c r="U118" i="25"/>
  <c r="U141" i="25"/>
  <c r="U176" i="25"/>
  <c r="U20" i="25"/>
  <c r="U90" i="25"/>
  <c r="U149" i="25"/>
  <c r="U115" i="25"/>
  <c r="U76" i="25"/>
  <c r="U135" i="25"/>
  <c r="U67" i="25"/>
  <c r="U62" i="25"/>
  <c r="U133" i="25"/>
  <c r="U144" i="25"/>
  <c r="U119" i="25"/>
  <c r="U108" i="25"/>
  <c r="U106" i="25"/>
  <c r="U58" i="25"/>
  <c r="U81" i="25"/>
  <c r="U116" i="25"/>
  <c r="U174" i="25"/>
  <c r="U18" i="25"/>
  <c r="U89" i="25"/>
  <c r="U160" i="25"/>
  <c r="U175" i="25"/>
  <c r="U75" i="25"/>
  <c r="U146" i="25"/>
  <c r="U127" i="25"/>
  <c r="U73" i="25"/>
  <c r="U24" i="25"/>
  <c r="U59" i="25"/>
  <c r="U190" i="25"/>
  <c r="U46" i="25"/>
  <c r="U134" i="25"/>
  <c r="U91" i="25"/>
  <c r="U61" i="25"/>
  <c r="U191" i="25"/>
  <c r="U47" i="25"/>
  <c r="U178" i="25"/>
  <c r="U22" i="25"/>
  <c r="U192" i="25"/>
  <c r="U57" i="25"/>
  <c r="U92" i="25"/>
  <c r="U150" i="25"/>
  <c r="U31" i="25"/>
  <c r="U65" i="25"/>
  <c r="U136" i="25"/>
  <c r="U35" i="25"/>
  <c r="U51" i="25"/>
  <c r="U122" i="25"/>
  <c r="U33" i="25"/>
  <c r="U49" i="25"/>
  <c r="U179" i="25"/>
  <c r="U23" i="25"/>
  <c r="U166" i="25"/>
  <c r="U194" i="25" l="1"/>
  <c r="H12" i="8"/>
</calcChain>
</file>

<file path=xl/sharedStrings.xml><?xml version="1.0" encoding="utf-8"?>
<sst xmlns="http://schemas.openxmlformats.org/spreadsheetml/2006/main" count="945" uniqueCount="376">
  <si>
    <t>صورت وضعیت پرتفوی</t>
  </si>
  <si>
    <t>1404/07/30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</si>
  <si>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</si>
  <si>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</si>
  <si>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</si>
  <si>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</si>
  <si>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</si>
  <si>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</si>
  <si>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</si>
  <si>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</si>
  <si>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</si>
  <si>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</si>
  <si>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 خرید گواهی سپرده پیوسته شمش طلای +995 GBAB04C1200 12000000.0000-1404/08/18</t>
  </si>
  <si>
    <t>اختیار خرید گواهی سپرده پیوسته شمش طلای +995 GBAB04C1400 14000000.0000-1404/08/18</t>
  </si>
  <si>
    <t>اختیار خرید گواهی سپرده پیوسته شمش طلای +995 GBBA04C1050 10500000.0000-1404/11/19</t>
  </si>
  <si>
    <t>اختیار خرید گواهی سپرده پیوسته شمش طلای +995 GBBA04C1100 11000000.0000-1404/11/19</t>
  </si>
  <si>
    <t>اختیار خرید گواهی سپرده پیوسته شمش طلای +995 GBBA04C900 9000000.0000-1404/11/19</t>
  </si>
  <si>
    <t>اختیارخ پتروآبان-17000-040818</t>
  </si>
  <si>
    <t>اختیارخ خودرو-400-1404/09/05</t>
  </si>
  <si>
    <t>اختیارخ خودرو-400-1404/10/03</t>
  </si>
  <si>
    <t>اختیارخ خودرو-450-1404/10/03</t>
  </si>
  <si>
    <t>اختیارخ ذوب-260-1404/09/19</t>
  </si>
  <si>
    <t>اختیارخ ذوب-280-1404/09/19</t>
  </si>
  <si>
    <t>اختیارخ ذوب-320-1404/09/19</t>
  </si>
  <si>
    <t>اختیارخ وبصادر-400-1404/09/19</t>
  </si>
  <si>
    <t>اختیارخ وبصادر-450-1404/09/19</t>
  </si>
  <si>
    <t>اختیارخ وبملت-1100-1404/11/21</t>
  </si>
  <si>
    <t>اختیارخ وتجارت-450-1404/10/17</t>
  </si>
  <si>
    <t>اختیارف خساپا-1000-1404/09/26</t>
  </si>
  <si>
    <t>ایران‌ خودرو</t>
  </si>
  <si>
    <t>بانک تجارت</t>
  </si>
  <si>
    <t>بانک صادرات ایران</t>
  </si>
  <si>
    <t>بانک ملت</t>
  </si>
  <si>
    <t>پالایش نفت اصفهان</t>
  </si>
  <si>
    <t>پویا</t>
  </si>
  <si>
    <t>پویا زرکان آق دره</t>
  </si>
  <si>
    <t>تامین سرمایه دماوند</t>
  </si>
  <si>
    <t>ذوب آهن اصفهان</t>
  </si>
  <si>
    <t>سایپا</t>
  </si>
  <si>
    <t>سرمایه گذاری پایا تدبیرپارسا</t>
  </si>
  <si>
    <t>سرمایه گذاری تامین اجتماعی</t>
  </si>
  <si>
    <t>شمش طلا GoldBar</t>
  </si>
  <si>
    <t>مخابرات ایران</t>
  </si>
  <si>
    <t>ملی‌ صنایع‌ مس‌ ایران‌</t>
  </si>
  <si>
    <t>اختیارخ خساپا-500-1404/08/28</t>
  </si>
  <si>
    <t>اختیارخ خودرو-550-1404/09/05</t>
  </si>
  <si>
    <t>اختیارخ وبملت-1200-1404/08/21</t>
  </si>
  <si>
    <t>اختیارخ وبملت-1300-1404/08/21</t>
  </si>
  <si>
    <t>اختیار خرید گواهی سپرده پیوسته شمش طلای +995 GBBA04C1500 15000000.0000-1404/11/19</t>
  </si>
  <si>
    <t>اختیار خرید گواهی سپرده پیوسته شمش طلای +995 GBBA04C1300 13000000.0000-1404/11/19</t>
  </si>
  <si>
    <t>اختیار خرید گواهی سپرده پیوسته شمش طلای +995 GBBA04C1400 14000000.0000-1404/11/19</t>
  </si>
  <si>
    <t>اختیارخ شستا-1600-1404/08/14</t>
  </si>
  <si>
    <t>س. و توسعه صنایع لاستیک</t>
  </si>
  <si>
    <t>اختیارخ وبملت-1100-1404/08/21</t>
  </si>
  <si>
    <t>اختیارخ خودرو-500-1404/08/07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</si>
  <si>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</si>
  <si>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</si>
  <si>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</si>
  <si>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</si>
  <si>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</si>
  <si>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</si>
  <si>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</si>
  <si>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</si>
  <si>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</si>
  <si>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خودرو-535-05/08/09</t>
  </si>
  <si>
    <t>1405/08/09</t>
  </si>
  <si>
    <t>اختیارف ت خساپا-542-05/08/16</t>
  </si>
  <si>
    <t>1405/08/16</t>
  </si>
  <si>
    <t>تعداد اوراق</t>
  </si>
  <si>
    <t>اختیارخ شستا-1300-1404/08/14</t>
  </si>
  <si>
    <t>-</t>
  </si>
  <si>
    <t>1404/08/14</t>
  </si>
  <si>
    <t>اختیار خرید گواهی سپرده پیوسته شمش طلای +995 GBAB04C1000 10000000.0000-1404/08/18</t>
  </si>
  <si>
    <t>اختیارخ وبملت-1400-1404/08/21</t>
  </si>
  <si>
    <t>1404/08/21</t>
  </si>
  <si>
    <t>اختیار خرید گواهی سپرده پیوسته شمش طلای +995 GBAB04C900 9000000.0000-1404/08/18</t>
  </si>
  <si>
    <t>اختیار خرید گواهی سپرده پیوسته شمش طلای +995 GBBA04C800 8000000.0000-1404/11/19</t>
  </si>
  <si>
    <t>1404/08/07</t>
  </si>
  <si>
    <t>اختیارخ خودرو-500-1404/10/03</t>
  </si>
  <si>
    <t>1404/10/03</t>
  </si>
  <si>
    <t>اختیارخ شپنا-5000-1404/10/17</t>
  </si>
  <si>
    <t>1404/10/17</t>
  </si>
  <si>
    <t>اختیارخ شستا-1500-1404/08/14</t>
  </si>
  <si>
    <t>اختیارخ شپنا-5500-1404/08/21</t>
  </si>
  <si>
    <t>اختیار خرید گواهی سپرده پیوسته شمش طلای +995 GBAB04C800 8000000.0000-1404/08/18</t>
  </si>
  <si>
    <t>اختیار خرید گواهی سپرده پیوسته شمش طلای +995 GBAB04C1050 10500000.0000-1404/08/18</t>
  </si>
  <si>
    <t>اختیارخ وبصادر-600-1404/09/19</t>
  </si>
  <si>
    <t>1404/09/19</t>
  </si>
  <si>
    <t>اختیارخ شپنا-3250-1404/08/21</t>
  </si>
  <si>
    <t>اختیار خرید گواهی سپرده پیوسته شمش طلای +995 GBBA04C950 9500000.0000-1404/11/19</t>
  </si>
  <si>
    <t>اختیارخ شپنا-3750-1404/08/21</t>
  </si>
  <si>
    <t>اختیار خرید گواهی سپرده پیوسته شمش طلای +995 GBBA04C1000 10000000.0000-1404/11/19</t>
  </si>
  <si>
    <t>اختیار خرید گواهی سپرده پیوسته شمش طلای +995 GBBA04C1200 12000000.0000-1404/11/19</t>
  </si>
  <si>
    <t>اختیارخ وبصادر-500-1404/09/19</t>
  </si>
  <si>
    <t>اختیارخ خودرو-500-1404/09/05</t>
  </si>
  <si>
    <t>1404/09/05</t>
  </si>
  <si>
    <t>1404/08/28</t>
  </si>
  <si>
    <t>اختیارخ شستا-1300-1404/09/12</t>
  </si>
  <si>
    <t>1404/09/12</t>
  </si>
  <si>
    <t>اختیارخ شستا-1200-1404/08/14</t>
  </si>
  <si>
    <t>اختیارخ وتجارت-400-1404/08/21</t>
  </si>
  <si>
    <t>اختیارخ شپنا-5500-1404/10/17</t>
  </si>
  <si>
    <t>اختیار خرید گواهی سپرده پیوسته شمش طلای +995 GBAB04C950 9500000.0000-1404/08/18</t>
  </si>
  <si>
    <t>اختیارخ شپنا-4500-1404/10/17</t>
  </si>
  <si>
    <t>اختیارخ شپنا-5000-1404/08/21</t>
  </si>
  <si>
    <t>اختیارخ خودرو-450-1404/11/01</t>
  </si>
  <si>
    <t>1404/11/01</t>
  </si>
  <si>
    <t>اختیارخ خودرو-550-1404/10/03</t>
  </si>
  <si>
    <t>اختیارخ شستا-1400-1404/08/14</t>
  </si>
  <si>
    <t>اختیار خرید گواهی سپرده پیوسته شمش طلای +995 GBAB04C1100 11000000.0000-1404/08/18</t>
  </si>
  <si>
    <t>اختیارخ شپنا-4500-1404/08/21</t>
  </si>
  <si>
    <t>اختیارخ شپنا-4000-1404/08/21</t>
  </si>
  <si>
    <t>اختیارخ وتجارت-550-1404/10/17</t>
  </si>
  <si>
    <t>اختیارخ خودرو-600-1404/10/03</t>
  </si>
  <si>
    <t>اختیارخ وتجارت-600-1404/10/17</t>
  </si>
  <si>
    <t>اختیارخ خودرو-600-1404/09/05</t>
  </si>
  <si>
    <t>اختیارخ وبملت-1100-1404/09/19</t>
  </si>
  <si>
    <t>اختیارخ خودرو-650-1404/10/03</t>
  </si>
  <si>
    <t>اختیارخ وبملت-1200-1404/09/19</t>
  </si>
  <si>
    <t>اختیارخ وبملت-1400-1404/10/17</t>
  </si>
  <si>
    <t>اختیارخ وبملت-1300-1404/09/19</t>
  </si>
  <si>
    <t>اختیارخ خساپا-600-1404/09/26</t>
  </si>
  <si>
    <t>1404/09/26</t>
  </si>
  <si>
    <t>اختیارخ وتجارت-500-1404/10/17</t>
  </si>
  <si>
    <t>اختیارخ شستا-1500-1404/09/12</t>
  </si>
  <si>
    <t>اختیارخ شستا-1800-1404/10/10</t>
  </si>
  <si>
    <t>1404/10/10</t>
  </si>
  <si>
    <t>اختیارخ خساپا-500-1404/09/26</t>
  </si>
  <si>
    <t>1404/08/18</t>
  </si>
  <si>
    <t>1404/11/21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</si>
  <si>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</si>
  <si>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</si>
  <si>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</si>
  <si>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</si>
  <si>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</si>
  <si>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</si>
  <si>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بوشهر051</t>
  </si>
  <si>
    <t>بله</t>
  </si>
  <si>
    <t>1405/02/03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</si>
  <si>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</si>
  <si>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</si>
  <si>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</si>
  <si>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</si>
  <si>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</si>
  <si>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</si>
  <si>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</si>
  <si>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</si>
  <si>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</si>
  <si>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</si>
  <si>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</si>
  <si>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</si>
  <si>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</si>
  <si>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</si>
  <si>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</si>
  <si>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</si>
  <si>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</si>
  <si>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</si>
  <si>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</si>
  <si>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</si>
  <si>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</si>
  <si>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</si>
  <si>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</si>
  <si>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</si>
  <si>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</si>
  <si>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اختیارخ وبملت-2200-1404/07/23</t>
  </si>
  <si>
    <t>گروه‌بهمن‌</t>
  </si>
  <si>
    <t>گسترش‌سرمایه‌گذاری‌ایران‌خودرو</t>
  </si>
  <si>
    <t>سرمایه‌گذاری‌نیرو</t>
  </si>
  <si>
    <t>ایران خودرو دیزل</t>
  </si>
  <si>
    <t>ایمن خودرو شرق</t>
  </si>
  <si>
    <t>عنوان</t>
  </si>
  <si>
    <t>درآمد سود اوراق</t>
  </si>
  <si>
    <t>مرابحه سمگا-دماوند060907</t>
  </si>
  <si>
    <t>صکوک اجاره گل گهر504-3ماهه23%</t>
  </si>
  <si>
    <t>صکوک اجاره گل گهر054-3ماهه23%</t>
  </si>
  <si>
    <t>صکوک مرابحه اندیمشک07-6ماهه23%</t>
  </si>
  <si>
    <t>صکوک مرابحه فولاژ612-بدون ضامن</t>
  </si>
  <si>
    <t>صکوک اجاره اخابر61-3ماهه23%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</si>
  <si>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</si>
  <si>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</si>
  <si>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</si>
  <si>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</si>
  <si>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</si>
  <si>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</si>
  <si>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</si>
  <si>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</si>
  <si>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</si>
  <si>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</si>
  <si>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</si>
  <si>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</si>
  <si>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</si>
  <si>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</si>
  <si>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</si>
  <si>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</si>
  <si>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</si>
  <si>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</si>
  <si>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</si>
  <si>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1404/04/31</t>
  </si>
  <si>
    <t>1404/04/28</t>
  </si>
  <si>
    <t>1404/04/30</t>
  </si>
  <si>
    <t>1404/04/21</t>
  </si>
  <si>
    <t>سود اوراق بهادار با درآمد ثابت</t>
  </si>
  <si>
    <t>نرخ سود علی الحساب</t>
  </si>
  <si>
    <t>درآمد سود</t>
  </si>
  <si>
    <t>خالص درآمد</t>
  </si>
  <si>
    <t>1405/04/18</t>
  </si>
  <si>
    <t>1406/12/22</t>
  </si>
  <si>
    <t>1406/11/14</t>
  </si>
  <si>
    <t>1407/10/06</t>
  </si>
  <si>
    <t>1406/09/07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</si>
  <si>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</si>
  <si>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</si>
  <si>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</si>
  <si>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</si>
  <si>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</si>
  <si>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</si>
  <si>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</si>
  <si>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</si>
  <si>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</si>
  <si>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</si>
  <si>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</si>
  <si>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</si>
  <si>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</si>
  <si>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</si>
  <si>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سپرده کوتاه مدت بانک پاسارگاد</t>
  </si>
  <si>
    <t>سپرده کوتاه مدت بانک سینا</t>
  </si>
  <si>
    <t>سپرده کوتاه مدت بانک سامان</t>
  </si>
  <si>
    <t>سپرده کوتاه مدت بانک صادرات</t>
  </si>
  <si>
    <t>سپرده بلند مدت بانک صادرات</t>
  </si>
  <si>
    <t>سپرده بلند مدت بانک پاسارگاد</t>
  </si>
  <si>
    <t>3-1-سرمایه‌گذاری در  سپرده‌ بانکی</t>
  </si>
  <si>
    <t>اختیارخ اخابر-450-1404/09/19</t>
  </si>
  <si>
    <t>اختیارخ ذوب-300-1404/09/19</t>
  </si>
  <si>
    <t>اختیارخ وبصادر-550-1404/09/19</t>
  </si>
  <si>
    <t>اختیارخ وبملت-1000-1404/08/21</t>
  </si>
  <si>
    <t>اختیارخ خودرو-380-1404/10/03</t>
  </si>
  <si>
    <t>اختیار خرید گواهی سپرده پیوسته شمش طلای +995 GBAB04C1300 13000000.0000-1404/08/18</t>
  </si>
  <si>
    <t>اختیارخ وتجارت-500-1404/08/21</t>
  </si>
  <si>
    <t>اختیارخ شستا-1600-1404/09/12</t>
  </si>
  <si>
    <t>اختیارخ وبصادر-500-1404/07/23</t>
  </si>
  <si>
    <t>اختیارخ اخابر-400-1404/07/23</t>
  </si>
  <si>
    <t>اختیارخ وبملت-1175-1404/07/23</t>
  </si>
  <si>
    <t>اختیارخ اطلس-60000-14040609</t>
  </si>
  <si>
    <t>اختیارخ خساپا-500-1404/07/30</t>
  </si>
  <si>
    <t>اختیارخ خودرو-400-1404/07/02</t>
  </si>
  <si>
    <t>اختیارخ خودرو-300-1404/07/02</t>
  </si>
  <si>
    <t>اختیارخ ذوب-400-1404/06/18</t>
  </si>
  <si>
    <t>اختیارخ اخابر-800-1404/03/21</t>
  </si>
  <si>
    <t>اختیارخ خبهمن-2600-1404/05/29</t>
  </si>
  <si>
    <t>اختیارخ وتجارت-700-1404/04/18</t>
  </si>
  <si>
    <t>اختیارخ وتجارت-600-1404/04/18</t>
  </si>
  <si>
    <t>اختیارخ وبصادر-500-1404/05/22</t>
  </si>
  <si>
    <t>اختیارخ وبصادر-600-1404/05/22</t>
  </si>
  <si>
    <t>اختیارخ وبصادر-700-1404/03/21</t>
  </si>
  <si>
    <t>اختیارخ وبصادر-500-1404/03/21</t>
  </si>
  <si>
    <t>اختیارخ وبصادر-700-1404/05/22</t>
  </si>
  <si>
    <t>اختیارخ وبصادر-900-1404/03/21</t>
  </si>
  <si>
    <t>اختیارخ وبصادر-800-1404/03/21</t>
  </si>
  <si>
    <t>اختیارخ وبصادر-600-1404/03/21</t>
  </si>
  <si>
    <t>اختیارخ وبصادر-200-1404/03/21</t>
  </si>
  <si>
    <t>اختیارخ ذوب-600-1404/04/25</t>
  </si>
  <si>
    <t>اختیارخ ذوب-500-1404/04/25</t>
  </si>
  <si>
    <t>اختیارخ ذوب-400-1404/04/25</t>
  </si>
  <si>
    <t>اختیارخ شتاب-13000-1404/03/13</t>
  </si>
  <si>
    <t>اختیارخ خگستر-5500-1404/04/08</t>
  </si>
  <si>
    <t>اختیارخ خگستر-6500-1404/04/08</t>
  </si>
  <si>
    <t>اختیارخ ذوب-500-1404/03/21</t>
  </si>
  <si>
    <t>اختیارخ ذوب-400-1404/03/21</t>
  </si>
  <si>
    <t>اختیارخ ذوب-300-1404/03/21</t>
  </si>
  <si>
    <t>اختیارخ وبملت-2934-1404/03/21</t>
  </si>
  <si>
    <t>اختیارخ وبملت-2640-1404/03/21</t>
  </si>
  <si>
    <t>اختیارخ وبملت-2200-1404/03/21</t>
  </si>
  <si>
    <t>اختیارخ وبملت-2054-1404/03/21</t>
  </si>
  <si>
    <t>اختیارخ وبملت-1907-1404/03/21</t>
  </si>
  <si>
    <t>اختیارخ وبملت-1760-1404/03/21</t>
  </si>
  <si>
    <t>اختیارخ شستا-2200-1404/04/11</t>
  </si>
  <si>
    <t>اختیارخ شستا-1200-1404/04/11</t>
  </si>
  <si>
    <t>اختیارخ شستا-1100-1404/04/11</t>
  </si>
  <si>
    <t>اختیارخ خساپا-422-1404/03/28</t>
  </si>
  <si>
    <t>اختیارخ خساپا-392-1404/03/28</t>
  </si>
  <si>
    <t>اختیارخ خساپا-362-1404/03/28</t>
  </si>
  <si>
    <t>اختیارخ خساپا-338-1404/04/08</t>
  </si>
  <si>
    <t>اختیارخ خودرو-471-1404/03/07</t>
  </si>
  <si>
    <t>اختیارخ خودرو-647-1404/03/07</t>
  </si>
  <si>
    <t>اختیارخ خودرو-588-1404/03/07</t>
  </si>
  <si>
    <t>اختیارخ خودرو-529-1404/03/07</t>
  </si>
  <si>
    <t>اختیارخ خودرو-441-1404/03/07</t>
  </si>
  <si>
    <t>اختیارخ خودرو-382-1404/03/07</t>
  </si>
  <si>
    <t>اختیارخ خودرو-353-1404/03/07</t>
  </si>
  <si>
    <t>اختیارخ خودرو-329-1404/03/07</t>
  </si>
  <si>
    <t>اختیارخ خودرو-306-1404/03/07</t>
  </si>
  <si>
    <t>اختیارخ خودرو-282-1404/03/07</t>
  </si>
  <si>
    <t>1404/11/19</t>
  </si>
  <si>
    <t>1404/03/07</t>
  </si>
  <si>
    <t>1404/04/08</t>
  </si>
  <si>
    <t>1404/03/28</t>
  </si>
  <si>
    <t>1404/04/11</t>
  </si>
  <si>
    <t>1404/03/21</t>
  </si>
  <si>
    <t>1404/03/13</t>
  </si>
  <si>
    <t>1404/04/25</t>
  </si>
  <si>
    <t>1404/05/22</t>
  </si>
  <si>
    <t>1404/04/18</t>
  </si>
  <si>
    <t>1404/05/29</t>
  </si>
  <si>
    <t>1404/06/18</t>
  </si>
  <si>
    <t>1404/07/02</t>
  </si>
  <si>
    <t>1404/07/23</t>
  </si>
  <si>
    <t>1-2-درآمد حاصل از سرمایه­گذاری در سهام و حق تقدم سهام</t>
  </si>
  <si>
    <t>.</t>
  </si>
  <si>
    <t>2-2-درآمد حاصل از سرمایه­گذاری در اوراق بهادار با درآمد ثابت:</t>
  </si>
  <si>
    <t>4-2-سایر درآمدها</t>
  </si>
  <si>
    <t>3-2-درآمد حاصل از سرمایه­گذاری در سپرده بانکی و گواهی سپرده</t>
  </si>
  <si>
    <t>صندوق حفظ ارزش دماوند</t>
  </si>
  <si>
    <t>در اجرای ابلاغیه شماره 12020093 مورخ 1396/09/05 سازمان بورس و اوراق بهادار</t>
  </si>
  <si>
    <t>‫صورت وضعیت پورتفوی</t>
  </si>
  <si>
    <t>‫صندوق حفظ ارزش دماوند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</si>
  <si>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</si>
  <si>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</si>
  <si>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</si>
  <si>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</si>
  <si>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>2-1-سرمایه‌گذاری در اوراق بهادار با درآمد ثابت یا علی‌الحساب</t>
  </si>
  <si>
    <t>تولیدی کوچین</t>
  </si>
  <si>
    <t>فولاد مبارکه اصفهان</t>
  </si>
  <si>
    <t>1404/10/24</t>
  </si>
  <si>
    <t>اختیارخ خساپا-600-1404/10/24</t>
  </si>
  <si>
    <t>اختیارخ خساپا-550-1404/10/24</t>
  </si>
  <si>
    <t>اختیارخ وبملت-1500-1404/10/17</t>
  </si>
  <si>
    <t>اختیارخ خودرو-650-1404/11/01</t>
  </si>
  <si>
    <t>1404/11/29</t>
  </si>
  <si>
    <t>اختیارخ خساپا-650-1404/11/29</t>
  </si>
  <si>
    <t>اختیارخ ذوب-450-1404/11/21</t>
  </si>
  <si>
    <t>اختیارخ وبملت-1200-1404/10/17</t>
  </si>
  <si>
    <t>1404/09/15</t>
  </si>
  <si>
    <t>گواهی سپرده کالایی شمش طلا غیرفعال</t>
  </si>
  <si>
    <t>معدنی‌وصنعتی‌چادرملو</t>
  </si>
  <si>
    <t>تولیدی چدن سازان</t>
  </si>
  <si>
    <t>بورس کالای ایران</t>
  </si>
  <si>
    <t>اختیارخ وبملت-1600-1404/11/21</t>
  </si>
  <si>
    <t>گروه مالی نماد غدیر(سهامی عام)</t>
  </si>
  <si>
    <t>1404/11/08</t>
  </si>
  <si>
    <t>اختیارخ شستا-1810-1404/11/08</t>
  </si>
  <si>
    <t>1404/12/19</t>
  </si>
  <si>
    <t>اختیارخ شپنا-8000-1404/12/19</t>
  </si>
  <si>
    <t>صندوق سهامی حفظ ارزش دماوند</t>
  </si>
  <si>
    <t>1402/09/07</t>
  </si>
  <si>
    <t>دلیل تعدیل</t>
  </si>
  <si>
    <t>خالص ارزش فروش تعدیل شده</t>
  </si>
  <si>
    <t>درصد تعدیل</t>
  </si>
  <si>
    <t>قیمت تعدیل شده</t>
  </si>
  <si>
    <t>قیمت پایانی</t>
  </si>
  <si>
    <t>نام اوراق بهادار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</si>
  <si>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</si>
  <si>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</si>
  <si>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1404/10/23</t>
  </si>
  <si>
    <t>اختیارخ وبملت-1700-1404/11/21</t>
  </si>
  <si>
    <t>اوراق مشارکت مرابحه سمگا-دماوند060907</t>
  </si>
  <si>
    <t>30</t>
  </si>
  <si>
    <t>شیر و گوشت زاگرس شهرکرد</t>
  </si>
  <si>
    <t>کارخانجات تولیدی نیروترانسفو</t>
  </si>
  <si>
    <t>داروسازی‌ فارابی‌</t>
  </si>
  <si>
    <t>توزیع دارو پخش</t>
  </si>
  <si>
    <t>پتروشیمی پردیس</t>
  </si>
  <si>
    <t>اختیارخ خودرو-500-1404/12/06</t>
  </si>
  <si>
    <t>1402/11/14</t>
  </si>
  <si>
    <t>1404/11/28</t>
  </si>
  <si>
    <t>اختیارخ شستا-1710-1404/11/08</t>
  </si>
  <si>
    <t>اختیارخ شستا-1710-1404/12/13</t>
  </si>
  <si>
    <t>1404/12/13</t>
  </si>
  <si>
    <t>پتروشیمی‌شیراز</t>
  </si>
  <si>
    <t>اختیارخ خودرو-450-1404/12/06</t>
  </si>
  <si>
    <t>1404/12/02</t>
  </si>
  <si>
    <t>1405/01/31</t>
  </si>
  <si>
    <t>‫برای ماه منتهی به 31 اردیبهشت ماه 1405</t>
  </si>
  <si>
    <t>ح . معدنی‌وصنعتی‌چادرملو</t>
  </si>
  <si>
    <t>پتروشیمی شازند</t>
  </si>
  <si>
    <t>1405/02/31</t>
  </si>
  <si>
    <t>تصمیم مدیریت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</si>
</sst>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-;\(#,##0\)"/>
    <numFmt numFmtId="166" formatCode="#,##0.0_);\(#,##0.0\)"/>
  </numFmts>
  <fonts count="1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2"/>
      <name val="B Nazanin"/>
      <charset val="178"/>
    </font>
    <font>
      <sz val="12"/>
      <color theme="0"/>
      <name val="B Nazanin"/>
      <charset val="178"/>
    </font>
    <font>
      <sz val="11"/>
      <color indexed="8"/>
      <name val="Calibri"/>
      <family val="2"/>
      <scheme val="minor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sz val="11"/>
      <color theme="1"/>
      <name val="Calibri"/>
      <family val="2"/>
      <scheme val="minor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6" fillId="0" borderId="0"/>
    <xf numFmtId="0" fontId="9" fillId="0" borderId="0"/>
    <xf numFmtId="0" fontId="12" fillId="0" borderId="0"/>
    <xf numFmtId="164" fontId="12" fillId="0" borderId="0" applyFont="0" applyFill="0" applyBorder="0" applyAlignment="0" applyProtection="0"/>
    <xf numFmtId="0" fontId="9" fillId="0" borderId="0"/>
    <xf numFmtId="0" fontId="5" fillId="0" borderId="0"/>
  </cellStyleXfs>
  <cellXfs count="14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" fontId="0" fillId="0" borderId="0" xfId="0" applyNumberFormat="1" applyAlignment="1">
      <alignment horizontal="left"/>
    </xf>
    <xf numFmtId="37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10" fillId="0" borderId="0" xfId="2" applyFont="1"/>
    <xf numFmtId="0" fontId="12" fillId="0" borderId="0" xfId="3"/>
    <xf numFmtId="0" fontId="12" fillId="0" borderId="0" xfId="3" applyAlignment="1">
      <alignment horizontal="center" vertical="center"/>
    </xf>
    <xf numFmtId="37" fontId="14" fillId="0" borderId="9" xfId="4" applyNumberFormat="1" applyFont="1" applyFill="1" applyBorder="1" applyAlignment="1">
      <alignment horizontal="center" vertical="center" shrinkToFit="1"/>
    </xf>
    <xf numFmtId="0" fontId="9" fillId="0" borderId="0" xfId="5"/>
    <xf numFmtId="49" fontId="13" fillId="0" borderId="10" xfId="5" applyNumberFormat="1" applyFont="1" applyBorder="1" applyAlignment="1">
      <alignment horizontal="center" vertical="center" wrapText="1"/>
    </xf>
    <xf numFmtId="37" fontId="13" fillId="0" borderId="10" xfId="5" applyNumberFormat="1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1" fillId="0" borderId="0" xfId="6" applyFont="1" applyAlignment="1">
      <alignment vertical="center"/>
    </xf>
    <xf numFmtId="0" fontId="5" fillId="0" borderId="0" xfId="6" applyAlignment="1">
      <alignment horizontal="left"/>
    </xf>
    <xf numFmtId="0" fontId="5" fillId="0" borderId="2" xfId="6" applyBorder="1" applyAlignment="1">
      <alignment horizontal="left"/>
    </xf>
    <xf numFmtId="0" fontId="3" fillId="0" borderId="6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4" fillId="0" borderId="0" xfId="6" applyFont="1" applyAlignment="1">
      <alignment horizontal="right" vertical="top"/>
    </xf>
    <xf numFmtId="0" fontId="5" fillId="0" borderId="0" xfId="6" applyAlignment="1">
      <alignment horizontal="center" vertical="center"/>
    </xf>
    <xf numFmtId="0" fontId="4" fillId="0" borderId="0" xfId="6" applyFont="1" applyAlignment="1">
      <alignment horizontal="center" vertical="center"/>
    </xf>
    <xf numFmtId="3" fontId="4" fillId="0" borderId="0" xfId="6" applyNumberFormat="1" applyFont="1" applyAlignment="1">
      <alignment horizontal="center" vertical="center"/>
    </xf>
    <xf numFmtId="4" fontId="4" fillId="0" borderId="2" xfId="6" applyNumberFormat="1" applyFont="1" applyBorder="1" applyAlignment="1">
      <alignment horizontal="center" vertical="center"/>
    </xf>
    <xf numFmtId="4" fontId="4" fillId="0" borderId="0" xfId="6" applyNumberFormat="1" applyFont="1" applyAlignment="1">
      <alignment horizontal="center" vertical="center"/>
    </xf>
    <xf numFmtId="37" fontId="5" fillId="0" borderId="0" xfId="6" applyNumberFormat="1" applyAlignment="1">
      <alignment horizontal="center" vertical="center"/>
    </xf>
    <xf numFmtId="39" fontId="4" fillId="0" borderId="7" xfId="6" applyNumberFormat="1" applyFont="1" applyBorder="1" applyAlignment="1">
      <alignment horizontal="center" vertical="center"/>
    </xf>
    <xf numFmtId="37" fontId="4" fillId="0" borderId="7" xfId="6" applyNumberFormat="1" applyFont="1" applyBorder="1" applyAlignment="1">
      <alignment horizontal="center" vertical="center"/>
    </xf>
    <xf numFmtId="37" fontId="4" fillId="0" borderId="0" xfId="6" applyNumberFormat="1" applyFont="1" applyAlignment="1">
      <alignment horizontal="center" vertical="center"/>
    </xf>
    <xf numFmtId="39" fontId="4" fillId="0" borderId="0" xfId="6" applyNumberFormat="1" applyFont="1" applyAlignment="1">
      <alignment horizontal="center" vertical="center"/>
    </xf>
    <xf numFmtId="0" fontId="5" fillId="0" borderId="0" xfId="6"/>
    <xf numFmtId="0" fontId="5" fillId="0" borderId="2" xfId="6" applyBorder="1" applyAlignment="1">
      <alignment horizontal="center" vertical="center"/>
    </xf>
    <xf numFmtId="0" fontId="3" fillId="0" borderId="4" xfId="6" applyFont="1" applyBorder="1" applyAlignment="1">
      <alignment vertical="center"/>
    </xf>
    <xf numFmtId="3" fontId="5" fillId="0" borderId="0" xfId="6" applyNumberFormat="1" applyAlignment="1">
      <alignment horizontal="left"/>
    </xf>
    <xf numFmtId="37" fontId="5" fillId="0" borderId="0" xfId="6" applyNumberFormat="1" applyAlignment="1">
      <alignment horizontal="left"/>
    </xf>
    <xf numFmtId="37" fontId="4" fillId="0" borderId="5" xfId="6" applyNumberFormat="1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4" fillId="0" borderId="0" xfId="6" applyFont="1" applyAlignment="1">
      <alignment vertical="top"/>
    </xf>
    <xf numFmtId="0" fontId="4" fillId="0" borderId="2" xfId="6" applyFont="1" applyBorder="1" applyAlignment="1">
      <alignment vertical="top"/>
    </xf>
    <xf numFmtId="3" fontId="4" fillId="0" borderId="5" xfId="6" applyNumberFormat="1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12" fillId="0" borderId="0" xfId="3" applyNumberFormat="1"/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3" fontId="5" fillId="0" borderId="0" xfId="6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 vertical="center"/>
    </xf>
    <xf numFmtId="39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4" fontId="4" fillId="0" borderId="7" xfId="0" applyNumberFormat="1" applyFont="1" applyBorder="1" applyAlignment="1">
      <alignment horizontal="right" vertical="top"/>
    </xf>
    <xf numFmtId="38" fontId="4" fillId="0" borderId="0" xfId="0" applyNumberFormat="1" applyFont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38" fontId="0" fillId="0" borderId="0" xfId="0" applyNumberFormat="1" applyAlignment="1">
      <alignment horizontal="right"/>
    </xf>
    <xf numFmtId="38" fontId="4" fillId="0" borderId="5" xfId="0" applyNumberFormat="1" applyFont="1" applyBorder="1" applyAlignment="1">
      <alignment horizontal="right" vertical="top"/>
    </xf>
    <xf numFmtId="38" fontId="4" fillId="0" borderId="7" xfId="0" applyNumberFormat="1" applyFont="1" applyBorder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center"/>
    </xf>
    <xf numFmtId="39" fontId="4" fillId="0" borderId="5" xfId="0" applyNumberFormat="1" applyFont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3" fontId="4" fillId="0" borderId="7" xfId="0" applyNumberFormat="1" applyFont="1" applyBorder="1" applyAlignment="1">
      <alignment horizontal="right" vertical="top"/>
    </xf>
    <xf numFmtId="38" fontId="4" fillId="0" borderId="7" xfId="0" applyNumberFormat="1" applyFont="1" applyBorder="1" applyAlignment="1">
      <alignment horizontal="right" vertical="center"/>
    </xf>
    <xf numFmtId="38" fontId="18" fillId="3" borderId="0" xfId="0" applyNumberFormat="1" applyFont="1" applyFill="1" applyAlignment="1">
      <alignment horizontal="right"/>
    </xf>
    <xf numFmtId="38" fontId="17" fillId="3" borderId="0" xfId="0" applyNumberFormat="1" applyFont="1" applyFill="1" applyAlignment="1">
      <alignment horizontal="right"/>
    </xf>
    <xf numFmtId="38" fontId="0" fillId="3" borderId="0" xfId="0" applyNumberFormat="1" applyFill="1" applyAlignment="1">
      <alignment horizontal="right"/>
    </xf>
    <xf numFmtId="4" fontId="4" fillId="0" borderId="5" xfId="0" applyNumberFormat="1" applyFont="1" applyBorder="1" applyAlignment="1">
      <alignment horizontal="right" vertical="center"/>
    </xf>
    <xf numFmtId="39" fontId="0" fillId="0" borderId="0" xfId="0" applyNumberFormat="1" applyAlignment="1">
      <alignment horizontal="right" vertical="center"/>
    </xf>
    <xf numFmtId="38" fontId="4" fillId="0" borderId="2" xfId="6" applyNumberFormat="1" applyFont="1" applyBorder="1" applyAlignment="1">
      <alignment horizontal="right" vertical="center"/>
    </xf>
    <xf numFmtId="38" fontId="5" fillId="0" borderId="0" xfId="6" applyNumberFormat="1" applyAlignment="1">
      <alignment horizontal="right" vertical="center"/>
    </xf>
    <xf numFmtId="38" fontId="4" fillId="0" borderId="0" xfId="6" applyNumberFormat="1" applyFont="1" applyAlignment="1">
      <alignment horizontal="right" vertical="center"/>
    </xf>
    <xf numFmtId="38" fontId="4" fillId="0" borderId="5" xfId="6" applyNumberFormat="1" applyFont="1" applyBorder="1" applyAlignment="1">
      <alignment horizontal="right" vertical="center"/>
    </xf>
    <xf numFmtId="37" fontId="14" fillId="0" borderId="0" xfId="4" applyNumberFormat="1" applyFont="1" applyFill="1" applyBorder="1" applyAlignment="1">
      <alignment horizontal="center" vertical="center" shrinkToFit="1"/>
    </xf>
    <xf numFmtId="0" fontId="13" fillId="0" borderId="13" xfId="5" applyFont="1" applyBorder="1" applyAlignment="1">
      <alignment horizontal="center" vertical="center" wrapText="1"/>
    </xf>
    <xf numFmtId="38" fontId="0" fillId="0" borderId="0" xfId="0" applyNumberFormat="1" applyAlignment="1">
      <alignment horizontal="left"/>
    </xf>
    <xf numFmtId="37" fontId="11" fillId="0" borderId="0" xfId="2" applyNumberFormat="1" applyFont="1" applyAlignment="1">
      <alignment horizontal="center" vertical="center"/>
    </xf>
    <xf numFmtId="37" fontId="11" fillId="0" borderId="0" xfId="2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4" fillId="0" borderId="0" xfId="6" applyFont="1" applyAlignment="1">
      <alignment horizontal="right" vertical="top"/>
    </xf>
    <xf numFmtId="4" fontId="4" fillId="0" borderId="0" xfId="6" applyNumberFormat="1" applyFont="1" applyAlignment="1">
      <alignment horizontal="right" vertical="top"/>
    </xf>
    <xf numFmtId="3" fontId="4" fillId="0" borderId="0" xfId="6" applyNumberFormat="1" applyFont="1" applyAlignment="1">
      <alignment horizontal="right" vertical="top"/>
    </xf>
    <xf numFmtId="3" fontId="4" fillId="0" borderId="2" xfId="6" applyNumberFormat="1" applyFont="1" applyBorder="1" applyAlignment="1">
      <alignment horizontal="right" vertical="top"/>
    </xf>
    <xf numFmtId="0" fontId="4" fillId="0" borderId="2" xfId="6" applyFont="1" applyBorder="1" applyAlignment="1">
      <alignment horizontal="right" vertical="top"/>
    </xf>
    <xf numFmtId="4" fontId="4" fillId="0" borderId="2" xfId="6" applyNumberFormat="1" applyFont="1" applyBorder="1" applyAlignment="1">
      <alignment horizontal="right" vertical="top"/>
    </xf>
    <xf numFmtId="0" fontId="1" fillId="0" borderId="0" xfId="6" applyFont="1" applyAlignment="1">
      <alignment horizontal="center" vertical="center"/>
    </xf>
    <xf numFmtId="37" fontId="1" fillId="0" borderId="0" xfId="6" applyNumberFormat="1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6" applyFont="1" applyBorder="1" applyAlignment="1">
      <alignment horizontal="center" vertical="center"/>
    </xf>
    <xf numFmtId="0" fontId="2" fillId="0" borderId="0" xfId="6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165" fontId="16" fillId="0" borderId="0" xfId="5" applyNumberFormat="1" applyFont="1" applyAlignment="1">
      <alignment horizontal="right" vertical="center"/>
    </xf>
    <xf numFmtId="165" fontId="9" fillId="0" borderId="0" xfId="5" applyNumberFormat="1"/>
  </cellXfs>
  <cellStyles count="7">
    <cellStyle name="Comma 2 2 2" xfId="4" xr:uid="{C0E07E28-BAF9-4738-863C-B2DD54C5CAE7}"/>
    <cellStyle name="Normal" xfId="0" builtinId="0"/>
    <cellStyle name="Normal 2" xfId="6" xr:uid="{EA4EB5DA-2FB0-4004-BBA1-033A36D35DE7}"/>
    <cellStyle name="Normal 2 2" xfId="5" xr:uid="{E7361AA4-401A-41D0-8CEE-B5FF9929AEC0}"/>
    <cellStyle name="Normal 2 3" xfId="1" xr:uid="{FFFEF5F7-E21C-4B1A-9378-8B0BA4F6C96B}"/>
    <cellStyle name="Normal 2 4" xfId="3" xr:uid="{4BB15788-FE29-40FC-877A-F86FB5DC0845}"/>
    <cellStyle name="Normal 4" xfId="2" xr:uid="{2BE8D241-F6C0-4C17-BACD-8B5A1B33D62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586809</xdr:colOff>
      <xdr:row>1</xdr:row>
      <xdr:rowOff>51027</xdr:rowOff>
    </xdr:from>
    <xdr:ext cx="2869405" cy="2449286"/>
    <xdr:pic>
      <xdr:nvPicPr>
        <xdr:cNvPr id="2" name="Picture 1">
          <a:extLst>
            <a:ext uri="{FF2B5EF4-FFF2-40B4-BE49-F238E27FC236}">
              <a16:creationId xmlns:a16="http://schemas.microsoft.com/office/drawing/2014/main" id="{A8D3AA09-D673-4F3F-AC2F-A5F75EC8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12952"/>
          <a:ext cx="2869405" cy="244928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10-&#1581;&#1601;&#1592;%20&#1575;&#1585;&#1586;&#1588;%20&#1583;&#1605;&#1575;&#1608;&#1606;&#1583;/&#1593;&#1605;&#1604;&#1740;&#1575;&#1578;%20&#1581;&#1587;&#1575;&#1576;&#1583;&#1575;&#1585;&#1740;/&#1662;&#1585;&#1578;&#1601;&#1608;&#1740;%20&#1605;&#1575;&#1607;&#1575;&#1606;&#1607;/1405/01/104501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10-&#1581;&#1601;&#1592;%20&#1575;&#1585;&#1586;&#1588;%20&#1583;&#1605;&#1575;&#1608;&#1606;&#1583;/&#1593;&#1605;&#1604;&#1740;&#1575;&#1578;%20&#1581;&#1587;&#1575;&#1576;&#1583;&#1575;&#1585;&#1740;/&#1662;&#1585;&#1578;&#1601;&#1608;&#1740;%20&#1605;&#1575;&#1607;&#1575;&#1606;&#1607;/1404/14040531/1404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صورت وضعیت"/>
      <sheetName val="سهام"/>
      <sheetName val="اوراق مشتقه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</sheetNames>
    <sheetDataSet>
      <sheetData sheetId="0"/>
      <sheetData sheetId="1">
        <row r="1">
          <cell r="A1" t="str">
            <v>صندوق سهامی حفظ ارزش دماوند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صندوق سهامی حفظ ارزش دماوند</v>
          </cell>
        </row>
        <row r="2">
          <cell r="A2" t="str">
            <v>صورت وضعیت درآمدها</v>
          </cell>
        </row>
        <row r="3">
          <cell r="A3" t="str">
            <v>برای ماه منتهی به 1405/01/31</v>
          </cell>
        </row>
        <row r="5">
          <cell r="A5" t="str">
            <v>-3-2</v>
          </cell>
        </row>
        <row r="6">
          <cell r="C6" t="str">
            <v>طی ماه</v>
          </cell>
          <cell r="K6" t="str">
            <v>از ابتدای سال مالی</v>
          </cell>
        </row>
        <row r="8">
          <cell r="A8" t="str">
            <v>عنوان</v>
          </cell>
          <cell r="C8" t="str">
            <v>درآمد سود اوراق</v>
          </cell>
          <cell r="E8" t="str">
            <v>درآمد تغییر ارزش</v>
          </cell>
          <cell r="G8" t="str">
            <v>درآمد فروش</v>
          </cell>
          <cell r="I8" t="str">
            <v>جمع</v>
          </cell>
          <cell r="K8" t="str">
            <v>درآمد سود اوراق</v>
          </cell>
          <cell r="M8" t="str">
            <v>درآمد تغییر ارزش</v>
          </cell>
          <cell r="O8" t="str">
            <v>درآمد فروش</v>
          </cell>
          <cell r="Q8" t="str">
            <v>جمع</v>
          </cell>
        </row>
        <row r="9">
          <cell r="A9" t="str">
            <v>صکوک اجاره گل گهر504-3ماهه23%</v>
          </cell>
          <cell r="C9">
            <v>0</v>
          </cell>
          <cell r="E9">
            <v>0</v>
          </cell>
          <cell r="G9">
            <v>0</v>
          </cell>
          <cell r="I9">
            <v>0</v>
          </cell>
          <cell r="K9">
            <v>1810935052</v>
          </cell>
          <cell r="M9">
            <v>0</v>
          </cell>
          <cell r="O9">
            <v>-22040000</v>
          </cell>
          <cell r="Q9">
            <v>1788895052</v>
          </cell>
        </row>
        <row r="10">
          <cell r="A10" t="str">
            <v>مرابحه سمگا-دماوند060907</v>
          </cell>
          <cell r="C10">
            <v>3995830012</v>
          </cell>
          <cell r="E10">
            <v>0</v>
          </cell>
          <cell r="G10">
            <v>0</v>
          </cell>
          <cell r="I10">
            <v>3995830012</v>
          </cell>
          <cell r="K10">
            <v>32716248611</v>
          </cell>
          <cell r="M10">
            <v>-112218750</v>
          </cell>
          <cell r="O10">
            <v>-144281249</v>
          </cell>
          <cell r="Q10">
            <v>32459748612</v>
          </cell>
        </row>
        <row r="11">
          <cell r="A11" t="str">
            <v>صکوک مرابحه اندیمشک07-6ماهه23%</v>
          </cell>
          <cell r="C11">
            <v>0</v>
          </cell>
          <cell r="E11">
            <v>0</v>
          </cell>
          <cell r="G11">
            <v>0</v>
          </cell>
          <cell r="I11">
            <v>0</v>
          </cell>
          <cell r="K11">
            <v>18100210055</v>
          </cell>
          <cell r="M11">
            <v>0</v>
          </cell>
          <cell r="O11">
            <v>-78125000</v>
          </cell>
          <cell r="Q11">
            <v>18022085055</v>
          </cell>
        </row>
        <row r="12">
          <cell r="A12" t="str">
            <v>سلف موازی متانول بوشهر051</v>
          </cell>
          <cell r="C12">
            <v>0</v>
          </cell>
          <cell r="E12">
            <v>0</v>
          </cell>
          <cell r="G12">
            <v>0</v>
          </cell>
          <cell r="I12">
            <v>0</v>
          </cell>
          <cell r="K12">
            <v>0</v>
          </cell>
          <cell r="M12">
            <v>0</v>
          </cell>
          <cell r="O12">
            <v>32243416516</v>
          </cell>
          <cell r="Q12">
            <v>32243416516</v>
          </cell>
        </row>
        <row r="13">
          <cell r="A13" t="str">
            <v>صکوک اجاره گل گهر054-3ماهه23%</v>
          </cell>
          <cell r="C13">
            <v>0</v>
          </cell>
          <cell r="E13">
            <v>0</v>
          </cell>
          <cell r="G13">
            <v>0</v>
          </cell>
          <cell r="I13">
            <v>0</v>
          </cell>
          <cell r="K13">
            <v>4305270</v>
          </cell>
          <cell r="M13">
            <v>0</v>
          </cell>
          <cell r="O13">
            <v>930232</v>
          </cell>
          <cell r="Q13">
            <v>5235502</v>
          </cell>
        </row>
        <row r="14">
          <cell r="A14" t="str">
            <v>صکوک مرابحه فولاژ612-بدون ضامن</v>
          </cell>
          <cell r="C14">
            <v>0</v>
          </cell>
          <cell r="E14">
            <v>0</v>
          </cell>
          <cell r="G14">
            <v>0</v>
          </cell>
          <cell r="I14">
            <v>0</v>
          </cell>
          <cell r="K14">
            <v>722028063</v>
          </cell>
          <cell r="M14">
            <v>0</v>
          </cell>
          <cell r="O14">
            <v>0</v>
          </cell>
          <cell r="Q14">
            <v>722028063</v>
          </cell>
        </row>
        <row r="15">
          <cell r="A15" t="str">
            <v>صکوک اجاره اخابر61-3ماهه23%</v>
          </cell>
          <cell r="C15">
            <v>1086656765</v>
          </cell>
          <cell r="E15">
            <v>0</v>
          </cell>
          <cell r="G15">
            <v>0</v>
          </cell>
          <cell r="I15">
            <v>1086656765</v>
          </cell>
          <cell r="K15">
            <v>3320330472</v>
          </cell>
          <cell r="M15">
            <v>-47088749</v>
          </cell>
          <cell r="O15">
            <v>-22837500</v>
          </cell>
          <cell r="Q15">
            <v>3250404223</v>
          </cell>
        </row>
        <row r="16">
          <cell r="A16" t="str">
            <v>جمع</v>
          </cell>
          <cell r="C16">
            <v>5082486777</v>
          </cell>
          <cell r="E16">
            <v>0</v>
          </cell>
          <cell r="G16">
            <v>0</v>
          </cell>
          <cell r="I16">
            <v>5082486777</v>
          </cell>
          <cell r="K16">
            <v>56674057523</v>
          </cell>
          <cell r="M16">
            <v>-159307499</v>
          </cell>
          <cell r="O16">
            <v>31977062999</v>
          </cell>
          <cell r="Q16">
            <v>88491813023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سهام"/>
      <sheetName val="اوراق مشتقه"/>
      <sheetName val="اوراق"/>
      <sheetName val="تعدیل قیمت"/>
      <sheetName val="سپرده"/>
      <sheetName val="درآمد"/>
      <sheetName val="1-2"/>
      <sheetName val="2-2"/>
      <sheetName val="3-2"/>
      <sheetName val="4-2"/>
      <sheetName val="درآمد سود سهام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  <sheetName val="سود ترجیح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صندوق حفظ ارزش دماوند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749B-F53B-4D53-8565-2073CFDF345C}">
  <sheetPr>
    <tabColor rgb="FF92D050"/>
  </sheetPr>
  <dimension ref="A15:I27"/>
  <sheetViews>
    <sheetView rightToLeft="1" tabSelected="1" view="pageBreakPreview" zoomScaleNormal="100" zoomScaleSheetLayoutView="100" workbookViewId="0">
      <selection activeCell="A19" sqref="A19"/>
    </sheetView>
  </sheetViews>
  <sheetFormatPr defaultRowHeight="18.75"/>
  <cols>
    <col min="1" max="16384" width="9.140625" style="36"/>
  </cols>
  <sheetData>
    <row r="15" spans="1:9" ht="33.75" customHeight="1">
      <c r="A15" s="116" t="s">
        <v>314</v>
      </c>
      <c r="B15" s="116"/>
      <c r="C15" s="116"/>
      <c r="D15" s="116"/>
      <c r="E15" s="116"/>
      <c r="F15" s="116"/>
      <c r="G15" s="116"/>
      <c r="H15" s="116"/>
      <c r="I15" s="116"/>
    </row>
    <row r="16" spans="1:9" ht="33.75" customHeight="1">
      <c r="A16" s="116" t="s">
        <v>313</v>
      </c>
      <c r="B16" s="116"/>
      <c r="C16" s="116"/>
      <c r="D16" s="116"/>
      <c r="E16" s="116"/>
      <c r="F16" s="116"/>
      <c r="G16" s="116"/>
      <c r="H16" s="116"/>
      <c r="I16" s="116"/>
    </row>
    <row r="17" spans="1:9" ht="33.75" customHeight="1">
      <c r="A17" s="117" t="s">
        <v>312</v>
      </c>
      <c r="B17" s="117"/>
      <c r="C17" s="117"/>
      <c r="D17" s="117"/>
      <c r="E17" s="117"/>
      <c r="F17" s="117"/>
      <c r="G17" s="117"/>
      <c r="H17" s="117"/>
      <c r="I17" s="117"/>
    </row>
    <row r="18" spans="1:9" ht="33.75" customHeight="1">
      <c r="A18" s="116" t="s">
        <v>371</v>
      </c>
      <c r="B18" s="116"/>
      <c r="C18" s="116"/>
      <c r="D18" s="116"/>
      <c r="E18" s="116"/>
      <c r="F18" s="116"/>
      <c r="G18" s="116"/>
      <c r="H18" s="116"/>
      <c r="I18" s="116"/>
    </row>
    <row r="19" spans="1:9">
      <c r="A19" s="38"/>
      <c r="B19" s="38"/>
      <c r="C19" s="38"/>
      <c r="D19" s="38"/>
      <c r="E19" s="38"/>
      <c r="F19" s="38"/>
      <c r="G19" s="38"/>
      <c r="H19" s="38"/>
      <c r="I19" s="38"/>
    </row>
    <row r="20" spans="1:9">
      <c r="A20" s="38"/>
      <c r="B20" s="38"/>
      <c r="C20" s="38"/>
      <c r="D20" s="38"/>
      <c r="E20" s="38"/>
      <c r="F20" s="38"/>
      <c r="G20" s="38"/>
      <c r="H20" s="38"/>
      <c r="I20" s="38"/>
    </row>
    <row r="21" spans="1:9">
      <c r="A21" s="38"/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34.5" customHeight="1">
      <c r="A24" s="38"/>
      <c r="B24" s="38"/>
      <c r="C24" s="38"/>
      <c r="D24" s="38"/>
      <c r="E24" s="38"/>
      <c r="F24" s="38"/>
      <c r="G24" s="38"/>
      <c r="H24" s="38"/>
      <c r="I24" s="38"/>
    </row>
    <row r="27" spans="1:9">
      <c r="C27" s="37" t="s">
        <v>307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FE2B-111C-4619-BCC7-96440E29D07F}">
  <sheetPr>
    <tabColor rgb="FF92D050"/>
    <pageSetUpPr fitToPage="1"/>
  </sheetPr>
  <dimension ref="A1:I16"/>
  <sheetViews>
    <sheetView rightToLeft="1" view="pageBreakPreview" zoomScale="150" zoomScaleNormal="100" zoomScaleSheetLayoutView="150" workbookViewId="0">
      <selection activeCell="G15" sqref="C15:G19"/>
    </sheetView>
  </sheetViews>
  <sheetFormatPr defaultRowHeight="12.75"/>
  <cols>
    <col min="1" max="1" width="40.28515625" style="50" customWidth="1"/>
    <col min="2" max="2" width="1.28515625" style="50" customWidth="1"/>
    <col min="3" max="3" width="19.42578125" style="50" customWidth="1"/>
    <col min="4" max="4" width="1.28515625" style="50" customWidth="1"/>
    <col min="5" max="5" width="20.7109375" style="50" customWidth="1"/>
    <col min="6" max="6" width="1.28515625" style="50" customWidth="1"/>
    <col min="7" max="7" width="19.42578125" style="50" customWidth="1"/>
    <col min="8" max="8" width="1.28515625" style="50" customWidth="1"/>
    <col min="9" max="9" width="19.42578125" style="50" customWidth="1"/>
    <col min="10" max="10" width="0.28515625" style="50" customWidth="1"/>
    <col min="11" max="16384" width="9.140625" style="50"/>
  </cols>
  <sheetData>
    <row r="1" spans="1:9" ht="29.1" customHeight="1">
      <c r="A1" s="130" t="str">
        <f>سهام!A1</f>
        <v>صندوق حفظ ارزش دماوند</v>
      </c>
      <c r="B1" s="130"/>
      <c r="C1" s="130"/>
      <c r="D1" s="130"/>
      <c r="E1" s="130"/>
      <c r="F1" s="130"/>
      <c r="G1" s="130"/>
      <c r="H1" s="130"/>
      <c r="I1" s="130"/>
    </row>
    <row r="2" spans="1:9" ht="21.75" customHeight="1">
      <c r="A2" s="130" t="s">
        <v>143</v>
      </c>
      <c r="B2" s="130"/>
      <c r="C2" s="130"/>
      <c r="D2" s="130"/>
      <c r="E2" s="130"/>
      <c r="F2" s="130"/>
      <c r="G2" s="130"/>
      <c r="H2" s="130"/>
      <c r="I2" s="130"/>
    </row>
    <row r="3" spans="1:9" ht="21.75" customHeight="1">
      <c r="A3" s="130" t="str">
        <f>سهام!A3</f>
        <v>‫برای ماه منتهی به 31 اردیبهشت ماه 1405</v>
      </c>
      <c r="B3" s="130"/>
      <c r="C3" s="130"/>
      <c r="D3" s="130"/>
      <c r="E3" s="130"/>
      <c r="F3" s="130"/>
      <c r="G3" s="130"/>
      <c r="H3" s="130"/>
      <c r="I3" s="130"/>
    </row>
    <row r="4" spans="1:9" ht="14.45" customHeight="1"/>
    <row r="5" spans="1:9" ht="14.45" customHeight="1">
      <c r="A5" s="138" t="s">
        <v>310</v>
      </c>
      <c r="B5" s="138"/>
      <c r="C5" s="138"/>
      <c r="D5" s="138"/>
      <c r="E5" s="138"/>
      <c r="F5" s="138"/>
      <c r="G5" s="138"/>
      <c r="H5" s="138"/>
      <c r="I5" s="138"/>
    </row>
    <row r="6" spans="1:9" ht="14.45" customHeight="1">
      <c r="C6" s="123" t="s">
        <v>158</v>
      </c>
      <c r="D6" s="123"/>
      <c r="E6" s="123"/>
      <c r="G6" s="123" t="s">
        <v>159</v>
      </c>
      <c r="H6" s="123"/>
      <c r="I6" s="123"/>
    </row>
    <row r="7" spans="1:9" ht="36.4" customHeight="1">
      <c r="A7" s="67" t="s">
        <v>184</v>
      </c>
      <c r="C7" s="75" t="s">
        <v>185</v>
      </c>
      <c r="D7" s="51"/>
      <c r="E7" s="75" t="s">
        <v>186</v>
      </c>
      <c r="G7" s="75" t="s">
        <v>185</v>
      </c>
      <c r="H7" s="51"/>
      <c r="I7" s="75" t="s">
        <v>186</v>
      </c>
    </row>
    <row r="8" spans="1:9" ht="21.75" customHeight="1">
      <c r="A8" s="73" t="s">
        <v>224</v>
      </c>
      <c r="C8" s="57">
        <f>VLOOKUP(A8,'سود سپرده بانکی'!A:M,3,0)</f>
        <v>56622477</v>
      </c>
      <c r="D8" s="55"/>
      <c r="E8" s="58">
        <f t="shared" ref="E8:E13" si="0">C8/$C$14*100</f>
        <v>12.240229305540913</v>
      </c>
      <c r="F8" s="55"/>
      <c r="G8" s="57">
        <f>IFERROR(VLOOKUP(A8,'سود سپرده بانکی'!A:M,9,0),0)</f>
        <v>141692084</v>
      </c>
      <c r="H8" s="55"/>
      <c r="I8" s="58">
        <f t="shared" ref="I8:I13" si="1">G8/$G$14*100</f>
        <v>0.59040277617191106</v>
      </c>
    </row>
    <row r="9" spans="1:9" ht="21.75" customHeight="1">
      <c r="A9" s="54" t="s">
        <v>225</v>
      </c>
      <c r="C9" s="57">
        <f>VLOOKUP(A9,'سود سپرده بانکی'!A:M,3,0)</f>
        <v>400176</v>
      </c>
      <c r="D9" s="55"/>
      <c r="E9" s="59">
        <f t="shared" si="0"/>
        <v>8.6507095098897577E-2</v>
      </c>
      <c r="F9" s="55"/>
      <c r="G9" s="57">
        <f>IFERROR(VLOOKUP(A9,'سود سپرده بانکی'!A:M,9,0),0)</f>
        <v>3454936</v>
      </c>
      <c r="H9" s="55"/>
      <c r="I9" s="59">
        <f t="shared" si="1"/>
        <v>1.4396032215153795E-2</v>
      </c>
    </row>
    <row r="10" spans="1:9" ht="21.75" customHeight="1">
      <c r="A10" s="54" t="s">
        <v>226</v>
      </c>
      <c r="C10" s="57">
        <f>VLOOKUP(A10,'سود سپرده بانکی'!A:M,3,0)</f>
        <v>159660</v>
      </c>
      <c r="D10" s="55"/>
      <c r="E10" s="59">
        <f t="shared" si="0"/>
        <v>3.4514120795574914E-2</v>
      </c>
      <c r="F10" s="55"/>
      <c r="G10" s="57">
        <f>IFERROR(VLOOKUP(A10,'سود سپرده بانکی'!A:M,9,0),0)</f>
        <v>31770121</v>
      </c>
      <c r="H10" s="55"/>
      <c r="I10" s="59">
        <f t="shared" si="1"/>
        <v>0.13237978515241211</v>
      </c>
    </row>
    <row r="11" spans="1:9" ht="21.75" customHeight="1">
      <c r="A11" s="54" t="s">
        <v>229</v>
      </c>
      <c r="C11" s="57">
        <f>VLOOKUP(A11,'سود سپرده بانکی'!A:M,3,0)</f>
        <v>405410957</v>
      </c>
      <c r="D11" s="55"/>
      <c r="E11" s="59">
        <f t="shared" si="0"/>
        <v>87.63874947856462</v>
      </c>
      <c r="F11" s="55"/>
      <c r="G11" s="57">
        <f>IFERROR(VLOOKUP(A11,'سود سپرده بانکی'!A:M,9,0),0)</f>
        <v>21439588923</v>
      </c>
      <c r="H11" s="55"/>
      <c r="I11" s="59">
        <f t="shared" si="1"/>
        <v>89.33450947142363</v>
      </c>
    </row>
    <row r="12" spans="1:9" ht="21.75" customHeight="1">
      <c r="A12" s="54" t="s">
        <v>227</v>
      </c>
      <c r="C12" s="57">
        <f>VLOOKUP(A12,'سود سپرده بانکی'!A:M,3,0)</f>
        <v>0</v>
      </c>
      <c r="D12" s="55"/>
      <c r="E12" s="59">
        <f t="shared" si="0"/>
        <v>0</v>
      </c>
      <c r="F12" s="55"/>
      <c r="G12" s="57">
        <f>IFERROR(VLOOKUP(A12,'سود سپرده بانکی'!A:M,9,0),0)</f>
        <v>800000</v>
      </c>
      <c r="H12" s="55"/>
      <c r="I12" s="59">
        <f t="shared" si="1"/>
        <v>3.3334411323749659E-3</v>
      </c>
    </row>
    <row r="13" spans="1:9" ht="21.75" customHeight="1">
      <c r="A13" s="54" t="s">
        <v>228</v>
      </c>
      <c r="C13" s="57">
        <v>0</v>
      </c>
      <c r="D13" s="55"/>
      <c r="E13" s="59">
        <f t="shared" si="0"/>
        <v>0</v>
      </c>
      <c r="F13" s="55"/>
      <c r="G13" s="57">
        <f>IFERROR(VLOOKUP(A13,'سود سپرده بانکی'!A:M,9,0),0)</f>
        <v>2381917808</v>
      </c>
      <c r="H13" s="55"/>
      <c r="I13" s="59">
        <f t="shared" si="1"/>
        <v>9.9249784939045202</v>
      </c>
    </row>
    <row r="14" spans="1:9" ht="21.75" customHeight="1" thickBot="1">
      <c r="A14" s="71"/>
      <c r="C14" s="74">
        <f>SUM(C8:C13)</f>
        <v>462593270</v>
      </c>
      <c r="D14" s="55"/>
      <c r="E14" s="74">
        <f>SUM(E8:E13)</f>
        <v>100</v>
      </c>
      <c r="F14" s="55"/>
      <c r="G14" s="74">
        <f>SUM(G8:G13)</f>
        <v>23999223872</v>
      </c>
      <c r="H14" s="55"/>
      <c r="I14" s="74">
        <f>SUM(I8:I13)</f>
        <v>100</v>
      </c>
    </row>
    <row r="15" spans="1:9" ht="13.5" thickTop="1">
      <c r="C15" s="68"/>
      <c r="G15" s="68"/>
    </row>
    <row r="16" spans="1:9">
      <c r="C16" s="68"/>
      <c r="G16" s="68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E13"/>
  <sheetViews>
    <sheetView rightToLeft="1" view="pageBreakPreview" topLeftCell="A7" zoomScale="154" zoomScaleNormal="100" zoomScaleSheetLayoutView="154" workbookViewId="0">
      <selection activeCell="E6" sqref="E6"/>
    </sheetView>
  </sheetViews>
  <sheetFormatPr defaultRowHeight="12.75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5" ht="29.1" customHeight="1">
      <c r="A1" s="121" t="str">
        <f>سهام!A1</f>
        <v>صندوق حفظ ارزش دماوند</v>
      </c>
      <c r="B1" s="121"/>
      <c r="C1" s="121"/>
      <c r="D1" s="121"/>
      <c r="E1" s="121"/>
    </row>
    <row r="2" spans="1:5" ht="21.75" customHeight="1">
      <c r="A2" s="121" t="s">
        <v>143</v>
      </c>
      <c r="B2" s="121"/>
      <c r="C2" s="121"/>
      <c r="D2" s="121"/>
      <c r="E2" s="121"/>
    </row>
    <row r="3" spans="1:5" ht="21.75" customHeight="1">
      <c r="A3" s="121" t="str">
        <f>سهام!A3</f>
        <v>‫برای ماه منتهی به 31 اردیبهشت ماه 1405</v>
      </c>
      <c r="B3" s="121"/>
      <c r="C3" s="121"/>
      <c r="D3" s="121"/>
      <c r="E3" s="121"/>
    </row>
    <row r="4" spans="1:5" ht="14.45" customHeight="1"/>
    <row r="5" spans="1:5" ht="29.1" customHeight="1">
      <c r="A5" s="120" t="s">
        <v>309</v>
      </c>
      <c r="B5" s="120"/>
      <c r="C5" s="120"/>
      <c r="D5" s="120"/>
      <c r="E5" s="120"/>
    </row>
    <row r="6" spans="1:5" ht="14.45" customHeight="1">
      <c r="C6" s="2" t="s">
        <v>158</v>
      </c>
      <c r="E6" s="2" t="s">
        <v>374</v>
      </c>
    </row>
    <row r="7" spans="1:5" ht="14.45" customHeight="1">
      <c r="A7" s="14" t="s">
        <v>157</v>
      </c>
      <c r="C7" s="4" t="s">
        <v>140</v>
      </c>
      <c r="E7" s="4" t="s">
        <v>140</v>
      </c>
    </row>
    <row r="8" spans="1:5" ht="21.75" customHeight="1">
      <c r="A8" s="15" t="s">
        <v>157</v>
      </c>
      <c r="C8" s="18">
        <v>0</v>
      </c>
      <c r="D8" s="25"/>
      <c r="E8" s="18">
        <v>59090703</v>
      </c>
    </row>
    <row r="9" spans="1:5" ht="21.75" customHeight="1">
      <c r="A9" s="13" t="s">
        <v>187</v>
      </c>
      <c r="C9" s="19">
        <v>0</v>
      </c>
      <c r="D9" s="25"/>
      <c r="E9" s="19">
        <v>14410186</v>
      </c>
    </row>
    <row r="10" spans="1:5" ht="21.75" customHeight="1">
      <c r="A10" s="13" t="s">
        <v>188</v>
      </c>
      <c r="C10" s="31">
        <v>37053489</v>
      </c>
      <c r="D10" s="25"/>
      <c r="E10" s="31">
        <v>2078568873</v>
      </c>
    </row>
    <row r="11" spans="1:5" ht="21.75" customHeight="1" thickBot="1">
      <c r="A11" s="29"/>
      <c r="C11" s="20">
        <f>SUM(C8:C10)</f>
        <v>37053489</v>
      </c>
      <c r="D11" s="25"/>
      <c r="E11" s="20">
        <f>SUM(E8:E10)</f>
        <v>2152069762</v>
      </c>
    </row>
    <row r="12" spans="1:5" ht="13.5" thickTop="1">
      <c r="C12" s="33"/>
    </row>
    <row r="13" spans="1:5">
      <c r="C13" s="33"/>
      <c r="E13" s="33"/>
    </row>
  </sheetData>
  <mergeCells count="4">
    <mergeCell ref="A1:E1"/>
    <mergeCell ref="A2:E2"/>
    <mergeCell ref="A3:E3"/>
    <mergeCell ref="A5:E5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3"/>
  <sheetViews>
    <sheetView rightToLeft="1" view="pageBreakPreview" topLeftCell="A13" zoomScale="106" zoomScaleNormal="100" zoomScaleSheetLayoutView="106" workbookViewId="0">
      <selection activeCell="Q21" sqref="Q21"/>
    </sheetView>
  </sheetViews>
  <sheetFormatPr defaultRowHeight="12.75"/>
  <cols>
    <col min="1" max="1" width="24.7109375" style="9" bestFit="1" customWidth="1"/>
    <col min="2" max="2" width="1.28515625" style="9" customWidth="1"/>
    <col min="3" max="3" width="16.85546875" style="9" customWidth="1"/>
    <col min="4" max="4" width="1.28515625" style="9" customWidth="1"/>
    <col min="5" max="5" width="28.140625" style="9" bestFit="1" customWidth="1"/>
    <col min="6" max="6" width="1.28515625" style="9" customWidth="1"/>
    <col min="7" max="7" width="19" style="25" bestFit="1" customWidth="1"/>
    <col min="8" max="8" width="1.28515625" style="25" customWidth="1"/>
    <col min="9" max="9" width="19.140625" style="25" bestFit="1" customWidth="1"/>
    <col min="10" max="10" width="1.28515625" style="25" customWidth="1"/>
    <col min="11" max="11" width="13.7109375" style="25" bestFit="1" customWidth="1"/>
    <col min="12" max="12" width="1.28515625" style="25" customWidth="1"/>
    <col min="13" max="13" width="20.140625" style="25" bestFit="1" customWidth="1"/>
    <col min="14" max="14" width="1.28515625" style="25" customWidth="1"/>
    <col min="15" max="15" width="19.140625" style="25" bestFit="1" customWidth="1"/>
    <col min="16" max="16" width="1.28515625" style="25" customWidth="1"/>
    <col min="17" max="17" width="13.7109375" style="25" bestFit="1" customWidth="1"/>
    <col min="18" max="18" width="1.28515625" style="25" customWidth="1"/>
    <col min="19" max="19" width="20.140625" style="25" bestFit="1" customWidth="1"/>
    <col min="20" max="20" width="7.7109375" style="9" customWidth="1"/>
    <col min="21" max="16384" width="9.140625" style="9"/>
  </cols>
  <sheetData>
    <row r="1" spans="1:19" ht="29.1" customHeight="1">
      <c r="A1" s="121" t="str">
        <f>سهام!A1</f>
        <v>صندوق حفظ ارزش دماوند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21.75" customHeight="1">
      <c r="A2" s="121" t="s">
        <v>143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1.75" customHeight="1">
      <c r="A3" s="121" t="str">
        <f>سهام!A3</f>
        <v>‫برای ماه منتهی به 31 اردیبهشت ماه 1405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14.45" customHeight="1"/>
    <row r="5" spans="1:19" ht="14.45" customHeight="1">
      <c r="A5" s="136" t="s">
        <v>161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19" ht="14.45" customHeight="1">
      <c r="A6" s="118" t="s">
        <v>57</v>
      </c>
      <c r="C6" s="118" t="s">
        <v>189</v>
      </c>
      <c r="D6" s="118"/>
      <c r="E6" s="118"/>
      <c r="F6" s="118"/>
      <c r="G6" s="118"/>
      <c r="I6" s="118" t="s">
        <v>158</v>
      </c>
      <c r="J6" s="118"/>
      <c r="K6" s="118"/>
      <c r="L6" s="118"/>
      <c r="M6" s="118"/>
      <c r="O6" s="118" t="s">
        <v>159</v>
      </c>
      <c r="P6" s="118"/>
      <c r="Q6" s="118"/>
      <c r="R6" s="118"/>
      <c r="S6" s="118"/>
    </row>
    <row r="7" spans="1:19" ht="29.1" customHeight="1">
      <c r="A7" s="118"/>
      <c r="C7" s="8" t="s">
        <v>190</v>
      </c>
      <c r="D7" s="10"/>
      <c r="E7" s="8" t="s">
        <v>191</v>
      </c>
      <c r="F7" s="10"/>
      <c r="G7" s="8" t="s">
        <v>192</v>
      </c>
      <c r="I7" s="8" t="s">
        <v>193</v>
      </c>
      <c r="J7" s="26"/>
      <c r="K7" s="8" t="s">
        <v>194</v>
      </c>
      <c r="L7" s="26"/>
      <c r="M7" s="8" t="s">
        <v>195</v>
      </c>
      <c r="O7" s="8" t="s">
        <v>193</v>
      </c>
      <c r="P7" s="26"/>
      <c r="Q7" s="8" t="s">
        <v>194</v>
      </c>
      <c r="R7" s="26"/>
      <c r="S7" s="8" t="s">
        <v>195</v>
      </c>
    </row>
    <row r="8" spans="1:19" ht="21.75" customHeight="1">
      <c r="A8" s="5" t="s">
        <v>42</v>
      </c>
      <c r="B8"/>
      <c r="C8" s="27" t="s">
        <v>196</v>
      </c>
      <c r="D8" s="25"/>
      <c r="E8" s="18">
        <v>529962599</v>
      </c>
      <c r="F8" s="25"/>
      <c r="G8" s="18">
        <v>40</v>
      </c>
      <c r="I8" s="98">
        <v>0</v>
      </c>
      <c r="J8" s="91"/>
      <c r="K8" s="98">
        <v>0</v>
      </c>
      <c r="L8" s="91"/>
      <c r="M8" s="90">
        <f t="shared" ref="M8:M16" si="0">I8-K8</f>
        <v>0</v>
      </c>
      <c r="N8" s="91"/>
      <c r="O8" s="98">
        <v>21198503960</v>
      </c>
      <c r="P8" s="91"/>
      <c r="Q8" s="98">
        <v>0</v>
      </c>
      <c r="R8" s="91"/>
      <c r="S8" s="90">
        <f>O8-Q8</f>
        <v>21198503960</v>
      </c>
    </row>
    <row r="9" spans="1:19" ht="21.75" customHeight="1">
      <c r="A9" s="6" t="s">
        <v>167</v>
      </c>
      <c r="B9"/>
      <c r="C9" s="28" t="s">
        <v>197</v>
      </c>
      <c r="D9" s="25"/>
      <c r="E9" s="19">
        <v>206882</v>
      </c>
      <c r="F9" s="25"/>
      <c r="G9" s="19">
        <v>48</v>
      </c>
      <c r="I9" s="90">
        <v>0</v>
      </c>
      <c r="J9" s="91"/>
      <c r="K9" s="90">
        <v>0</v>
      </c>
      <c r="L9" s="91"/>
      <c r="M9" s="90">
        <f t="shared" si="0"/>
        <v>0</v>
      </c>
      <c r="N9" s="91"/>
      <c r="O9" s="90">
        <v>9930336</v>
      </c>
      <c r="P9" s="91"/>
      <c r="Q9" s="90">
        <v>0</v>
      </c>
      <c r="R9" s="91"/>
      <c r="S9" s="90">
        <f t="shared" ref="S9:S20" si="1">O9-Q9</f>
        <v>9930336</v>
      </c>
    </row>
    <row r="10" spans="1:19" ht="21.75" customHeight="1">
      <c r="A10" s="6" t="s">
        <v>165</v>
      </c>
      <c r="B10"/>
      <c r="C10" s="28" t="s">
        <v>197</v>
      </c>
      <c r="D10" s="25"/>
      <c r="E10" s="19">
        <v>32800000</v>
      </c>
      <c r="F10" s="25"/>
      <c r="G10" s="19">
        <v>115</v>
      </c>
      <c r="I10" s="90">
        <v>0</v>
      </c>
      <c r="J10" s="91"/>
      <c r="K10" s="90">
        <v>0</v>
      </c>
      <c r="L10" s="91"/>
      <c r="M10" s="90">
        <f t="shared" si="0"/>
        <v>0</v>
      </c>
      <c r="N10" s="91"/>
      <c r="O10" s="90">
        <v>3772000000</v>
      </c>
      <c r="P10" s="91"/>
      <c r="Q10" s="90">
        <v>0</v>
      </c>
      <c r="R10" s="91"/>
      <c r="S10" s="90">
        <f t="shared" si="1"/>
        <v>3772000000</v>
      </c>
    </row>
    <row r="11" spans="1:19" ht="21.75" customHeight="1">
      <c r="A11" s="6" t="s">
        <v>166</v>
      </c>
      <c r="B11"/>
      <c r="C11" s="28" t="s">
        <v>198</v>
      </c>
      <c r="D11" s="25"/>
      <c r="E11" s="19">
        <v>39714000</v>
      </c>
      <c r="F11" s="25"/>
      <c r="G11" s="19">
        <v>7</v>
      </c>
      <c r="I11" s="90">
        <v>0</v>
      </c>
      <c r="J11" s="91"/>
      <c r="K11" s="90">
        <v>0</v>
      </c>
      <c r="L11" s="91"/>
      <c r="M11" s="90">
        <f t="shared" si="0"/>
        <v>0</v>
      </c>
      <c r="N11" s="91"/>
      <c r="O11" s="90">
        <v>277998000</v>
      </c>
      <c r="P11" s="91"/>
      <c r="Q11" s="90">
        <v>0</v>
      </c>
      <c r="R11" s="91"/>
      <c r="S11" s="90">
        <f t="shared" si="1"/>
        <v>277998000</v>
      </c>
    </row>
    <row r="12" spans="1:19" ht="21.75" customHeight="1">
      <c r="A12" s="6" t="s">
        <v>30</v>
      </c>
      <c r="B12"/>
      <c r="C12" s="28" t="s">
        <v>197</v>
      </c>
      <c r="D12" s="25"/>
      <c r="E12" s="19">
        <v>193670541</v>
      </c>
      <c r="F12" s="25"/>
      <c r="G12" s="19">
        <v>11</v>
      </c>
      <c r="I12" s="90">
        <v>0</v>
      </c>
      <c r="J12" s="91"/>
      <c r="K12" s="90">
        <v>0</v>
      </c>
      <c r="L12" s="91"/>
      <c r="M12" s="90">
        <f t="shared" si="0"/>
        <v>0</v>
      </c>
      <c r="N12" s="91"/>
      <c r="O12" s="90">
        <v>2130375951</v>
      </c>
      <c r="P12" s="91"/>
      <c r="Q12" s="90">
        <v>0</v>
      </c>
      <c r="R12" s="91"/>
      <c r="S12" s="90">
        <f t="shared" si="1"/>
        <v>2130375951</v>
      </c>
    </row>
    <row r="13" spans="1:19" ht="21.75" customHeight="1">
      <c r="A13" s="6" t="s">
        <v>31</v>
      </c>
      <c r="B13"/>
      <c r="C13" s="28" t="s">
        <v>197</v>
      </c>
      <c r="D13" s="25"/>
      <c r="E13" s="19">
        <v>422262499</v>
      </c>
      <c r="F13" s="25"/>
      <c r="G13" s="19">
        <v>15</v>
      </c>
      <c r="I13" s="90">
        <v>0</v>
      </c>
      <c r="J13" s="91"/>
      <c r="K13" s="90">
        <v>0</v>
      </c>
      <c r="L13" s="91"/>
      <c r="M13" s="90">
        <f t="shared" si="0"/>
        <v>0</v>
      </c>
      <c r="N13" s="91"/>
      <c r="O13" s="90">
        <v>6333937485</v>
      </c>
      <c r="P13" s="91"/>
      <c r="Q13" s="90">
        <v>0</v>
      </c>
      <c r="R13" s="91"/>
      <c r="S13" s="90">
        <f t="shared" si="1"/>
        <v>6333937485</v>
      </c>
    </row>
    <row r="14" spans="1:19" ht="21.75" customHeight="1">
      <c r="A14" s="6" t="s">
        <v>40</v>
      </c>
      <c r="B14"/>
      <c r="C14" s="28" t="s">
        <v>1</v>
      </c>
      <c r="D14" s="25"/>
      <c r="E14" s="19">
        <v>236119178</v>
      </c>
      <c r="F14" s="25"/>
      <c r="G14" s="19">
        <v>190</v>
      </c>
      <c r="I14" s="90">
        <v>0</v>
      </c>
      <c r="J14" s="91"/>
      <c r="K14" s="90">
        <v>0</v>
      </c>
      <c r="L14" s="91"/>
      <c r="M14" s="90">
        <f t="shared" si="0"/>
        <v>0</v>
      </c>
      <c r="N14" s="91"/>
      <c r="O14" s="90">
        <v>44862643820</v>
      </c>
      <c r="P14" s="91"/>
      <c r="Q14" s="90">
        <v>0</v>
      </c>
      <c r="R14" s="91"/>
      <c r="S14" s="90">
        <f t="shared" si="1"/>
        <v>44862643820</v>
      </c>
    </row>
    <row r="15" spans="1:19" ht="21.75" customHeight="1">
      <c r="A15" s="6" t="s">
        <v>36</v>
      </c>
      <c r="B15"/>
      <c r="C15" s="28" t="s">
        <v>331</v>
      </c>
      <c r="D15" s="25"/>
      <c r="E15" s="19">
        <v>10694914</v>
      </c>
      <c r="F15" s="19"/>
      <c r="G15" s="19">
        <v>346</v>
      </c>
      <c r="I15" s="90">
        <v>0</v>
      </c>
      <c r="J15" s="91"/>
      <c r="K15" s="90">
        <v>0</v>
      </c>
      <c r="L15" s="91"/>
      <c r="M15" s="90">
        <v>0</v>
      </c>
      <c r="N15" s="91"/>
      <c r="O15" s="90">
        <v>3700440244</v>
      </c>
      <c r="P15" s="91"/>
      <c r="Q15" s="90">
        <v>0</v>
      </c>
      <c r="R15" s="91"/>
      <c r="S15" s="90">
        <f t="shared" si="1"/>
        <v>3700440244</v>
      </c>
    </row>
    <row r="16" spans="1:19" ht="21.75" customHeight="1">
      <c r="A16" s="6" t="s">
        <v>168</v>
      </c>
      <c r="B16"/>
      <c r="C16" s="28" t="s">
        <v>199</v>
      </c>
      <c r="D16" s="25"/>
      <c r="E16" s="19">
        <v>79752284</v>
      </c>
      <c r="F16" s="19"/>
      <c r="G16" s="19">
        <v>7</v>
      </c>
      <c r="I16" s="90">
        <v>0</v>
      </c>
      <c r="J16" s="91"/>
      <c r="K16" s="90">
        <v>0</v>
      </c>
      <c r="L16" s="91"/>
      <c r="M16" s="90">
        <f t="shared" si="0"/>
        <v>0</v>
      </c>
      <c r="N16" s="91"/>
      <c r="O16" s="90">
        <v>558265988</v>
      </c>
      <c r="P16" s="91"/>
      <c r="Q16" s="90">
        <v>0</v>
      </c>
      <c r="R16" s="91"/>
      <c r="S16" s="90">
        <f t="shared" si="1"/>
        <v>558265988</v>
      </c>
    </row>
    <row r="17" spans="1:19" ht="21.75" customHeight="1">
      <c r="A17" s="6" t="s">
        <v>337</v>
      </c>
      <c r="B17"/>
      <c r="C17" s="28" t="s">
        <v>352</v>
      </c>
      <c r="D17" s="25"/>
      <c r="E17" s="19">
        <v>1387027</v>
      </c>
      <c r="F17" s="19"/>
      <c r="G17" s="19">
        <v>600</v>
      </c>
      <c r="I17" s="90">
        <v>0</v>
      </c>
      <c r="J17" s="91"/>
      <c r="K17" s="90">
        <v>0</v>
      </c>
      <c r="L17" s="91"/>
      <c r="M17" s="90">
        <v>0</v>
      </c>
      <c r="N17" s="91"/>
      <c r="O17" s="90">
        <v>832216200</v>
      </c>
      <c r="P17" s="91"/>
      <c r="Q17" s="90"/>
      <c r="R17" s="91"/>
      <c r="S17" s="90">
        <f t="shared" si="1"/>
        <v>832216200</v>
      </c>
    </row>
    <row r="18" spans="1:19" ht="21.75" customHeight="1">
      <c r="A18" s="6" t="s">
        <v>34</v>
      </c>
      <c r="B18"/>
      <c r="C18" s="28" t="s">
        <v>200</v>
      </c>
      <c r="D18" s="25"/>
      <c r="E18" s="19">
        <v>100000</v>
      </c>
      <c r="F18" s="19"/>
      <c r="G18" s="19">
        <v>2350</v>
      </c>
      <c r="I18" s="90">
        <v>0</v>
      </c>
      <c r="J18" s="91"/>
      <c r="K18" s="90">
        <v>0</v>
      </c>
      <c r="L18" s="91"/>
      <c r="M18" s="90">
        <v>0</v>
      </c>
      <c r="N18" s="91"/>
      <c r="O18" s="90">
        <v>235000000</v>
      </c>
      <c r="P18" s="91"/>
      <c r="Q18" s="90">
        <v>0</v>
      </c>
      <c r="R18" s="91"/>
      <c r="S18" s="90">
        <f t="shared" si="1"/>
        <v>235000000</v>
      </c>
    </row>
    <row r="19" spans="1:19" ht="21.75" customHeight="1">
      <c r="A19" s="6" t="s">
        <v>39</v>
      </c>
      <c r="B19"/>
      <c r="C19" s="28" t="s">
        <v>128</v>
      </c>
      <c r="D19" s="25"/>
      <c r="E19" s="19">
        <v>3250000</v>
      </c>
      <c r="F19" s="19"/>
      <c r="G19" s="19">
        <v>170</v>
      </c>
      <c r="I19" s="90">
        <v>0</v>
      </c>
      <c r="J19" s="91"/>
      <c r="K19" s="90">
        <v>0</v>
      </c>
      <c r="L19" s="91"/>
      <c r="M19" s="90">
        <v>0</v>
      </c>
      <c r="N19" s="91"/>
      <c r="O19" s="90">
        <v>552500000</v>
      </c>
      <c r="P19" s="91"/>
      <c r="Q19" s="90">
        <v>0</v>
      </c>
      <c r="R19" s="91"/>
      <c r="S19" s="90">
        <f t="shared" si="1"/>
        <v>552500000</v>
      </c>
    </row>
    <row r="20" spans="1:19" customFormat="1" ht="21.75" customHeight="1">
      <c r="A20" s="6" t="s">
        <v>35</v>
      </c>
      <c r="B20" s="25"/>
      <c r="C20" s="28" t="s">
        <v>363</v>
      </c>
      <c r="D20" s="25"/>
      <c r="E20" s="19">
        <v>1000</v>
      </c>
      <c r="F20" s="19"/>
      <c r="G20" s="19">
        <v>9250</v>
      </c>
      <c r="I20" s="95">
        <v>0</v>
      </c>
      <c r="J20" s="92"/>
      <c r="K20" s="95">
        <v>0</v>
      </c>
      <c r="L20" s="92"/>
      <c r="M20" s="95">
        <f>I20-K20</f>
        <v>0</v>
      </c>
      <c r="N20" s="92"/>
      <c r="O20" s="95">
        <v>9250000</v>
      </c>
      <c r="P20" s="92"/>
      <c r="Q20" s="95">
        <v>0</v>
      </c>
      <c r="R20" s="92"/>
      <c r="S20" s="90">
        <f t="shared" si="1"/>
        <v>9250000</v>
      </c>
    </row>
    <row r="21" spans="1:19" customFormat="1" ht="21.75" customHeight="1">
      <c r="A21" s="6" t="s">
        <v>333</v>
      </c>
      <c r="B21" s="25"/>
      <c r="C21" s="28" t="s">
        <v>374</v>
      </c>
      <c r="D21" s="25"/>
      <c r="E21" s="19">
        <v>12451749</v>
      </c>
      <c r="F21" s="25"/>
      <c r="G21" s="19">
        <v>200</v>
      </c>
      <c r="I21" s="95">
        <v>2490349800</v>
      </c>
      <c r="J21" s="92"/>
      <c r="K21" s="95">
        <v>-357850851</v>
      </c>
      <c r="L21" s="92"/>
      <c r="M21" s="95">
        <f>I21+K21</f>
        <v>2132498949</v>
      </c>
      <c r="N21" s="92"/>
      <c r="O21" s="95">
        <v>2490349800</v>
      </c>
      <c r="P21" s="92"/>
      <c r="Q21" s="95">
        <v>-357850851</v>
      </c>
      <c r="R21" s="92"/>
      <c r="S21" s="95">
        <f>O21+Q21</f>
        <v>2132498949</v>
      </c>
    </row>
    <row r="22" spans="1:19" ht="21.75" customHeight="1">
      <c r="A22" s="29"/>
      <c r="C22" s="19"/>
      <c r="D22" s="25"/>
      <c r="E22" s="19"/>
      <c r="F22" s="25"/>
      <c r="G22" s="19"/>
      <c r="I22" s="103">
        <f>SUM(I8:I21)</f>
        <v>2490349800</v>
      </c>
      <c r="J22" s="91"/>
      <c r="K22" s="103">
        <f>SUM(K8:K21)</f>
        <v>-357850851</v>
      </c>
      <c r="L22" s="91"/>
      <c r="M22" s="103">
        <f>SUM(M8:M21)</f>
        <v>2132498949</v>
      </c>
      <c r="N22" s="91"/>
      <c r="O22" s="103">
        <f>SUM(O8:O21)</f>
        <v>86963411784</v>
      </c>
      <c r="P22" s="91"/>
      <c r="Q22" s="103">
        <f>SUM(Q18:Q21)</f>
        <v>-357850851</v>
      </c>
      <c r="R22" s="91"/>
      <c r="S22" s="103">
        <f>SUM(S8:S21)</f>
        <v>86605560933</v>
      </c>
    </row>
    <row r="23" spans="1:19">
      <c r="I23" s="30"/>
      <c r="O23" s="3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16"/>
  <sheetViews>
    <sheetView rightToLeft="1" view="pageBreakPreview" topLeftCell="A10" zoomScaleNormal="100" zoomScaleSheetLayoutView="100" workbookViewId="0">
      <selection activeCell="M21" sqref="G16:M21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5.7109375" bestFit="1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121" t="str">
        <f>سهام!A1</f>
        <v>صندوق حفظ ارزش دماوند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21.75" customHeight="1">
      <c r="A2" s="121" t="s">
        <v>143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21.75" customHeight="1">
      <c r="A3" s="121" t="str">
        <f>سهام!A3</f>
        <v>‫برای ماه منتهی به 31 اردیبهشت ماه 1405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7" ht="14.45" customHeight="1"/>
    <row r="5" spans="1:17" ht="14.45" customHeight="1">
      <c r="A5" s="136" t="s">
        <v>201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ht="14.45" customHeight="1">
      <c r="A6" s="118" t="s">
        <v>146</v>
      </c>
      <c r="G6" s="118" t="s">
        <v>158</v>
      </c>
      <c r="H6" s="118"/>
      <c r="I6" s="118"/>
      <c r="J6" s="118"/>
      <c r="K6" s="118"/>
      <c r="M6" s="118" t="s">
        <v>159</v>
      </c>
      <c r="N6" s="118"/>
      <c r="O6" s="118"/>
      <c r="P6" s="118"/>
      <c r="Q6" s="118"/>
    </row>
    <row r="7" spans="1:17" ht="36.75" customHeight="1">
      <c r="A7" s="118"/>
      <c r="C7" s="7" t="s">
        <v>134</v>
      </c>
      <c r="E7" s="7" t="s">
        <v>202</v>
      </c>
      <c r="G7" s="8" t="s">
        <v>203</v>
      </c>
      <c r="H7" s="3"/>
      <c r="I7" s="8" t="s">
        <v>194</v>
      </c>
      <c r="J7" s="3"/>
      <c r="K7" s="8" t="s">
        <v>204</v>
      </c>
      <c r="M7" s="8" t="s">
        <v>203</v>
      </c>
      <c r="N7" s="3"/>
      <c r="O7" s="8" t="s">
        <v>194</v>
      </c>
      <c r="P7" s="3"/>
      <c r="Q7" s="8" t="s">
        <v>204</v>
      </c>
    </row>
    <row r="8" spans="1:17" ht="21.75" customHeight="1">
      <c r="A8" s="27" t="s">
        <v>173</v>
      </c>
      <c r="B8" s="25"/>
      <c r="C8" s="27" t="s">
        <v>205</v>
      </c>
      <c r="E8" s="18">
        <v>23</v>
      </c>
      <c r="G8" s="98">
        <v>0</v>
      </c>
      <c r="H8" s="91"/>
      <c r="I8" s="98">
        <v>0</v>
      </c>
      <c r="J8" s="91"/>
      <c r="K8" s="90">
        <f t="shared" ref="K8:K14" si="0">G8-I8</f>
        <v>0</v>
      </c>
      <c r="L8" s="91"/>
      <c r="M8" s="90">
        <f>VLOOKUP(A8,'[1]درآمد سرمایه گذاری در اوراق به'!$A:$Q,11,0)</f>
        <v>1810935052</v>
      </c>
      <c r="N8" s="91"/>
      <c r="O8" s="98">
        <v>0</v>
      </c>
      <c r="P8" s="91"/>
      <c r="Q8" s="98">
        <f>M8-O8</f>
        <v>1810935052</v>
      </c>
    </row>
    <row r="9" spans="1:17" ht="21.75" customHeight="1">
      <c r="A9" s="28" t="s">
        <v>174</v>
      </c>
      <c r="B9" s="25"/>
      <c r="C9" s="28" t="s">
        <v>205</v>
      </c>
      <c r="E9" s="19">
        <v>23</v>
      </c>
      <c r="G9" s="90">
        <v>0</v>
      </c>
      <c r="H9" s="91"/>
      <c r="I9" s="90">
        <v>0</v>
      </c>
      <c r="J9" s="91"/>
      <c r="K9" s="90">
        <f t="shared" si="0"/>
        <v>0</v>
      </c>
      <c r="L9" s="91"/>
      <c r="M9" s="90">
        <f>VLOOKUP(A9,'[1]درآمد سرمایه گذاری در اوراق به'!$A:$Q,11,0)</f>
        <v>4305270</v>
      </c>
      <c r="N9" s="91"/>
      <c r="O9" s="90">
        <v>0</v>
      </c>
      <c r="P9" s="91"/>
      <c r="Q9" s="90">
        <f>M9-O9</f>
        <v>4305270</v>
      </c>
    </row>
    <row r="10" spans="1:17" ht="21.75" customHeight="1">
      <c r="A10" s="28" t="s">
        <v>176</v>
      </c>
      <c r="B10" s="25"/>
      <c r="C10" s="28" t="s">
        <v>206</v>
      </c>
      <c r="E10" s="19">
        <v>23</v>
      </c>
      <c r="G10" s="90">
        <v>0</v>
      </c>
      <c r="H10" s="91"/>
      <c r="I10" s="90">
        <v>0</v>
      </c>
      <c r="J10" s="91"/>
      <c r="K10" s="90">
        <f t="shared" si="0"/>
        <v>0</v>
      </c>
      <c r="L10" s="91"/>
      <c r="M10" s="90">
        <f>VLOOKUP(A10,'[1]درآمد سرمایه گذاری در اوراق به'!$A:$Q,11,0)</f>
        <v>722028063</v>
      </c>
      <c r="N10" s="91"/>
      <c r="O10" s="90">
        <v>0</v>
      </c>
      <c r="P10" s="91"/>
      <c r="Q10" s="90">
        <f t="shared" ref="Q10:Q14" si="1">M10-O10</f>
        <v>722028063</v>
      </c>
    </row>
    <row r="11" spans="1:17" ht="21.75" customHeight="1">
      <c r="A11" s="28" t="s">
        <v>177</v>
      </c>
      <c r="B11" s="25"/>
      <c r="C11" s="28" t="s">
        <v>207</v>
      </c>
      <c r="E11" s="19">
        <v>23</v>
      </c>
      <c r="G11" s="90">
        <v>1025031034</v>
      </c>
      <c r="H11" s="91"/>
      <c r="I11" s="90">
        <v>0</v>
      </c>
      <c r="J11" s="91"/>
      <c r="K11" s="90">
        <f t="shared" si="0"/>
        <v>1025031034</v>
      </c>
      <c r="L11" s="91"/>
      <c r="M11" s="90">
        <v>4345361506</v>
      </c>
      <c r="N11" s="91"/>
      <c r="O11" s="90">
        <v>0</v>
      </c>
      <c r="P11" s="91"/>
      <c r="Q11" s="90">
        <f t="shared" si="1"/>
        <v>4345361506</v>
      </c>
    </row>
    <row r="12" spans="1:17" ht="21.75" customHeight="1">
      <c r="A12" s="28" t="s">
        <v>175</v>
      </c>
      <c r="B12" s="25"/>
      <c r="C12" s="28" t="s">
        <v>208</v>
      </c>
      <c r="E12" s="19">
        <v>23</v>
      </c>
      <c r="G12" s="90">
        <v>0</v>
      </c>
      <c r="H12" s="91"/>
      <c r="I12" s="90">
        <v>0</v>
      </c>
      <c r="J12" s="91"/>
      <c r="K12" s="90">
        <f t="shared" si="0"/>
        <v>0</v>
      </c>
      <c r="L12" s="91"/>
      <c r="M12" s="90">
        <f>VLOOKUP(A12,'[1]درآمد سرمایه گذاری در اوراق به'!$A:$Q,11,0)</f>
        <v>18100210055</v>
      </c>
      <c r="N12" s="91"/>
      <c r="O12" s="90">
        <v>0</v>
      </c>
      <c r="P12" s="91"/>
      <c r="Q12" s="90">
        <f t="shared" si="1"/>
        <v>18100210055</v>
      </c>
    </row>
    <row r="13" spans="1:17" ht="21.75" customHeight="1">
      <c r="A13" s="28" t="s">
        <v>172</v>
      </c>
      <c r="B13" s="25"/>
      <c r="C13" s="28" t="s">
        <v>209</v>
      </c>
      <c r="E13" s="19">
        <v>23</v>
      </c>
      <c r="G13" s="90">
        <v>4003089866</v>
      </c>
      <c r="H13" s="91">
        <v>0</v>
      </c>
      <c r="I13" s="90">
        <v>0</v>
      </c>
      <c r="J13" s="91">
        <v>0</v>
      </c>
      <c r="K13" s="90">
        <f t="shared" si="0"/>
        <v>4003089866</v>
      </c>
      <c r="L13" s="91"/>
      <c r="M13" s="90">
        <v>36719338477</v>
      </c>
      <c r="N13" s="91"/>
      <c r="O13" s="90">
        <v>0</v>
      </c>
      <c r="P13" s="91"/>
      <c r="Q13" s="90">
        <f t="shared" si="1"/>
        <v>36719338477</v>
      </c>
    </row>
    <row r="14" spans="1:17" ht="21.75" customHeight="1">
      <c r="A14" s="28" t="s">
        <v>136</v>
      </c>
      <c r="B14" s="25"/>
      <c r="C14" s="28" t="s">
        <v>138</v>
      </c>
      <c r="E14" s="19" t="s">
        <v>70</v>
      </c>
      <c r="G14" s="90">
        <v>0</v>
      </c>
      <c r="H14" s="91">
        <v>0</v>
      </c>
      <c r="I14" s="90">
        <v>0</v>
      </c>
      <c r="J14" s="91">
        <v>0</v>
      </c>
      <c r="K14" s="90">
        <f t="shared" si="0"/>
        <v>0</v>
      </c>
      <c r="L14" s="91"/>
      <c r="M14" s="90">
        <v>16759302626</v>
      </c>
      <c r="N14" s="91"/>
      <c r="O14" s="90">
        <v>0</v>
      </c>
      <c r="P14" s="91"/>
      <c r="Q14" s="90">
        <f t="shared" si="1"/>
        <v>16759302626</v>
      </c>
    </row>
    <row r="15" spans="1:17" ht="21.75" customHeight="1" thickBot="1">
      <c r="A15" s="29"/>
      <c r="C15" s="32"/>
      <c r="E15" s="32"/>
      <c r="G15" s="103">
        <f>SUM(G8:G14)</f>
        <v>5028120900</v>
      </c>
      <c r="H15" s="91"/>
      <c r="I15" s="103">
        <f>SUM(I8:I14)</f>
        <v>0</v>
      </c>
      <c r="J15" s="91"/>
      <c r="K15" s="103">
        <f>SUM(K8:K14)</f>
        <v>5028120900</v>
      </c>
      <c r="L15" s="91"/>
      <c r="M15" s="103">
        <f>SUM(M8:M14)</f>
        <v>78461481049</v>
      </c>
      <c r="N15" s="91"/>
      <c r="O15" s="103">
        <f>SUM(O8:O14)</f>
        <v>0</v>
      </c>
      <c r="P15" s="91"/>
      <c r="Q15" s="103">
        <f>SUM(Q8:Q14)</f>
        <v>78461481049</v>
      </c>
    </row>
    <row r="16" spans="1:17" ht="13.5" thickTop="1">
      <c r="G16" s="33"/>
      <c r="K16" s="33"/>
      <c r="M16" s="33"/>
      <c r="Q16" s="33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7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5"/>
  <sheetViews>
    <sheetView rightToLeft="1" view="pageBreakPreview" topLeftCell="A10" zoomScale="136" zoomScaleNormal="100" zoomScaleSheetLayoutView="136" workbookViewId="0">
      <selection activeCell="K18" sqref="C15:K18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1" bestFit="1" customWidth="1"/>
    <col min="6" max="6" width="1.28515625" customWidth="1"/>
    <col min="7" max="7" width="15.5703125" customWidth="1"/>
    <col min="8" max="8" width="1.28515625" customWidth="1"/>
    <col min="9" max="9" width="15.5703125" bestFit="1" customWidth="1"/>
    <col min="10" max="10" width="1.28515625" customWidth="1"/>
    <col min="11" max="11" width="11.14062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21" t="str">
        <f>سهام!A1</f>
        <v>صندوق حفظ ارزش دماوند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21.75" customHeight="1">
      <c r="A2" s="121" t="s">
        <v>143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21.75" customHeight="1">
      <c r="A3" s="121" t="str">
        <f>سهام!A3</f>
        <v>‫برای ماه منتهی به 31 اردیبهشت ماه 1405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14.45" customHeight="1"/>
    <row r="5" spans="1:13" ht="14.45" customHeight="1">
      <c r="A5" s="136" t="s">
        <v>210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14.45" customHeight="1">
      <c r="A6" s="118" t="s">
        <v>146</v>
      </c>
      <c r="C6" s="118" t="s">
        <v>158</v>
      </c>
      <c r="D6" s="118"/>
      <c r="E6" s="118"/>
      <c r="F6" s="118"/>
      <c r="G6" s="118"/>
      <c r="I6" s="118" t="s">
        <v>159</v>
      </c>
      <c r="J6" s="118"/>
      <c r="K6" s="118"/>
      <c r="L6" s="118"/>
      <c r="M6" s="118"/>
    </row>
    <row r="7" spans="1:13" ht="29.1" customHeight="1">
      <c r="A7" s="118"/>
      <c r="C7" s="8" t="s">
        <v>203</v>
      </c>
      <c r="D7" s="3"/>
      <c r="E7" s="8" t="s">
        <v>194</v>
      </c>
      <c r="F7" s="3"/>
      <c r="G7" s="8" t="s">
        <v>204</v>
      </c>
      <c r="I7" s="8" t="s">
        <v>203</v>
      </c>
      <c r="J7" s="3"/>
      <c r="K7" s="8" t="s">
        <v>194</v>
      </c>
      <c r="L7" s="3"/>
      <c r="M7" s="8" t="s">
        <v>204</v>
      </c>
    </row>
    <row r="8" spans="1:13" ht="21.75" customHeight="1">
      <c r="A8" s="5" t="s">
        <v>224</v>
      </c>
      <c r="C8" s="98">
        <v>56622477</v>
      </c>
      <c r="D8" s="91"/>
      <c r="E8" s="98">
        <v>0</v>
      </c>
      <c r="F8" s="91"/>
      <c r="G8" s="90">
        <f t="shared" ref="G8:G12" si="0">C8+E8</f>
        <v>56622477</v>
      </c>
      <c r="H8" s="91"/>
      <c r="I8" s="98">
        <v>141692084</v>
      </c>
      <c r="J8" s="91"/>
      <c r="K8" s="98">
        <v>0</v>
      </c>
      <c r="L8" s="91"/>
      <c r="M8" s="90">
        <f>I8+K8</f>
        <v>141692084</v>
      </c>
    </row>
    <row r="9" spans="1:13" ht="21.75" customHeight="1">
      <c r="A9" s="6" t="s">
        <v>225</v>
      </c>
      <c r="C9" s="90">
        <v>400176</v>
      </c>
      <c r="D9" s="91"/>
      <c r="E9" s="90">
        <v>0</v>
      </c>
      <c r="F9" s="91"/>
      <c r="G9" s="90">
        <f t="shared" si="0"/>
        <v>400176</v>
      </c>
      <c r="H9" s="91"/>
      <c r="I9" s="90">
        <v>3454936</v>
      </c>
      <c r="J9" s="91"/>
      <c r="K9" s="90">
        <v>0</v>
      </c>
      <c r="L9" s="91"/>
      <c r="M9" s="90">
        <f t="shared" ref="M9:M13" si="1">I9+K9</f>
        <v>3454936</v>
      </c>
    </row>
    <row r="10" spans="1:13" ht="21.75" customHeight="1">
      <c r="A10" s="6" t="s">
        <v>226</v>
      </c>
      <c r="C10" s="90">
        <v>159660</v>
      </c>
      <c r="D10" s="90"/>
      <c r="E10" s="90">
        <v>0</v>
      </c>
      <c r="F10" s="90"/>
      <c r="G10" s="90">
        <f t="shared" si="0"/>
        <v>159660</v>
      </c>
      <c r="H10" s="90">
        <v>0</v>
      </c>
      <c r="I10" s="90">
        <v>31770121</v>
      </c>
      <c r="J10" s="90">
        <v>0</v>
      </c>
      <c r="K10" s="90">
        <v>0</v>
      </c>
      <c r="L10" s="90">
        <v>0</v>
      </c>
      <c r="M10" s="90">
        <f t="shared" si="1"/>
        <v>31770121</v>
      </c>
    </row>
    <row r="11" spans="1:13" ht="21.75" customHeight="1">
      <c r="A11" s="6" t="s">
        <v>229</v>
      </c>
      <c r="C11" s="90">
        <v>405410957</v>
      </c>
      <c r="D11" s="90">
        <v>0</v>
      </c>
      <c r="E11" s="90">
        <v>0</v>
      </c>
      <c r="F11" s="90">
        <v>0</v>
      </c>
      <c r="G11" s="90">
        <f>C11+E11</f>
        <v>405410957</v>
      </c>
      <c r="H11" s="90">
        <v>0</v>
      </c>
      <c r="I11" s="90">
        <v>21439588923</v>
      </c>
      <c r="J11" s="90">
        <v>0</v>
      </c>
      <c r="K11" s="90">
        <v>-2327515</v>
      </c>
      <c r="L11" s="90">
        <v>0</v>
      </c>
      <c r="M11" s="90">
        <f t="shared" si="1"/>
        <v>21437261408</v>
      </c>
    </row>
    <row r="12" spans="1:13" ht="21.75" customHeight="1">
      <c r="A12" s="6" t="s">
        <v>227</v>
      </c>
      <c r="C12" s="90">
        <v>0</v>
      </c>
      <c r="D12" s="90"/>
      <c r="E12" s="90">
        <v>0</v>
      </c>
      <c r="F12" s="90"/>
      <c r="G12" s="90">
        <f t="shared" si="0"/>
        <v>0</v>
      </c>
      <c r="H12" s="90"/>
      <c r="I12" s="90">
        <v>800000</v>
      </c>
      <c r="J12" s="90"/>
      <c r="K12" s="90">
        <v>0</v>
      </c>
      <c r="L12" s="90"/>
      <c r="M12" s="90">
        <f t="shared" si="1"/>
        <v>800000</v>
      </c>
    </row>
    <row r="13" spans="1:13" ht="21.75" customHeight="1">
      <c r="A13" s="6" t="s">
        <v>228</v>
      </c>
      <c r="C13" s="90">
        <v>0</v>
      </c>
      <c r="D13" s="90"/>
      <c r="E13" s="90">
        <v>0</v>
      </c>
      <c r="F13" s="90"/>
      <c r="G13" s="90">
        <f>C13+E13</f>
        <v>0</v>
      </c>
      <c r="H13" s="90"/>
      <c r="I13" s="90">
        <v>2381917808</v>
      </c>
      <c r="J13" s="90"/>
      <c r="K13" s="90">
        <v>0</v>
      </c>
      <c r="L13" s="90"/>
      <c r="M13" s="90">
        <f t="shared" si="1"/>
        <v>2381917808</v>
      </c>
    </row>
    <row r="14" spans="1:13" ht="21.75" customHeight="1" thickBot="1">
      <c r="A14" s="29"/>
      <c r="C14" s="100">
        <f>SUM(C8:C13)</f>
        <v>462593270</v>
      </c>
      <c r="D14" s="91"/>
      <c r="E14" s="100">
        <f>SUM(E8:E13)</f>
        <v>0</v>
      </c>
      <c r="F14" s="91"/>
      <c r="G14" s="100">
        <f>SUM(G8:G13)</f>
        <v>462593270</v>
      </c>
      <c r="H14" s="91"/>
      <c r="I14" s="100">
        <f>SUM(I8:I13)</f>
        <v>23999223872</v>
      </c>
      <c r="J14" s="91"/>
      <c r="K14" s="100">
        <f>SUM(K8:K13)</f>
        <v>-2327515</v>
      </c>
      <c r="L14" s="91"/>
      <c r="M14" s="100">
        <f>SUM(M8:M13)</f>
        <v>23996896357</v>
      </c>
    </row>
    <row r="15" spans="1:13" ht="13.5" thickTop="1">
      <c r="C15" s="34"/>
      <c r="G15" s="34"/>
      <c r="I15" s="3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S47"/>
  <sheetViews>
    <sheetView rightToLeft="1" view="pageBreakPreview" topLeftCell="A34" zoomScale="98" zoomScaleNormal="100" zoomScaleSheetLayoutView="98" workbookViewId="0">
      <selection activeCell="Q41" sqref="G41:Q48"/>
    </sheetView>
  </sheetViews>
  <sheetFormatPr defaultRowHeight="12.75"/>
  <cols>
    <col min="1" max="1" width="34.140625" customWidth="1"/>
    <col min="2" max="2" width="1.28515625" customWidth="1"/>
    <col min="3" max="3" width="12.85546875" bestFit="1" customWidth="1"/>
    <col min="4" max="4" width="1.28515625" customWidth="1"/>
    <col min="5" max="5" width="16.5703125" bestFit="1" customWidth="1"/>
    <col min="6" max="6" width="1.28515625" customWidth="1"/>
    <col min="7" max="7" width="16.7109375" bestFit="1" customWidth="1"/>
    <col min="8" max="8" width="1.28515625" customWidth="1"/>
    <col min="9" max="9" width="22.7109375" bestFit="1" customWidth="1"/>
    <col min="10" max="10" width="1.28515625" customWidth="1"/>
    <col min="11" max="11" width="15.28515625" bestFit="1" customWidth="1"/>
    <col min="12" max="12" width="1.28515625" customWidth="1"/>
    <col min="13" max="13" width="18.5703125" bestFit="1" customWidth="1"/>
    <col min="14" max="14" width="1.28515625" customWidth="1"/>
    <col min="15" max="15" width="19.42578125" bestFit="1" customWidth="1"/>
    <col min="16" max="16" width="1.28515625" customWidth="1"/>
    <col min="17" max="17" width="22.7109375" bestFit="1" customWidth="1"/>
    <col min="18" max="18" width="17.140625" bestFit="1" customWidth="1"/>
    <col min="19" max="19" width="16.28515625" bestFit="1" customWidth="1"/>
  </cols>
  <sheetData>
    <row r="1" spans="1:19" ht="29.1" customHeight="1">
      <c r="A1" s="121" t="str">
        <f>سهام!A1</f>
        <v>صندوق حفظ ارزش دماوند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9" ht="21.75" customHeight="1">
      <c r="A2" s="121" t="s">
        <v>143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9" ht="21.75" customHeight="1">
      <c r="A3" s="121" t="str">
        <f>سهام!A3</f>
        <v>‫برای ماه منتهی به 31 اردیبهشت ماه 1405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9" ht="10.5" customHeight="1"/>
    <row r="5" spans="1:19" ht="13.5" customHeight="1">
      <c r="A5" s="136" t="s">
        <v>211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9" ht="14.45" customHeight="1">
      <c r="A6" s="118" t="s">
        <v>146</v>
      </c>
      <c r="C6" s="118" t="s">
        <v>158</v>
      </c>
      <c r="D6" s="118"/>
      <c r="E6" s="118"/>
      <c r="F6" s="118"/>
      <c r="G6" s="118"/>
      <c r="H6" s="118"/>
      <c r="I6" s="118"/>
      <c r="J6" s="9"/>
      <c r="K6" s="118" t="s">
        <v>159</v>
      </c>
      <c r="L6" s="118"/>
      <c r="M6" s="118"/>
      <c r="N6" s="118"/>
      <c r="O6" s="118"/>
      <c r="P6" s="118"/>
      <c r="Q6" s="118"/>
    </row>
    <row r="7" spans="1:19" ht="15" customHeight="1">
      <c r="A7" s="118"/>
      <c r="C7" s="8" t="s">
        <v>6</v>
      </c>
      <c r="D7" s="10"/>
      <c r="E7" s="8" t="s">
        <v>212</v>
      </c>
      <c r="F7" s="10"/>
      <c r="G7" s="8" t="s">
        <v>213</v>
      </c>
      <c r="H7" s="10"/>
      <c r="I7" s="8" t="s">
        <v>214</v>
      </c>
      <c r="J7" s="9"/>
      <c r="K7" s="8" t="s">
        <v>6</v>
      </c>
      <c r="L7" s="10"/>
      <c r="M7" s="8" t="s">
        <v>212</v>
      </c>
      <c r="N7" s="10"/>
      <c r="O7" s="8" t="s">
        <v>213</v>
      </c>
      <c r="P7" s="10"/>
      <c r="Q7" s="8" t="s">
        <v>214</v>
      </c>
    </row>
    <row r="8" spans="1:19" ht="18.75">
      <c r="A8" s="6" t="s">
        <v>333</v>
      </c>
      <c r="C8" s="90">
        <v>1</v>
      </c>
      <c r="D8" s="90"/>
      <c r="E8" s="90">
        <v>1</v>
      </c>
      <c r="F8" s="90"/>
      <c r="G8" s="90">
        <v>2870</v>
      </c>
      <c r="H8" s="90"/>
      <c r="I8" s="90">
        <f>E8-G8</f>
        <v>-2869</v>
      </c>
      <c r="J8" s="90"/>
      <c r="K8" s="90">
        <v>1</v>
      </c>
      <c r="L8" s="90"/>
      <c r="M8" s="90">
        <v>1</v>
      </c>
      <c r="N8" s="90"/>
      <c r="O8" s="90">
        <v>2870</v>
      </c>
      <c r="P8" s="90"/>
      <c r="Q8" s="90">
        <f>M8-O8</f>
        <v>-2869</v>
      </c>
      <c r="R8" s="34"/>
    </row>
    <row r="9" spans="1:19" ht="21.75" customHeight="1">
      <c r="A9" s="6" t="s">
        <v>29</v>
      </c>
      <c r="C9" s="90">
        <v>0</v>
      </c>
      <c r="D9" s="91">
        <v>0</v>
      </c>
      <c r="E9" s="90">
        <v>0</v>
      </c>
      <c r="F9" s="91">
        <v>0</v>
      </c>
      <c r="G9" s="90">
        <v>0</v>
      </c>
      <c r="H9" s="91">
        <v>0</v>
      </c>
      <c r="I9" s="90">
        <f t="shared" ref="I9:I39" si="0">E9-G9</f>
        <v>0</v>
      </c>
      <c r="J9" s="91"/>
      <c r="K9" s="90">
        <v>1029201085</v>
      </c>
      <c r="L9" s="91"/>
      <c r="M9" s="90">
        <v>451677053527</v>
      </c>
      <c r="N9" s="91"/>
      <c r="O9" s="90">
        <v>586111970970</v>
      </c>
      <c r="P9" s="91"/>
      <c r="Q9" s="90">
        <f t="shared" ref="Q9:Q39" si="1">M9-O9</f>
        <v>-134434917443</v>
      </c>
      <c r="R9" s="34"/>
      <c r="S9" s="33"/>
    </row>
    <row r="10" spans="1:19" ht="21.75" customHeight="1">
      <c r="A10" s="6" t="s">
        <v>357</v>
      </c>
      <c r="C10" s="90">
        <v>0</v>
      </c>
      <c r="D10" s="91">
        <v>0</v>
      </c>
      <c r="E10" s="90">
        <v>0</v>
      </c>
      <c r="F10" s="91">
        <v>0</v>
      </c>
      <c r="G10" s="90">
        <v>0</v>
      </c>
      <c r="H10" s="91">
        <v>0</v>
      </c>
      <c r="I10" s="90">
        <f t="shared" si="0"/>
        <v>0</v>
      </c>
      <c r="J10" s="91"/>
      <c r="K10" s="90">
        <v>750000</v>
      </c>
      <c r="L10" s="91"/>
      <c r="M10" s="90">
        <v>6813463301</v>
      </c>
      <c r="N10" s="91"/>
      <c r="O10" s="90">
        <v>6113182601</v>
      </c>
      <c r="P10" s="91"/>
      <c r="Q10" s="90">
        <f t="shared" si="1"/>
        <v>700280700</v>
      </c>
      <c r="R10" s="34"/>
      <c r="S10" s="33"/>
    </row>
    <row r="11" spans="1:19" ht="21.75" customHeight="1">
      <c r="A11" s="6" t="s">
        <v>41</v>
      </c>
      <c r="C11" s="90">
        <v>0</v>
      </c>
      <c r="D11" s="91">
        <v>0</v>
      </c>
      <c r="E11" s="90">
        <v>0</v>
      </c>
      <c r="F11" s="91">
        <v>0</v>
      </c>
      <c r="G11" s="90">
        <v>0</v>
      </c>
      <c r="H11" s="91">
        <v>0</v>
      </c>
      <c r="I11" s="90">
        <f t="shared" si="0"/>
        <v>0</v>
      </c>
      <c r="J11" s="91"/>
      <c r="K11" s="90">
        <v>1927</v>
      </c>
      <c r="L11" s="91"/>
      <c r="M11" s="90">
        <v>48559041317</v>
      </c>
      <c r="N11" s="91"/>
      <c r="O11" s="90">
        <v>27051888550</v>
      </c>
      <c r="P11" s="91"/>
      <c r="Q11" s="90">
        <f t="shared" si="1"/>
        <v>21507152767</v>
      </c>
      <c r="R11" s="34"/>
      <c r="S11" s="33"/>
    </row>
    <row r="12" spans="1:19" ht="21.75" customHeight="1">
      <c r="A12" s="6" t="s">
        <v>40</v>
      </c>
      <c r="C12" s="90">
        <v>0</v>
      </c>
      <c r="D12" s="91">
        <v>0</v>
      </c>
      <c r="E12" s="90">
        <v>0</v>
      </c>
      <c r="F12" s="91">
        <v>0</v>
      </c>
      <c r="G12" s="90">
        <v>0</v>
      </c>
      <c r="H12" s="91">
        <v>0</v>
      </c>
      <c r="I12" s="90">
        <f t="shared" si="0"/>
        <v>0</v>
      </c>
      <c r="J12" s="91"/>
      <c r="K12" s="90">
        <v>168610470</v>
      </c>
      <c r="L12" s="91"/>
      <c r="M12" s="90">
        <v>240615715837</v>
      </c>
      <c r="N12" s="91"/>
      <c r="O12" s="90">
        <v>253149403707</v>
      </c>
      <c r="P12" s="91"/>
      <c r="Q12" s="90">
        <f t="shared" si="1"/>
        <v>-12533687870</v>
      </c>
      <c r="R12" s="34"/>
      <c r="S12" s="33"/>
    </row>
    <row r="13" spans="1:19" ht="21.75" customHeight="1">
      <c r="A13" s="6" t="s">
        <v>36</v>
      </c>
      <c r="C13" s="90">
        <v>0</v>
      </c>
      <c r="D13" s="91">
        <v>0</v>
      </c>
      <c r="E13" s="90">
        <v>0</v>
      </c>
      <c r="F13" s="91">
        <v>0</v>
      </c>
      <c r="G13" s="90">
        <v>0</v>
      </c>
      <c r="H13" s="91">
        <v>0</v>
      </c>
      <c r="I13" s="90">
        <f t="shared" si="0"/>
        <v>0</v>
      </c>
      <c r="J13" s="91"/>
      <c r="K13" s="90">
        <v>10694914</v>
      </c>
      <c r="L13" s="91"/>
      <c r="M13" s="90">
        <v>22898965280</v>
      </c>
      <c r="N13" s="91"/>
      <c r="O13" s="90">
        <v>25570099666</v>
      </c>
      <c r="P13" s="91"/>
      <c r="Q13" s="90">
        <f t="shared" si="1"/>
        <v>-2671134386</v>
      </c>
      <c r="R13" s="34"/>
      <c r="S13" s="33"/>
    </row>
    <row r="14" spans="1:19" ht="21.75" customHeight="1">
      <c r="A14" s="6" t="s">
        <v>38</v>
      </c>
      <c r="C14" s="90">
        <v>134325</v>
      </c>
      <c r="D14" s="91"/>
      <c r="E14" s="90">
        <v>63577745</v>
      </c>
      <c r="F14" s="91"/>
      <c r="G14" s="90">
        <v>61414557</v>
      </c>
      <c r="H14" s="91"/>
      <c r="I14" s="90">
        <f t="shared" si="0"/>
        <v>2163188</v>
      </c>
      <c r="J14" s="91"/>
      <c r="K14" s="90">
        <v>561959929</v>
      </c>
      <c r="L14" s="91"/>
      <c r="M14" s="90">
        <v>228408575706</v>
      </c>
      <c r="N14" s="91"/>
      <c r="O14" s="90">
        <v>296725383895</v>
      </c>
      <c r="P14" s="91"/>
      <c r="Q14" s="90">
        <f t="shared" si="1"/>
        <v>-68316808189</v>
      </c>
      <c r="R14" s="34"/>
      <c r="S14" s="33"/>
    </row>
    <row r="15" spans="1:19" ht="21.75" customHeight="1">
      <c r="A15" s="6" t="s">
        <v>34</v>
      </c>
      <c r="C15" s="90">
        <v>0</v>
      </c>
      <c r="D15" s="91">
        <v>0</v>
      </c>
      <c r="E15" s="90">
        <v>0</v>
      </c>
      <c r="F15" s="91">
        <v>0</v>
      </c>
      <c r="G15" s="90">
        <v>0</v>
      </c>
      <c r="H15" s="91">
        <v>0</v>
      </c>
      <c r="I15" s="90">
        <f t="shared" si="0"/>
        <v>0</v>
      </c>
      <c r="J15" s="91"/>
      <c r="K15" s="90">
        <v>200000</v>
      </c>
      <c r="L15" s="91"/>
      <c r="M15" s="90">
        <v>6621131728</v>
      </c>
      <c r="N15" s="91"/>
      <c r="O15" s="90">
        <v>5012241496</v>
      </c>
      <c r="P15" s="91"/>
      <c r="Q15" s="90">
        <f t="shared" si="1"/>
        <v>1608890232</v>
      </c>
      <c r="R15" s="34"/>
      <c r="S15" s="33"/>
    </row>
    <row r="16" spans="1:19" ht="21.75" customHeight="1">
      <c r="A16" s="6" t="s">
        <v>169</v>
      </c>
      <c r="C16" s="90">
        <v>0</v>
      </c>
      <c r="D16" s="91">
        <v>0</v>
      </c>
      <c r="E16" s="90">
        <v>0</v>
      </c>
      <c r="F16" s="91">
        <v>0</v>
      </c>
      <c r="G16" s="90">
        <v>0</v>
      </c>
      <c r="H16" s="91">
        <v>0</v>
      </c>
      <c r="I16" s="90">
        <f t="shared" si="0"/>
        <v>0</v>
      </c>
      <c r="J16" s="91"/>
      <c r="K16" s="90">
        <v>1760000</v>
      </c>
      <c r="L16" s="91"/>
      <c r="M16" s="90">
        <v>6641208337</v>
      </c>
      <c r="N16" s="91"/>
      <c r="O16" s="90">
        <v>6073099169</v>
      </c>
      <c r="P16" s="91"/>
      <c r="Q16" s="90">
        <f t="shared" si="1"/>
        <v>568109168</v>
      </c>
      <c r="R16" s="34"/>
      <c r="S16" s="33"/>
    </row>
    <row r="17" spans="1:19" ht="21.75" customHeight="1">
      <c r="A17" s="6" t="s">
        <v>37</v>
      </c>
      <c r="C17" s="90">
        <v>0</v>
      </c>
      <c r="D17" s="91">
        <v>0</v>
      </c>
      <c r="E17" s="90">
        <v>0</v>
      </c>
      <c r="F17" s="91">
        <v>0</v>
      </c>
      <c r="G17" s="90">
        <v>0</v>
      </c>
      <c r="H17" s="91">
        <v>0</v>
      </c>
      <c r="I17" s="90">
        <f t="shared" si="0"/>
        <v>0</v>
      </c>
      <c r="J17" s="91"/>
      <c r="K17" s="90">
        <v>823021158</v>
      </c>
      <c r="L17" s="91"/>
      <c r="M17" s="90">
        <v>257658394166</v>
      </c>
      <c r="N17" s="91"/>
      <c r="O17" s="90">
        <v>404215692723</v>
      </c>
      <c r="P17" s="91"/>
      <c r="Q17" s="90">
        <f t="shared" si="1"/>
        <v>-146557298557</v>
      </c>
      <c r="R17" s="34"/>
      <c r="S17" s="33"/>
    </row>
    <row r="18" spans="1:19" ht="21.75" customHeight="1">
      <c r="A18" s="6" t="s">
        <v>42</v>
      </c>
      <c r="C18" s="90">
        <v>0</v>
      </c>
      <c r="D18" s="91">
        <v>0</v>
      </c>
      <c r="E18" s="90">
        <v>0</v>
      </c>
      <c r="F18" s="91">
        <v>0</v>
      </c>
      <c r="G18" s="90">
        <v>0</v>
      </c>
      <c r="H18" s="91">
        <v>0</v>
      </c>
      <c r="I18" s="90">
        <f t="shared" si="0"/>
        <v>0</v>
      </c>
      <c r="J18" s="91"/>
      <c r="K18" s="90">
        <v>429962599</v>
      </c>
      <c r="L18" s="91"/>
      <c r="M18" s="90">
        <v>179702029887</v>
      </c>
      <c r="N18" s="91"/>
      <c r="O18" s="90">
        <v>297464864931</v>
      </c>
      <c r="P18" s="91"/>
      <c r="Q18" s="90">
        <f t="shared" si="1"/>
        <v>-117762835044</v>
      </c>
      <c r="R18" s="34"/>
      <c r="S18" s="33"/>
    </row>
    <row r="19" spans="1:19" ht="21.75" customHeight="1">
      <c r="A19" s="6" t="s">
        <v>168</v>
      </c>
      <c r="C19" s="90">
        <v>0</v>
      </c>
      <c r="D19" s="91">
        <v>0</v>
      </c>
      <c r="E19" s="90">
        <v>0</v>
      </c>
      <c r="F19" s="91">
        <v>0</v>
      </c>
      <c r="G19" s="90">
        <v>0</v>
      </c>
      <c r="H19" s="91">
        <v>0</v>
      </c>
      <c r="I19" s="90">
        <f t="shared" si="0"/>
        <v>0</v>
      </c>
      <c r="J19" s="91"/>
      <c r="K19" s="90">
        <v>107752284</v>
      </c>
      <c r="L19" s="91"/>
      <c r="M19" s="90">
        <v>107719995393</v>
      </c>
      <c r="N19" s="91"/>
      <c r="O19" s="90">
        <v>183620749276</v>
      </c>
      <c r="P19" s="91"/>
      <c r="Q19" s="90">
        <f t="shared" si="1"/>
        <v>-75900753883</v>
      </c>
      <c r="R19" s="34"/>
      <c r="S19" s="33"/>
    </row>
    <row r="20" spans="1:19" ht="21.75" customHeight="1">
      <c r="A20" s="6" t="s">
        <v>165</v>
      </c>
      <c r="C20" s="90">
        <v>0</v>
      </c>
      <c r="D20" s="91">
        <v>0</v>
      </c>
      <c r="E20" s="90">
        <v>0</v>
      </c>
      <c r="F20" s="91">
        <v>0</v>
      </c>
      <c r="G20" s="90">
        <v>0</v>
      </c>
      <c r="H20" s="91">
        <v>0</v>
      </c>
      <c r="I20" s="90">
        <f t="shared" si="0"/>
        <v>0</v>
      </c>
      <c r="J20" s="91"/>
      <c r="K20" s="90">
        <v>32800000</v>
      </c>
      <c r="L20" s="91"/>
      <c r="M20" s="90">
        <v>45551122314</v>
      </c>
      <c r="N20" s="91"/>
      <c r="O20" s="90">
        <v>74130142878</v>
      </c>
      <c r="P20" s="91"/>
      <c r="Q20" s="90">
        <f t="shared" si="1"/>
        <v>-28579020564</v>
      </c>
      <c r="R20" s="34"/>
      <c r="S20" s="33"/>
    </row>
    <row r="21" spans="1:19" ht="21.75" customHeight="1">
      <c r="A21" s="6" t="s">
        <v>43</v>
      </c>
      <c r="C21" s="90">
        <v>0</v>
      </c>
      <c r="D21" s="91">
        <v>0</v>
      </c>
      <c r="E21" s="90">
        <v>0</v>
      </c>
      <c r="F21" s="91">
        <v>0</v>
      </c>
      <c r="G21" s="90">
        <v>0</v>
      </c>
      <c r="H21" s="91">
        <v>0</v>
      </c>
      <c r="I21" s="90">
        <f t="shared" si="0"/>
        <v>0</v>
      </c>
      <c r="J21" s="91"/>
      <c r="K21" s="90">
        <v>1600000</v>
      </c>
      <c r="L21" s="91"/>
      <c r="M21" s="90">
        <v>12251110904</v>
      </c>
      <c r="N21" s="91"/>
      <c r="O21" s="90">
        <v>11199343147</v>
      </c>
      <c r="P21" s="91"/>
      <c r="Q21" s="90">
        <f t="shared" si="1"/>
        <v>1051767757</v>
      </c>
      <c r="R21" s="34"/>
      <c r="S21" s="33"/>
    </row>
    <row r="22" spans="1:19" ht="21.75" customHeight="1">
      <c r="A22" s="6" t="s">
        <v>332</v>
      </c>
      <c r="C22" s="90">
        <v>0</v>
      </c>
      <c r="D22" s="91">
        <v>0</v>
      </c>
      <c r="E22" s="90">
        <v>0</v>
      </c>
      <c r="F22" s="91">
        <v>0</v>
      </c>
      <c r="G22" s="90">
        <v>0</v>
      </c>
      <c r="H22" s="91">
        <v>0</v>
      </c>
      <c r="I22" s="90">
        <f t="shared" si="0"/>
        <v>0</v>
      </c>
      <c r="J22" s="91"/>
      <c r="K22" s="90">
        <v>4266</v>
      </c>
      <c r="L22" s="91"/>
      <c r="M22" s="90">
        <v>43007464823</v>
      </c>
      <c r="N22" s="91"/>
      <c r="O22" s="90">
        <v>43007464823</v>
      </c>
      <c r="P22" s="91"/>
      <c r="Q22" s="90">
        <f t="shared" si="1"/>
        <v>0</v>
      </c>
      <c r="R22" s="34"/>
      <c r="S22" s="33"/>
    </row>
    <row r="23" spans="1:19" ht="21.75" customHeight="1">
      <c r="A23" s="6" t="s">
        <v>35</v>
      </c>
      <c r="C23" s="90">
        <v>0</v>
      </c>
      <c r="D23" s="91">
        <v>0</v>
      </c>
      <c r="E23" s="90">
        <v>0</v>
      </c>
      <c r="F23" s="91">
        <v>0</v>
      </c>
      <c r="G23" s="90">
        <v>0</v>
      </c>
      <c r="H23" s="91">
        <v>0</v>
      </c>
      <c r="I23" s="90">
        <f t="shared" si="0"/>
        <v>0</v>
      </c>
      <c r="J23" s="91"/>
      <c r="K23" s="90">
        <v>279000</v>
      </c>
      <c r="L23" s="91"/>
      <c r="M23" s="90">
        <v>21092476206</v>
      </c>
      <c r="N23" s="91"/>
      <c r="O23" s="90">
        <v>19600345697</v>
      </c>
      <c r="P23" s="91"/>
      <c r="Q23" s="90">
        <f t="shared" si="1"/>
        <v>1492130509</v>
      </c>
      <c r="R23" s="34"/>
      <c r="S23" s="33"/>
    </row>
    <row r="24" spans="1:19" ht="21.75" customHeight="1">
      <c r="A24" s="6" t="s">
        <v>52</v>
      </c>
      <c r="C24" s="90">
        <v>0</v>
      </c>
      <c r="D24" s="91">
        <v>0</v>
      </c>
      <c r="E24" s="90">
        <v>0</v>
      </c>
      <c r="F24" s="91">
        <v>0</v>
      </c>
      <c r="G24" s="90">
        <v>0</v>
      </c>
      <c r="H24" s="91">
        <v>0</v>
      </c>
      <c r="I24" s="90">
        <f t="shared" si="0"/>
        <v>0</v>
      </c>
      <c r="J24" s="91"/>
      <c r="K24" s="90">
        <v>562500</v>
      </c>
      <c r="L24" s="91"/>
      <c r="M24" s="90">
        <v>5927023246</v>
      </c>
      <c r="N24" s="91"/>
      <c r="O24" s="90">
        <v>5031619995</v>
      </c>
      <c r="P24" s="91"/>
      <c r="Q24" s="90">
        <f t="shared" si="1"/>
        <v>895403251</v>
      </c>
      <c r="R24" s="34"/>
      <c r="S24" s="33"/>
    </row>
    <row r="25" spans="1:19" ht="21.75" customHeight="1">
      <c r="A25" s="6" t="s">
        <v>33</v>
      </c>
      <c r="C25" s="90">
        <v>1</v>
      </c>
      <c r="D25" s="91"/>
      <c r="E25" s="90">
        <v>1</v>
      </c>
      <c r="F25" s="91"/>
      <c r="G25" s="90">
        <v>5022</v>
      </c>
      <c r="H25" s="91"/>
      <c r="I25" s="90">
        <f t="shared" si="0"/>
        <v>-5021</v>
      </c>
      <c r="J25" s="91"/>
      <c r="K25" s="90">
        <v>47200001</v>
      </c>
      <c r="L25" s="91"/>
      <c r="M25" s="90">
        <v>238077419634</v>
      </c>
      <c r="N25" s="91"/>
      <c r="O25" s="90">
        <v>176403561602</v>
      </c>
      <c r="P25" s="91"/>
      <c r="Q25" s="90">
        <f t="shared" si="1"/>
        <v>61673858032</v>
      </c>
      <c r="R25" s="34"/>
      <c r="S25" s="33"/>
    </row>
    <row r="26" spans="1:19" ht="21.75" customHeight="1">
      <c r="A26" s="6" t="s">
        <v>32</v>
      </c>
      <c r="C26" s="90">
        <v>0</v>
      </c>
      <c r="D26" s="91">
        <v>0</v>
      </c>
      <c r="E26" s="90">
        <v>0</v>
      </c>
      <c r="F26" s="91">
        <v>0</v>
      </c>
      <c r="G26" s="90">
        <v>0</v>
      </c>
      <c r="H26" s="91">
        <v>0</v>
      </c>
      <c r="I26" s="90">
        <f t="shared" si="0"/>
        <v>0</v>
      </c>
      <c r="J26" s="91"/>
      <c r="K26" s="90">
        <v>450393011</v>
      </c>
      <c r="L26" s="91"/>
      <c r="M26" s="90">
        <v>673974730178</v>
      </c>
      <c r="N26" s="91"/>
      <c r="O26" s="90">
        <v>619083561923</v>
      </c>
      <c r="P26" s="91"/>
      <c r="Q26" s="90">
        <f t="shared" si="1"/>
        <v>54891168255</v>
      </c>
      <c r="R26" s="34"/>
      <c r="S26" s="33"/>
    </row>
    <row r="27" spans="1:19" ht="21.75" customHeight="1">
      <c r="A27" s="6" t="s">
        <v>31</v>
      </c>
      <c r="C27" s="90">
        <v>0</v>
      </c>
      <c r="D27" s="91">
        <v>0</v>
      </c>
      <c r="E27" s="90">
        <v>0</v>
      </c>
      <c r="F27" s="91">
        <v>0</v>
      </c>
      <c r="G27" s="90">
        <v>0</v>
      </c>
      <c r="H27" s="91">
        <v>0</v>
      </c>
      <c r="I27" s="90">
        <f t="shared" si="0"/>
        <v>0</v>
      </c>
      <c r="J27" s="91"/>
      <c r="K27" s="90">
        <v>597396474</v>
      </c>
      <c r="L27" s="91"/>
      <c r="M27" s="90">
        <v>327561934164</v>
      </c>
      <c r="N27" s="91"/>
      <c r="O27" s="90">
        <v>388780537867</v>
      </c>
      <c r="P27" s="91"/>
      <c r="Q27" s="90">
        <f t="shared" si="1"/>
        <v>-61218603703</v>
      </c>
      <c r="R27" s="34"/>
      <c r="S27" s="33"/>
    </row>
    <row r="28" spans="1:19" ht="21.75" customHeight="1">
      <c r="A28" s="6" t="s">
        <v>166</v>
      </c>
      <c r="C28" s="90">
        <v>0</v>
      </c>
      <c r="D28" s="91">
        <v>0</v>
      </c>
      <c r="E28" s="90">
        <v>0</v>
      </c>
      <c r="F28" s="91">
        <v>0</v>
      </c>
      <c r="G28" s="90">
        <v>0</v>
      </c>
      <c r="H28" s="91">
        <v>0</v>
      </c>
      <c r="I28" s="90">
        <f t="shared" si="0"/>
        <v>0</v>
      </c>
      <c r="J28" s="91"/>
      <c r="K28" s="90">
        <v>39714000</v>
      </c>
      <c r="L28" s="91"/>
      <c r="M28" s="90">
        <v>134066275778</v>
      </c>
      <c r="N28" s="91"/>
      <c r="O28" s="90">
        <v>226589093570</v>
      </c>
      <c r="P28" s="91"/>
      <c r="Q28" s="90">
        <f t="shared" si="1"/>
        <v>-92522817792</v>
      </c>
      <c r="R28" s="34"/>
      <c r="S28" s="33"/>
    </row>
    <row r="29" spans="1:19" ht="21.75" customHeight="1">
      <c r="A29" s="6" t="s">
        <v>167</v>
      </c>
      <c r="C29" s="90">
        <v>0</v>
      </c>
      <c r="D29" s="91">
        <v>0</v>
      </c>
      <c r="E29" s="90">
        <v>0</v>
      </c>
      <c r="F29" s="91">
        <v>0</v>
      </c>
      <c r="G29" s="90">
        <v>0</v>
      </c>
      <c r="H29" s="91">
        <v>0</v>
      </c>
      <c r="I29" s="90">
        <f t="shared" si="0"/>
        <v>0</v>
      </c>
      <c r="J29" s="91"/>
      <c r="K29" s="90">
        <v>206882</v>
      </c>
      <c r="L29" s="91"/>
      <c r="M29" s="90">
        <v>800253717</v>
      </c>
      <c r="N29" s="91"/>
      <c r="O29" s="90">
        <v>1290811644</v>
      </c>
      <c r="P29" s="91"/>
      <c r="Q29" s="90">
        <f t="shared" si="1"/>
        <v>-490557927</v>
      </c>
      <c r="R29" s="34"/>
      <c r="S29" s="33"/>
    </row>
    <row r="30" spans="1:19" ht="21.75" customHeight="1">
      <c r="A30" s="6" t="s">
        <v>320</v>
      </c>
      <c r="C30" s="90">
        <v>0</v>
      </c>
      <c r="D30" s="91">
        <v>0</v>
      </c>
      <c r="E30" s="90">
        <v>0</v>
      </c>
      <c r="F30" s="91">
        <v>0</v>
      </c>
      <c r="G30" s="90">
        <v>0</v>
      </c>
      <c r="H30" s="91">
        <v>0</v>
      </c>
      <c r="I30" s="90">
        <f t="shared" si="0"/>
        <v>0</v>
      </c>
      <c r="J30" s="91"/>
      <c r="K30" s="90">
        <v>750000</v>
      </c>
      <c r="L30" s="91"/>
      <c r="M30" s="90">
        <v>19851601932</v>
      </c>
      <c r="N30" s="91"/>
      <c r="O30" s="90">
        <v>12681701742</v>
      </c>
      <c r="P30" s="91"/>
      <c r="Q30" s="90">
        <f t="shared" si="1"/>
        <v>7169900190</v>
      </c>
      <c r="R30" s="34"/>
      <c r="S30" s="33"/>
    </row>
    <row r="31" spans="1:19" ht="21.75" customHeight="1">
      <c r="A31" s="6" t="s">
        <v>30</v>
      </c>
      <c r="C31" s="90">
        <v>0</v>
      </c>
      <c r="D31" s="91">
        <v>0</v>
      </c>
      <c r="E31" s="90">
        <v>0</v>
      </c>
      <c r="F31" s="91">
        <v>0</v>
      </c>
      <c r="G31" s="90">
        <v>0</v>
      </c>
      <c r="H31" s="91">
        <v>0</v>
      </c>
      <c r="I31" s="90">
        <f t="shared" si="0"/>
        <v>0</v>
      </c>
      <c r="J31" s="91"/>
      <c r="K31" s="90">
        <v>357208679</v>
      </c>
      <c r="L31" s="91"/>
      <c r="M31" s="90">
        <v>154164516616</v>
      </c>
      <c r="N31" s="91"/>
      <c r="O31" s="90">
        <v>200153851838</v>
      </c>
      <c r="P31" s="91"/>
      <c r="Q31" s="90">
        <f t="shared" si="1"/>
        <v>-45989335222</v>
      </c>
      <c r="R31" s="34"/>
      <c r="S31" s="33"/>
    </row>
    <row r="32" spans="1:19" ht="18.75">
      <c r="A32" s="6" t="s">
        <v>360</v>
      </c>
      <c r="C32" s="90">
        <v>0</v>
      </c>
      <c r="D32" s="91">
        <v>0</v>
      </c>
      <c r="E32" s="90">
        <v>0</v>
      </c>
      <c r="F32" s="91">
        <v>0</v>
      </c>
      <c r="G32" s="90">
        <v>0</v>
      </c>
      <c r="H32" s="91">
        <v>0</v>
      </c>
      <c r="I32" s="90">
        <f t="shared" si="0"/>
        <v>0</v>
      </c>
      <c r="J32" s="91"/>
      <c r="K32" s="90">
        <v>1</v>
      </c>
      <c r="L32" s="91"/>
      <c r="M32" s="90">
        <v>1</v>
      </c>
      <c r="N32" s="91"/>
      <c r="O32" s="90">
        <v>15307</v>
      </c>
      <c r="P32" s="91"/>
      <c r="Q32" s="90">
        <f t="shared" si="1"/>
        <v>-15306</v>
      </c>
      <c r="R32" s="34"/>
      <c r="S32" s="33"/>
    </row>
    <row r="33" spans="1:19" ht="21.75" customHeight="1">
      <c r="A33" s="6" t="s">
        <v>172</v>
      </c>
      <c r="C33" s="90">
        <v>55000</v>
      </c>
      <c r="D33" s="91"/>
      <c r="E33" s="90">
        <v>54970093750</v>
      </c>
      <c r="F33" s="91"/>
      <c r="G33" s="90">
        <v>54977593750</v>
      </c>
      <c r="H33" s="91"/>
      <c r="I33" s="90">
        <f t="shared" si="0"/>
        <v>-7500000</v>
      </c>
      <c r="J33" s="91"/>
      <c r="K33" s="90">
        <v>580000</v>
      </c>
      <c r="L33" s="91"/>
      <c r="M33" s="90">
        <v>579818000000</v>
      </c>
      <c r="N33" s="91"/>
      <c r="O33" s="90">
        <v>579817687499</v>
      </c>
      <c r="P33" s="91"/>
      <c r="Q33" s="90">
        <f t="shared" si="1"/>
        <v>312501</v>
      </c>
      <c r="R33" s="34"/>
      <c r="S33" s="33"/>
    </row>
    <row r="34" spans="1:19" ht="21.75" customHeight="1">
      <c r="A34" s="6" t="s">
        <v>173</v>
      </c>
      <c r="C34" s="90">
        <v>0</v>
      </c>
      <c r="D34" s="91">
        <v>0</v>
      </c>
      <c r="E34" s="90">
        <v>0</v>
      </c>
      <c r="F34" s="91">
        <v>0</v>
      </c>
      <c r="G34" s="90">
        <v>0</v>
      </c>
      <c r="H34" s="91">
        <v>0</v>
      </c>
      <c r="I34" s="90">
        <f t="shared" si="0"/>
        <v>0</v>
      </c>
      <c r="J34" s="91"/>
      <c r="K34" s="90">
        <v>60800</v>
      </c>
      <c r="L34" s="91"/>
      <c r="M34" s="90">
        <v>60788980000</v>
      </c>
      <c r="N34" s="91"/>
      <c r="O34" s="90">
        <v>60800000000</v>
      </c>
      <c r="P34" s="91"/>
      <c r="Q34" s="90">
        <f t="shared" si="1"/>
        <v>-11020000</v>
      </c>
      <c r="R34" s="34"/>
      <c r="S34" s="33"/>
    </row>
    <row r="35" spans="1:19" ht="21.75" customHeight="1">
      <c r="A35" s="6" t="s">
        <v>175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f t="shared" si="0"/>
        <v>0</v>
      </c>
      <c r="J35" s="90"/>
      <c r="K35" s="90">
        <v>450000</v>
      </c>
      <c r="L35" s="90"/>
      <c r="M35" s="90">
        <v>449925937500</v>
      </c>
      <c r="N35" s="90"/>
      <c r="O35" s="90">
        <v>449930000000</v>
      </c>
      <c r="P35" s="90"/>
      <c r="Q35" s="90">
        <f t="shared" si="1"/>
        <v>-4062500</v>
      </c>
      <c r="R35" s="34"/>
      <c r="S35" s="33"/>
    </row>
    <row r="36" spans="1:19" ht="21.75" customHeight="1">
      <c r="A36" s="6" t="s">
        <v>176</v>
      </c>
      <c r="C36" s="90">
        <v>0</v>
      </c>
      <c r="D36" s="90">
        <v>0</v>
      </c>
      <c r="E36" s="90">
        <v>0</v>
      </c>
      <c r="F36" s="90">
        <v>0</v>
      </c>
      <c r="G36" s="90">
        <v>0</v>
      </c>
      <c r="H36" s="90">
        <v>0</v>
      </c>
      <c r="I36" s="90">
        <f t="shared" si="0"/>
        <v>0</v>
      </c>
      <c r="J36" s="90"/>
      <c r="K36" s="90">
        <v>10000</v>
      </c>
      <c r="L36" s="90"/>
      <c r="M36" s="90">
        <v>9998187500</v>
      </c>
      <c r="N36" s="90"/>
      <c r="O36" s="90">
        <v>9996375000</v>
      </c>
      <c r="P36" s="90"/>
      <c r="Q36" s="90">
        <f t="shared" si="1"/>
        <v>1812500</v>
      </c>
      <c r="R36" s="34"/>
      <c r="S36" s="33"/>
    </row>
    <row r="37" spans="1:19" ht="21.75" customHeight="1">
      <c r="A37" s="6" t="s">
        <v>177</v>
      </c>
      <c r="C37" s="90">
        <v>43300</v>
      </c>
      <c r="D37" s="90"/>
      <c r="E37" s="90">
        <v>43276455625</v>
      </c>
      <c r="F37" s="90"/>
      <c r="G37" s="90">
        <v>43300000000</v>
      </c>
      <c r="H37" s="90"/>
      <c r="I37" s="90">
        <f t="shared" si="0"/>
        <v>-23544375</v>
      </c>
      <c r="J37" s="90"/>
      <c r="K37" s="90">
        <v>85300</v>
      </c>
      <c r="L37" s="90"/>
      <c r="M37" s="90">
        <v>85261230625</v>
      </c>
      <c r="N37" s="90"/>
      <c r="O37" s="90">
        <v>85292387500</v>
      </c>
      <c r="P37" s="90"/>
      <c r="Q37" s="90">
        <f t="shared" si="1"/>
        <v>-31156875</v>
      </c>
      <c r="R37" s="34"/>
      <c r="S37" s="33"/>
    </row>
    <row r="38" spans="1:19" ht="21.75" customHeight="1">
      <c r="A38" s="6" t="s">
        <v>136</v>
      </c>
      <c r="C38" s="90">
        <v>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0">
        <f t="shared" si="0"/>
        <v>0</v>
      </c>
      <c r="J38" s="90"/>
      <c r="K38" s="90">
        <v>229500</v>
      </c>
      <c r="L38" s="90"/>
      <c r="M38" s="90">
        <v>432543631038</v>
      </c>
      <c r="N38" s="90"/>
      <c r="O38" s="90">
        <v>400096121060</v>
      </c>
      <c r="P38" s="90"/>
      <c r="Q38" s="90">
        <f t="shared" si="1"/>
        <v>32447509978</v>
      </c>
      <c r="R38" s="34"/>
      <c r="S38" s="33"/>
    </row>
    <row r="39" spans="1:19" ht="21.75" customHeight="1">
      <c r="A39" s="6" t="s">
        <v>174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90">
        <f t="shared" si="0"/>
        <v>0</v>
      </c>
      <c r="J39" s="90"/>
      <c r="K39" s="90">
        <v>400</v>
      </c>
      <c r="L39" s="90"/>
      <c r="M39" s="90">
        <v>399927500</v>
      </c>
      <c r="N39" s="90"/>
      <c r="O39" s="90">
        <v>398924768</v>
      </c>
      <c r="P39" s="90"/>
      <c r="Q39" s="90">
        <f t="shared" si="1"/>
        <v>1002732</v>
      </c>
      <c r="R39" s="34"/>
      <c r="S39" s="33"/>
    </row>
    <row r="40" spans="1:19" ht="19.5" thickBot="1">
      <c r="C40" s="90"/>
      <c r="D40" s="91"/>
      <c r="E40" s="103">
        <f>SUM(E8:E39)</f>
        <v>98310127122</v>
      </c>
      <c r="F40" s="91"/>
      <c r="G40" s="103">
        <f>SUM(G8:G39)</f>
        <v>98339016199</v>
      </c>
      <c r="H40" s="91"/>
      <c r="I40" s="103">
        <f>SUM(I8:I39)</f>
        <v>-28889077</v>
      </c>
      <c r="J40" s="91"/>
      <c r="K40" s="90"/>
      <c r="L40" s="91"/>
      <c r="M40" s="103">
        <f>SUM(M8:M39)</f>
        <v>4852377398156</v>
      </c>
      <c r="N40" s="91"/>
      <c r="O40" s="103">
        <f>SUM(O8:O39)</f>
        <v>5455392127714</v>
      </c>
      <c r="P40" s="91"/>
      <c r="Q40" s="103">
        <f>SUM(Q8:Q39)</f>
        <v>-603014729558</v>
      </c>
      <c r="R40" s="34"/>
      <c r="S40" s="115"/>
    </row>
    <row r="41" spans="1:19" ht="13.5" thickTop="1">
      <c r="I41" s="34"/>
      <c r="Q41" s="34"/>
      <c r="R41" s="34"/>
      <c r="S41" s="34"/>
    </row>
    <row r="42" spans="1:19" ht="18.75">
      <c r="G42" s="34"/>
      <c r="I42" s="34"/>
      <c r="M42" s="24"/>
      <c r="Q42" s="33"/>
      <c r="R42" s="34"/>
    </row>
    <row r="43" spans="1:19">
      <c r="G43" s="34"/>
      <c r="I43" s="34"/>
      <c r="M43" s="34"/>
      <c r="Q43" s="33"/>
      <c r="R43" s="34"/>
    </row>
    <row r="44" spans="1:19">
      <c r="G44" s="34"/>
      <c r="I44" s="33"/>
      <c r="Q44" s="33"/>
    </row>
    <row r="45" spans="1:19">
      <c r="G45" s="34"/>
      <c r="I45" s="34"/>
      <c r="Q45" s="33"/>
    </row>
    <row r="46" spans="1:19">
      <c r="Q46" s="34"/>
    </row>
    <row r="47" spans="1:19">
      <c r="Q47" s="3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370078740157483" right="0.39370078740157483" top="0.39370078740157483" bottom="0.39370078740157483" header="0" footer="0"/>
  <pageSetup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M162"/>
  <sheetViews>
    <sheetView rightToLeft="1" view="pageBreakPreview" topLeftCell="A16" zoomScaleNormal="100" zoomScaleSheetLayoutView="100" workbookViewId="0">
      <selection activeCell="C41" sqref="C41"/>
    </sheetView>
  </sheetViews>
  <sheetFormatPr defaultRowHeight="12.75"/>
  <cols>
    <col min="1" max="1" width="81.28515625" customWidth="1"/>
    <col min="2" max="2" width="0.85546875" customWidth="1"/>
    <col min="3" max="3" width="23.140625" customWidth="1"/>
    <col min="4" max="4" width="1.28515625" customWidth="1"/>
    <col min="5" max="5" width="14.5703125" bestFit="1" customWidth="1"/>
    <col min="6" max="6" width="1.42578125" customWidth="1"/>
    <col min="7" max="7" width="12.42578125" bestFit="1" customWidth="1"/>
    <col min="8" max="8" width="1.28515625" customWidth="1"/>
    <col min="9" max="9" width="16.7109375" bestFit="1" customWidth="1"/>
    <col min="10" max="10" width="1.28515625" customWidth="1"/>
    <col min="11" max="11" width="15.85546875" bestFit="1" customWidth="1"/>
    <col min="12" max="12" width="1.28515625" customWidth="1"/>
    <col min="13" max="13" width="16.85546875" bestFit="1" customWidth="1"/>
    <col min="14" max="14" width="11" bestFit="1" customWidth="1"/>
  </cols>
  <sheetData>
    <row r="1" spans="1:13" ht="25.5">
      <c r="A1" s="121" t="str">
        <f>سهام!A1</f>
        <v>صندوق حفظ ارزش دماوند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25.5">
      <c r="A2" s="121" t="s">
        <v>143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25.5">
      <c r="A3" s="121" t="str">
        <f>سهام!A3</f>
        <v>‫برای ماه منتهی به 31 اردیبهشت ماه 1405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5" spans="1:13" ht="24">
      <c r="A5" s="136" t="s">
        <v>215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7" spans="1:13" ht="21">
      <c r="C7" s="118" t="s">
        <v>158</v>
      </c>
      <c r="D7" s="118"/>
      <c r="E7" s="118"/>
      <c r="F7" s="139"/>
      <c r="G7" s="118"/>
      <c r="H7" s="118"/>
      <c r="I7" s="118"/>
      <c r="J7" s="118"/>
      <c r="K7" s="118"/>
      <c r="M7" s="2" t="s">
        <v>159</v>
      </c>
    </row>
    <row r="8" spans="1:13" ht="21">
      <c r="A8" s="2" t="s">
        <v>216</v>
      </c>
      <c r="B8" s="23"/>
      <c r="C8" s="8" t="s">
        <v>60</v>
      </c>
      <c r="D8" s="3"/>
      <c r="E8" s="8" t="s">
        <v>6</v>
      </c>
      <c r="F8" s="35"/>
      <c r="G8" s="8" t="s">
        <v>217</v>
      </c>
      <c r="H8" s="3"/>
      <c r="I8" s="8" t="s">
        <v>218</v>
      </c>
      <c r="J8" s="3"/>
      <c r="K8" s="8" t="s">
        <v>219</v>
      </c>
      <c r="M8" s="8" t="s">
        <v>219</v>
      </c>
    </row>
    <row r="9" spans="1:13" ht="18.75">
      <c r="A9" s="28" t="s">
        <v>361</v>
      </c>
      <c r="B9" s="23"/>
      <c r="C9" s="23" t="s">
        <v>369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/>
      <c r="M9" s="90">
        <v>1360093726</v>
      </c>
    </row>
    <row r="10" spans="1:13" ht="18.75">
      <c r="A10" s="28" t="s">
        <v>368</v>
      </c>
      <c r="B10" s="23"/>
      <c r="C10" s="23" t="s">
        <v>369</v>
      </c>
      <c r="E10" s="90">
        <v>0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/>
      <c r="M10" s="90">
        <v>16422140</v>
      </c>
    </row>
    <row r="11" spans="1:13" ht="18.75">
      <c r="A11" s="28" t="s">
        <v>72</v>
      </c>
      <c r="C11" s="23" t="s">
        <v>128</v>
      </c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2"/>
      <c r="M11" s="90">
        <v>786377480</v>
      </c>
    </row>
    <row r="12" spans="1:13" ht="18.75">
      <c r="A12" s="28" t="s">
        <v>85</v>
      </c>
      <c r="C12" s="23" t="s">
        <v>128</v>
      </c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2"/>
      <c r="M12" s="90">
        <v>2523226122</v>
      </c>
    </row>
    <row r="13" spans="1:13" ht="18.75">
      <c r="A13" s="28" t="s">
        <v>109</v>
      </c>
      <c r="C13" s="23" t="s">
        <v>128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2"/>
      <c r="M13" s="90">
        <v>18087887247</v>
      </c>
    </row>
    <row r="14" spans="1:13" ht="18.75">
      <c r="A14" s="28" t="s">
        <v>12</v>
      </c>
      <c r="C14" s="23" t="s">
        <v>128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2"/>
      <c r="M14" s="90">
        <v>-6313932</v>
      </c>
    </row>
    <row r="15" spans="1:13" ht="18.75">
      <c r="A15" s="28" t="s">
        <v>236</v>
      </c>
      <c r="C15" s="23" t="s">
        <v>128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2"/>
      <c r="M15" s="90">
        <v>-10852</v>
      </c>
    </row>
    <row r="16" spans="1:13" ht="18.75">
      <c r="A16" s="28" t="s">
        <v>13</v>
      </c>
      <c r="C16" s="23" t="s">
        <v>128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2"/>
      <c r="M16" s="90">
        <v>-206443</v>
      </c>
    </row>
    <row r="17" spans="1:13" ht="18.75">
      <c r="A17" s="28" t="s">
        <v>84</v>
      </c>
      <c r="C17" s="23" t="s">
        <v>128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2"/>
      <c r="M17" s="90">
        <v>-192580430</v>
      </c>
    </row>
    <row r="18" spans="1:13" ht="18.75">
      <c r="A18" s="28" t="s">
        <v>75</v>
      </c>
      <c r="C18" s="23" t="s">
        <v>128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2"/>
      <c r="M18" s="90">
        <v>1791090659</v>
      </c>
    </row>
    <row r="19" spans="1:13" ht="18.75">
      <c r="A19" s="28" t="s">
        <v>102</v>
      </c>
      <c r="C19" s="23" t="s">
        <v>128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2"/>
      <c r="M19" s="90">
        <v>3926237205</v>
      </c>
    </row>
    <row r="20" spans="1:13" ht="18.75">
      <c r="A20" s="28" t="s">
        <v>91</v>
      </c>
      <c r="C20" s="23" t="s">
        <v>292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2"/>
      <c r="M20" s="90">
        <v>-40415732</v>
      </c>
    </row>
    <row r="21" spans="1:13" ht="18.75">
      <c r="A21" s="28" t="s">
        <v>14</v>
      </c>
      <c r="C21" s="23" t="s">
        <v>292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2"/>
      <c r="M21" s="90">
        <v>11726807853</v>
      </c>
    </row>
    <row r="22" spans="1:13" ht="18.75">
      <c r="A22" s="28" t="s">
        <v>15</v>
      </c>
      <c r="C22" s="23" t="s">
        <v>292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2"/>
      <c r="M22" s="90">
        <v>2918571101</v>
      </c>
    </row>
    <row r="23" spans="1:13" ht="18.75">
      <c r="A23" s="28" t="s">
        <v>92</v>
      </c>
      <c r="C23" s="23" t="s">
        <v>292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2"/>
      <c r="M23" s="90">
        <v>2079073922</v>
      </c>
    </row>
    <row r="24" spans="1:13" ht="20.25" customHeight="1">
      <c r="A24" s="28" t="s">
        <v>49</v>
      </c>
      <c r="C24" s="23" t="s">
        <v>292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2"/>
      <c r="M24" s="90">
        <v>7522990172</v>
      </c>
    </row>
    <row r="25" spans="1:13" ht="18.75">
      <c r="A25" s="28" t="s">
        <v>50</v>
      </c>
      <c r="C25" s="23" t="s">
        <v>292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2"/>
      <c r="M25" s="90">
        <v>7390478380</v>
      </c>
    </row>
    <row r="26" spans="1:13" ht="18.75">
      <c r="A26" s="28" t="s">
        <v>48</v>
      </c>
      <c r="C26" s="23" t="s">
        <v>292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2"/>
      <c r="M26" s="90">
        <v>9756714038</v>
      </c>
    </row>
    <row r="27" spans="1:13" ht="18.75">
      <c r="A27" s="28" t="s">
        <v>76</v>
      </c>
      <c r="C27" s="23" t="s">
        <v>292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2"/>
      <c r="M27" s="90">
        <v>-2489001618</v>
      </c>
    </row>
    <row r="28" spans="1:13" ht="18.75">
      <c r="A28" s="28" t="s">
        <v>16</v>
      </c>
      <c r="C28" s="23" t="s">
        <v>292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2"/>
      <c r="M28" s="90">
        <v>9375209609</v>
      </c>
    </row>
    <row r="29" spans="1:13" ht="18.75">
      <c r="A29" s="28" t="s">
        <v>89</v>
      </c>
      <c r="C29" s="23" t="s">
        <v>292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2"/>
      <c r="M29" s="90">
        <v>-11478508</v>
      </c>
    </row>
    <row r="30" spans="1:13" ht="18.75">
      <c r="A30" s="28" t="s">
        <v>240</v>
      </c>
      <c r="C30" s="23" t="s">
        <v>305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2"/>
      <c r="M30" s="90">
        <v>-25205925282</v>
      </c>
    </row>
    <row r="31" spans="1:13" ht="18.75">
      <c r="A31" s="28" t="s">
        <v>231</v>
      </c>
      <c r="C31" s="23" t="s">
        <v>87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2"/>
      <c r="M31" s="90">
        <v>2144850885</v>
      </c>
    </row>
    <row r="32" spans="1:13" ht="18.75">
      <c r="A32" s="28" t="s">
        <v>247</v>
      </c>
      <c r="C32" s="23" t="s">
        <v>297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2"/>
      <c r="M32" s="90">
        <v>39976842</v>
      </c>
    </row>
    <row r="33" spans="1:13" ht="18.75">
      <c r="A33" s="28" t="s">
        <v>242</v>
      </c>
      <c r="C33" s="23">
        <v>14040609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2"/>
      <c r="M33" s="90">
        <v>-323583301</v>
      </c>
    </row>
    <row r="34" spans="1:13" ht="18.75">
      <c r="A34" s="28" t="s">
        <v>17</v>
      </c>
      <c r="C34" s="23">
        <v>40818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2"/>
      <c r="M34" s="90">
        <v>-500180250</v>
      </c>
    </row>
    <row r="35" spans="1:13" ht="18.75">
      <c r="A35" s="28" t="s">
        <v>248</v>
      </c>
      <c r="C35" s="23" t="s">
        <v>302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2"/>
      <c r="M35" s="90">
        <v>8559114460</v>
      </c>
    </row>
    <row r="36" spans="1:13" ht="18.75">
      <c r="A36" s="28" t="s">
        <v>281</v>
      </c>
      <c r="C36" s="23" t="s">
        <v>294</v>
      </c>
      <c r="E36" s="90">
        <v>0</v>
      </c>
      <c r="F36" s="90">
        <v>0</v>
      </c>
      <c r="G36" s="90">
        <v>0</v>
      </c>
      <c r="H36" s="90">
        <v>0</v>
      </c>
      <c r="I36" s="90">
        <v>0</v>
      </c>
      <c r="J36" s="90">
        <v>0</v>
      </c>
      <c r="K36" s="90">
        <v>0</v>
      </c>
      <c r="L36" s="92"/>
      <c r="M36" s="90">
        <v>-2862444083</v>
      </c>
    </row>
    <row r="37" spans="1:13" ht="18.75">
      <c r="A37" s="28" t="s">
        <v>280</v>
      </c>
      <c r="C37" s="23" t="s">
        <v>295</v>
      </c>
      <c r="E37" s="90">
        <v>0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2"/>
      <c r="M37" s="90">
        <v>-11020887990</v>
      </c>
    </row>
    <row r="38" spans="1:13" ht="18.75">
      <c r="A38" s="28" t="s">
        <v>279</v>
      </c>
      <c r="C38" s="23" t="s">
        <v>295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2"/>
      <c r="M38" s="90">
        <v>-152377745</v>
      </c>
    </row>
    <row r="39" spans="1:13" ht="18.75">
      <c r="A39" s="28" t="s">
        <v>278</v>
      </c>
      <c r="C39" s="23" t="s">
        <v>295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2"/>
      <c r="M39" s="90">
        <v>-907558772</v>
      </c>
    </row>
    <row r="40" spans="1:13" ht="18.75">
      <c r="A40" s="28" t="s">
        <v>243</v>
      </c>
      <c r="C40" s="23" t="s">
        <v>1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2"/>
      <c r="M40" s="90">
        <v>6044644458</v>
      </c>
    </row>
    <row r="41" spans="1:13" ht="18.75">
      <c r="A41" s="28" t="s">
        <v>44</v>
      </c>
      <c r="C41" s="23" t="s">
        <v>96</v>
      </c>
      <c r="E41" s="90">
        <v>0</v>
      </c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2"/>
      <c r="M41" s="90">
        <v>4653199052</v>
      </c>
    </row>
    <row r="42" spans="1:13" ht="18.75">
      <c r="A42" s="28" t="s">
        <v>127</v>
      </c>
      <c r="C42" s="23" t="s">
        <v>122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2"/>
      <c r="M42" s="90">
        <v>10432631237</v>
      </c>
    </row>
    <row r="43" spans="1:13" ht="18.75">
      <c r="A43" s="28" t="s">
        <v>324</v>
      </c>
      <c r="C43" s="23" t="s">
        <v>322</v>
      </c>
      <c r="E43" s="90">
        <v>0</v>
      </c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2"/>
      <c r="M43" s="90">
        <v>8225507155</v>
      </c>
    </row>
    <row r="44" spans="1:13" ht="18.75">
      <c r="A44" s="28" t="s">
        <v>121</v>
      </c>
      <c r="C44" s="23" t="s">
        <v>122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2"/>
      <c r="M44" s="90">
        <v>48102448</v>
      </c>
    </row>
    <row r="45" spans="1:13" ht="18.75">
      <c r="A45" s="28" t="s">
        <v>323</v>
      </c>
      <c r="C45" s="23" t="s">
        <v>322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2"/>
      <c r="M45" s="90">
        <v>3603787887</v>
      </c>
    </row>
    <row r="46" spans="1:13" ht="18.75">
      <c r="A46" s="28" t="s">
        <v>328</v>
      </c>
      <c r="C46" s="23" t="s">
        <v>327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2"/>
      <c r="M46" s="90">
        <v>104700943</v>
      </c>
    </row>
    <row r="47" spans="1:13" ht="18.75">
      <c r="A47" s="28" t="s">
        <v>264</v>
      </c>
      <c r="C47" s="23" t="s">
        <v>294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2"/>
      <c r="M47" s="90">
        <v>15618090011</v>
      </c>
    </row>
    <row r="48" spans="1:13" ht="18.75">
      <c r="A48" s="28" t="s">
        <v>265</v>
      </c>
      <c r="C48" s="23" t="s">
        <v>294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2"/>
      <c r="M48" s="90">
        <v>650832368</v>
      </c>
    </row>
    <row r="49" spans="1:13" ht="18.75">
      <c r="A49" s="28" t="s">
        <v>291</v>
      </c>
      <c r="C49" s="23" t="s">
        <v>293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2"/>
      <c r="M49" s="90">
        <v>27273238</v>
      </c>
    </row>
    <row r="50" spans="1:13" ht="27" customHeight="1">
      <c r="A50" s="28" t="s">
        <v>245</v>
      </c>
      <c r="C50" s="23" t="s">
        <v>304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2"/>
      <c r="M50" s="90">
        <v>399233964</v>
      </c>
    </row>
    <row r="51" spans="1:13" ht="18.75">
      <c r="A51" s="28" t="s">
        <v>290</v>
      </c>
      <c r="C51" s="23" t="s">
        <v>293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  <c r="K51" s="90">
        <v>0</v>
      </c>
      <c r="L51" s="92"/>
      <c r="M51" s="90">
        <v>1579347</v>
      </c>
    </row>
    <row r="52" spans="1:13" ht="18.75">
      <c r="A52" s="28" t="s">
        <v>289</v>
      </c>
      <c r="C52" s="23" t="s">
        <v>293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2"/>
      <c r="M52" s="90">
        <v>272542104</v>
      </c>
    </row>
    <row r="53" spans="1:13" ht="18.75">
      <c r="A53" s="28" t="s">
        <v>288</v>
      </c>
      <c r="C53" s="23" t="s">
        <v>293</v>
      </c>
      <c r="E53" s="90">
        <v>0</v>
      </c>
      <c r="F53" s="90">
        <v>0</v>
      </c>
      <c r="G53" s="90">
        <v>0</v>
      </c>
      <c r="H53" s="90">
        <v>0</v>
      </c>
      <c r="I53" s="90">
        <v>0</v>
      </c>
      <c r="J53" s="90">
        <v>0</v>
      </c>
      <c r="K53" s="90">
        <v>0</v>
      </c>
      <c r="L53" s="92"/>
      <c r="M53" s="90">
        <v>-315900181</v>
      </c>
    </row>
    <row r="54" spans="1:13" ht="18.75">
      <c r="A54" s="28" t="s">
        <v>235</v>
      </c>
      <c r="C54" s="23" t="s">
        <v>79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2"/>
      <c r="M54" s="90">
        <v>14737660</v>
      </c>
    </row>
    <row r="55" spans="1:13" ht="18.75">
      <c r="A55" s="28" t="s">
        <v>287</v>
      </c>
      <c r="C55" s="23" t="s">
        <v>293</v>
      </c>
      <c r="E55" s="90">
        <v>0</v>
      </c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2"/>
      <c r="M55" s="90">
        <v>1320857</v>
      </c>
    </row>
    <row r="56" spans="1:13" ht="18.75">
      <c r="A56" s="28" t="s">
        <v>244</v>
      </c>
      <c r="C56" s="23" t="s">
        <v>304</v>
      </c>
      <c r="E56" s="90">
        <v>0</v>
      </c>
      <c r="F56" s="90">
        <v>0</v>
      </c>
      <c r="G56" s="90">
        <v>0</v>
      </c>
      <c r="H56" s="90">
        <v>0</v>
      </c>
      <c r="I56" s="90">
        <v>0</v>
      </c>
      <c r="J56" s="90">
        <v>0</v>
      </c>
      <c r="K56" s="90">
        <v>0</v>
      </c>
      <c r="L56" s="92"/>
      <c r="M56" s="90">
        <v>2151514613</v>
      </c>
    </row>
    <row r="57" spans="1:13" ht="18.75">
      <c r="A57" s="28" t="s">
        <v>18</v>
      </c>
      <c r="C57" s="23" t="s">
        <v>95</v>
      </c>
      <c r="E57" s="90">
        <v>0</v>
      </c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2"/>
      <c r="M57" s="90">
        <v>-109126060</v>
      </c>
    </row>
    <row r="58" spans="1:13" ht="18.75">
      <c r="A58" s="28" t="s">
        <v>19</v>
      </c>
      <c r="C58" s="23" t="s">
        <v>79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2"/>
      <c r="M58" s="90">
        <v>1689185552</v>
      </c>
    </row>
    <row r="59" spans="1:13" ht="18.75">
      <c r="A59" s="28" t="s">
        <v>286</v>
      </c>
      <c r="C59" s="23" t="s">
        <v>293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2"/>
      <c r="M59" s="90">
        <v>-2738400270</v>
      </c>
    </row>
    <row r="60" spans="1:13" ht="18.75">
      <c r="A60" s="28" t="s">
        <v>20</v>
      </c>
      <c r="C60" s="23" t="s">
        <v>79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2"/>
      <c r="M60" s="90">
        <v>14774639419</v>
      </c>
    </row>
    <row r="61" spans="1:13" ht="18.75">
      <c r="A61" s="28" t="s">
        <v>105</v>
      </c>
      <c r="C61" s="23" t="s">
        <v>106</v>
      </c>
      <c r="E61" s="90">
        <v>0</v>
      </c>
      <c r="F61" s="90">
        <v>0</v>
      </c>
      <c r="G61" s="90">
        <v>0</v>
      </c>
      <c r="H61" s="90">
        <v>0</v>
      </c>
      <c r="I61" s="90">
        <v>0</v>
      </c>
      <c r="J61" s="90">
        <v>0</v>
      </c>
      <c r="K61" s="90">
        <v>0</v>
      </c>
      <c r="L61" s="92"/>
      <c r="M61" s="90">
        <v>-443575074</v>
      </c>
    </row>
    <row r="62" spans="1:13" ht="18.75">
      <c r="A62" s="28" t="s">
        <v>282</v>
      </c>
      <c r="C62" s="23" t="s">
        <v>293</v>
      </c>
      <c r="E62" s="90">
        <v>0</v>
      </c>
      <c r="F62" s="90">
        <v>0</v>
      </c>
      <c r="G62" s="90">
        <v>0</v>
      </c>
      <c r="H62" s="90">
        <v>0</v>
      </c>
      <c r="I62" s="90">
        <v>0</v>
      </c>
      <c r="J62" s="90">
        <v>0</v>
      </c>
      <c r="K62" s="90">
        <v>0</v>
      </c>
      <c r="L62" s="92"/>
      <c r="M62" s="90">
        <v>-3376034963</v>
      </c>
    </row>
    <row r="63" spans="1:13" ht="18.75">
      <c r="A63" s="28" t="s">
        <v>54</v>
      </c>
      <c r="C63" s="23" t="s">
        <v>77</v>
      </c>
      <c r="E63" s="90">
        <v>0</v>
      </c>
      <c r="F63" s="90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  <c r="L63" s="92"/>
      <c r="M63" s="90">
        <v>1131782899</v>
      </c>
    </row>
    <row r="64" spans="1:13" ht="18.75">
      <c r="A64" s="28" t="s">
        <v>94</v>
      </c>
      <c r="C64" s="23" t="s">
        <v>95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2"/>
      <c r="M64" s="90">
        <v>62045316</v>
      </c>
    </row>
    <row r="65" spans="1:13" ht="18.75">
      <c r="A65" s="28" t="s">
        <v>78</v>
      </c>
      <c r="C65" s="23" t="s">
        <v>79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2"/>
      <c r="M65" s="90">
        <v>3795770838</v>
      </c>
    </row>
    <row r="66" spans="1:13" ht="18.75">
      <c r="A66" s="28" t="s">
        <v>285</v>
      </c>
      <c r="C66" s="23" t="s">
        <v>293</v>
      </c>
      <c r="E66" s="90">
        <v>0</v>
      </c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90">
        <v>0</v>
      </c>
      <c r="L66" s="92"/>
      <c r="M66" s="90">
        <v>-3574301763</v>
      </c>
    </row>
    <row r="67" spans="1:13" ht="18.75">
      <c r="A67" s="28" t="s">
        <v>45</v>
      </c>
      <c r="C67" s="23" t="s">
        <v>95</v>
      </c>
      <c r="E67" s="90">
        <v>0</v>
      </c>
      <c r="F67" s="90">
        <v>0</v>
      </c>
      <c r="G67" s="90">
        <v>0</v>
      </c>
      <c r="H67" s="90">
        <v>0</v>
      </c>
      <c r="I67" s="90">
        <v>0</v>
      </c>
      <c r="J67" s="90">
        <v>0</v>
      </c>
      <c r="K67" s="90">
        <v>0</v>
      </c>
      <c r="L67" s="92"/>
      <c r="M67" s="90">
        <v>5995263803</v>
      </c>
    </row>
    <row r="68" spans="1:13" ht="18.75">
      <c r="A68" s="28" t="s">
        <v>107</v>
      </c>
      <c r="C68" s="23" t="s">
        <v>79</v>
      </c>
      <c r="E68" s="90">
        <v>0</v>
      </c>
      <c r="F68" s="90">
        <v>0</v>
      </c>
      <c r="G68" s="90">
        <v>0</v>
      </c>
      <c r="H68" s="90">
        <v>0</v>
      </c>
      <c r="I68" s="90">
        <v>0</v>
      </c>
      <c r="J68" s="90">
        <v>0</v>
      </c>
      <c r="K68" s="90">
        <v>0</v>
      </c>
      <c r="L68" s="92"/>
      <c r="M68" s="90">
        <v>592366848</v>
      </c>
    </row>
    <row r="69" spans="1:13" ht="18.75">
      <c r="A69" s="28" t="s">
        <v>284</v>
      </c>
      <c r="C69" s="23" t="s">
        <v>293</v>
      </c>
      <c r="E69" s="90">
        <v>0</v>
      </c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2"/>
      <c r="M69" s="90">
        <v>14480025363</v>
      </c>
    </row>
    <row r="70" spans="1:13" ht="18.75">
      <c r="A70" s="28" t="s">
        <v>115</v>
      </c>
      <c r="C70" s="23" t="s">
        <v>95</v>
      </c>
      <c r="E70" s="90">
        <v>0</v>
      </c>
      <c r="F70" s="90">
        <v>0</v>
      </c>
      <c r="G70" s="90">
        <v>0</v>
      </c>
      <c r="H70" s="90">
        <v>0</v>
      </c>
      <c r="I70" s="90">
        <v>0</v>
      </c>
      <c r="J70" s="90">
        <v>0</v>
      </c>
      <c r="K70" s="90">
        <v>0</v>
      </c>
      <c r="L70" s="92"/>
      <c r="M70" s="90">
        <v>1995711458</v>
      </c>
    </row>
    <row r="71" spans="1:13" ht="18.75">
      <c r="A71" s="28" t="s">
        <v>113</v>
      </c>
      <c r="C71" s="23" t="s">
        <v>79</v>
      </c>
      <c r="E71" s="90">
        <v>0</v>
      </c>
      <c r="F71" s="90">
        <v>0</v>
      </c>
      <c r="G71" s="90">
        <v>0</v>
      </c>
      <c r="H71" s="90">
        <v>0</v>
      </c>
      <c r="I71" s="90">
        <v>0</v>
      </c>
      <c r="J71" s="90">
        <v>0</v>
      </c>
      <c r="K71" s="90">
        <v>0</v>
      </c>
      <c r="L71" s="92"/>
      <c r="M71" s="90">
        <v>329676294</v>
      </c>
    </row>
    <row r="72" spans="1:13" ht="18.75">
      <c r="A72" s="28" t="s">
        <v>283</v>
      </c>
      <c r="C72" s="23" t="s">
        <v>293</v>
      </c>
      <c r="E72" s="90">
        <v>0</v>
      </c>
      <c r="F72" s="90">
        <v>0</v>
      </c>
      <c r="G72" s="90">
        <v>0</v>
      </c>
      <c r="H72" s="90">
        <v>0</v>
      </c>
      <c r="I72" s="90">
        <v>0</v>
      </c>
      <c r="J72" s="90">
        <v>0</v>
      </c>
      <c r="K72" s="90">
        <v>0</v>
      </c>
      <c r="L72" s="92"/>
      <c r="M72" s="90">
        <v>62249557</v>
      </c>
    </row>
    <row r="73" spans="1:13" ht="18.75">
      <c r="A73" s="28" t="s">
        <v>117</v>
      </c>
      <c r="C73" s="23" t="s">
        <v>79</v>
      </c>
      <c r="E73" s="90">
        <v>0</v>
      </c>
      <c r="F73" s="90">
        <v>0</v>
      </c>
      <c r="G73" s="90">
        <v>0</v>
      </c>
      <c r="H73" s="90">
        <v>0</v>
      </c>
      <c r="I73" s="90">
        <v>0</v>
      </c>
      <c r="J73" s="90">
        <v>0</v>
      </c>
      <c r="K73" s="90">
        <v>0</v>
      </c>
      <c r="L73" s="92"/>
      <c r="M73" s="90">
        <v>68489532</v>
      </c>
    </row>
    <row r="74" spans="1:13" ht="18.75">
      <c r="A74" s="28" t="s">
        <v>326</v>
      </c>
      <c r="C74" s="23" t="s">
        <v>106</v>
      </c>
      <c r="E74" s="90">
        <v>0</v>
      </c>
      <c r="F74" s="90">
        <v>0</v>
      </c>
      <c r="G74" s="90">
        <v>0</v>
      </c>
      <c r="H74" s="90">
        <v>0</v>
      </c>
      <c r="I74" s="90">
        <v>0</v>
      </c>
      <c r="J74" s="90">
        <v>0</v>
      </c>
      <c r="K74" s="90">
        <v>0</v>
      </c>
      <c r="L74" s="92"/>
      <c r="M74" s="90">
        <v>18768462181</v>
      </c>
    </row>
    <row r="75" spans="1:13" ht="18.75">
      <c r="A75" s="28" t="s">
        <v>21</v>
      </c>
      <c r="C75" s="23" t="s">
        <v>87</v>
      </c>
      <c r="E75" s="90">
        <v>0</v>
      </c>
      <c r="F75" s="90">
        <v>0</v>
      </c>
      <c r="G75" s="90">
        <v>0</v>
      </c>
      <c r="H75" s="90">
        <v>0</v>
      </c>
      <c r="I75" s="90">
        <v>0</v>
      </c>
      <c r="J75" s="90">
        <v>0</v>
      </c>
      <c r="K75" s="90">
        <v>0</v>
      </c>
      <c r="L75" s="92"/>
      <c r="M75" s="90">
        <v>2784309232</v>
      </c>
    </row>
    <row r="76" spans="1:13" ht="18.75">
      <c r="A76" s="28" t="s">
        <v>22</v>
      </c>
      <c r="C76" s="23" t="s">
        <v>87</v>
      </c>
      <c r="E76" s="90">
        <v>0</v>
      </c>
      <c r="F76" s="90">
        <v>0</v>
      </c>
      <c r="G76" s="90">
        <v>0</v>
      </c>
      <c r="H76" s="90">
        <v>0</v>
      </c>
      <c r="I76" s="90">
        <v>0</v>
      </c>
      <c r="J76" s="90">
        <v>0</v>
      </c>
      <c r="K76" s="90">
        <v>0</v>
      </c>
      <c r="L76" s="92"/>
      <c r="M76" s="90">
        <v>2173352597</v>
      </c>
    </row>
    <row r="77" spans="1:13" ht="18.75">
      <c r="A77" s="28" t="s">
        <v>268</v>
      </c>
      <c r="C77" s="23" t="s">
        <v>297</v>
      </c>
      <c r="E77" s="90">
        <v>0</v>
      </c>
      <c r="F77" s="90">
        <v>0</v>
      </c>
      <c r="G77" s="90">
        <v>0</v>
      </c>
      <c r="H77" s="90">
        <v>0</v>
      </c>
      <c r="I77" s="90">
        <v>0</v>
      </c>
      <c r="J77" s="90">
        <v>0</v>
      </c>
      <c r="K77" s="90">
        <v>0</v>
      </c>
      <c r="L77" s="92"/>
      <c r="M77" s="90">
        <v>1854122</v>
      </c>
    </row>
    <row r="78" spans="1:13" ht="18.75">
      <c r="A78" s="28" t="s">
        <v>232</v>
      </c>
      <c r="C78" s="23" t="s">
        <v>87</v>
      </c>
      <c r="E78" s="90">
        <v>0</v>
      </c>
      <c r="F78" s="90">
        <v>0</v>
      </c>
      <c r="G78" s="90">
        <v>0</v>
      </c>
      <c r="H78" s="90">
        <v>0</v>
      </c>
      <c r="I78" s="90">
        <v>0</v>
      </c>
      <c r="J78" s="90">
        <v>0</v>
      </c>
      <c r="K78" s="90">
        <v>0</v>
      </c>
      <c r="L78" s="92"/>
      <c r="M78" s="90">
        <v>1122175478</v>
      </c>
    </row>
    <row r="79" spans="1:13" ht="18.75">
      <c r="A79" s="28" t="s">
        <v>23</v>
      </c>
      <c r="C79" s="23" t="s">
        <v>87</v>
      </c>
      <c r="E79" s="90">
        <v>0</v>
      </c>
      <c r="F79" s="90">
        <v>0</v>
      </c>
      <c r="G79" s="90">
        <v>0</v>
      </c>
      <c r="H79" s="90">
        <v>0</v>
      </c>
      <c r="I79" s="90">
        <v>0</v>
      </c>
      <c r="J79" s="90">
        <v>0</v>
      </c>
      <c r="K79" s="90">
        <v>0</v>
      </c>
      <c r="L79" s="92"/>
      <c r="M79" s="90">
        <v>3577211375</v>
      </c>
    </row>
    <row r="80" spans="1:13" ht="18.75">
      <c r="A80" s="28" t="s">
        <v>267</v>
      </c>
      <c r="C80" s="23" t="s">
        <v>297</v>
      </c>
      <c r="E80" s="90">
        <v>0</v>
      </c>
      <c r="F80" s="90">
        <v>0</v>
      </c>
      <c r="G80" s="90">
        <v>0</v>
      </c>
      <c r="H80" s="90">
        <v>0</v>
      </c>
      <c r="I80" s="90">
        <v>0</v>
      </c>
      <c r="J80" s="90">
        <v>0</v>
      </c>
      <c r="K80" s="90">
        <v>0</v>
      </c>
      <c r="L80" s="92"/>
      <c r="M80" s="90">
        <v>9070235704</v>
      </c>
    </row>
    <row r="81" spans="1:13" ht="18.75">
      <c r="A81" s="28" t="s">
        <v>262</v>
      </c>
      <c r="C81" s="23" t="s">
        <v>299</v>
      </c>
      <c r="E81" s="90">
        <v>0</v>
      </c>
      <c r="F81" s="90">
        <v>0</v>
      </c>
      <c r="G81" s="90">
        <v>0</v>
      </c>
      <c r="H81" s="90">
        <v>0</v>
      </c>
      <c r="I81" s="90">
        <v>0</v>
      </c>
      <c r="J81" s="90">
        <v>0</v>
      </c>
      <c r="K81" s="90">
        <v>0</v>
      </c>
      <c r="L81" s="92"/>
      <c r="M81" s="90">
        <v>5772262622</v>
      </c>
    </row>
    <row r="82" spans="1:13" ht="18.75">
      <c r="A82" s="28" t="s">
        <v>246</v>
      </c>
      <c r="C82" s="23" t="s">
        <v>303</v>
      </c>
      <c r="E82" s="90">
        <v>0</v>
      </c>
      <c r="F82" s="90">
        <v>0</v>
      </c>
      <c r="G82" s="90">
        <v>0</v>
      </c>
      <c r="H82" s="90">
        <v>0</v>
      </c>
      <c r="I82" s="90">
        <v>0</v>
      </c>
      <c r="J82" s="90">
        <v>0</v>
      </c>
      <c r="K82" s="90">
        <v>0</v>
      </c>
      <c r="L82" s="92"/>
      <c r="M82" s="90">
        <v>1237447923</v>
      </c>
    </row>
    <row r="83" spans="1:13" ht="18.75">
      <c r="A83" s="28" t="s">
        <v>329</v>
      </c>
      <c r="C83" s="23" t="s">
        <v>129</v>
      </c>
      <c r="E83" s="90">
        <v>0</v>
      </c>
      <c r="F83" s="90">
        <v>0</v>
      </c>
      <c r="G83" s="90">
        <v>0</v>
      </c>
      <c r="H83" s="90">
        <v>0</v>
      </c>
      <c r="I83" s="90">
        <v>0</v>
      </c>
      <c r="J83" s="90">
        <v>0</v>
      </c>
      <c r="K83" s="90">
        <v>0</v>
      </c>
      <c r="L83" s="92"/>
      <c r="M83" s="90">
        <v>1746024240</v>
      </c>
    </row>
    <row r="84" spans="1:13" ht="18.75">
      <c r="A84" s="28" t="s">
        <v>266</v>
      </c>
      <c r="C84" s="23" t="s">
        <v>297</v>
      </c>
      <c r="E84" s="90">
        <v>0</v>
      </c>
      <c r="F84" s="90">
        <v>0</v>
      </c>
      <c r="G84" s="90">
        <v>0</v>
      </c>
      <c r="H84" s="90">
        <v>0</v>
      </c>
      <c r="I84" s="90">
        <v>0</v>
      </c>
      <c r="J84" s="90">
        <v>0</v>
      </c>
      <c r="K84" s="90">
        <v>0</v>
      </c>
      <c r="L84" s="92"/>
      <c r="M84" s="90">
        <v>5105614928</v>
      </c>
    </row>
    <row r="85" spans="1:13" ht="18.75">
      <c r="A85" s="28" t="s">
        <v>261</v>
      </c>
      <c r="C85" s="23" t="s">
        <v>299</v>
      </c>
      <c r="E85" s="90">
        <v>0</v>
      </c>
      <c r="F85" s="90">
        <v>0</v>
      </c>
      <c r="G85" s="90">
        <v>0</v>
      </c>
      <c r="H85" s="90">
        <v>0</v>
      </c>
      <c r="I85" s="90">
        <v>0</v>
      </c>
      <c r="J85" s="90">
        <v>0</v>
      </c>
      <c r="K85" s="90">
        <v>0</v>
      </c>
      <c r="L85" s="92"/>
      <c r="M85" s="90">
        <v>1310772435</v>
      </c>
    </row>
    <row r="86" spans="1:13" ht="18.75">
      <c r="A86" s="28" t="s">
        <v>260</v>
      </c>
      <c r="C86" s="23" t="s">
        <v>299</v>
      </c>
      <c r="E86" s="90">
        <v>0</v>
      </c>
      <c r="F86" s="90">
        <v>0</v>
      </c>
      <c r="G86" s="90">
        <v>0</v>
      </c>
      <c r="H86" s="90">
        <v>0</v>
      </c>
      <c r="I86" s="90">
        <v>0</v>
      </c>
      <c r="J86" s="90">
        <v>0</v>
      </c>
      <c r="K86" s="90">
        <v>0</v>
      </c>
      <c r="L86" s="92"/>
      <c r="M86" s="90">
        <v>1155093458</v>
      </c>
    </row>
    <row r="87" spans="1:13" ht="18.75">
      <c r="A87" s="28" t="s">
        <v>88</v>
      </c>
      <c r="C87" s="23" t="s">
        <v>74</v>
      </c>
      <c r="E87" s="90">
        <v>0</v>
      </c>
      <c r="F87" s="90">
        <v>0</v>
      </c>
      <c r="G87" s="90">
        <v>0</v>
      </c>
      <c r="H87" s="90">
        <v>0</v>
      </c>
      <c r="I87" s="90">
        <v>0</v>
      </c>
      <c r="J87" s="90">
        <v>0</v>
      </c>
      <c r="K87" s="90">
        <v>0</v>
      </c>
      <c r="L87" s="92"/>
      <c r="M87" s="90">
        <v>598158953</v>
      </c>
    </row>
    <row r="88" spans="1:13" ht="18.75">
      <c r="A88" s="28" t="s">
        <v>90</v>
      </c>
      <c r="C88" s="23" t="s">
        <v>74</v>
      </c>
      <c r="E88" s="90">
        <v>0</v>
      </c>
      <c r="F88" s="90">
        <v>0</v>
      </c>
      <c r="G88" s="90">
        <v>0</v>
      </c>
      <c r="H88" s="90">
        <v>0</v>
      </c>
      <c r="I88" s="90">
        <v>0</v>
      </c>
      <c r="J88" s="90">
        <v>0</v>
      </c>
      <c r="K88" s="90">
        <v>0</v>
      </c>
      <c r="L88" s="92"/>
      <c r="M88" s="90">
        <v>697294658</v>
      </c>
    </row>
    <row r="89" spans="1:13" ht="18.75">
      <c r="A89" s="28" t="s">
        <v>111</v>
      </c>
      <c r="C89" s="23" t="s">
        <v>74</v>
      </c>
      <c r="E89" s="90">
        <v>0</v>
      </c>
      <c r="F89" s="90">
        <v>0</v>
      </c>
      <c r="G89" s="90">
        <v>0</v>
      </c>
      <c r="H89" s="90">
        <v>0</v>
      </c>
      <c r="I89" s="90">
        <v>0</v>
      </c>
      <c r="J89" s="90">
        <v>0</v>
      </c>
      <c r="K89" s="90">
        <v>0</v>
      </c>
      <c r="L89" s="92"/>
      <c r="M89" s="90">
        <v>7094796902</v>
      </c>
    </row>
    <row r="90" spans="1:13" ht="18.75">
      <c r="A90" s="28" t="s">
        <v>110</v>
      </c>
      <c r="C90" s="23" t="s">
        <v>74</v>
      </c>
      <c r="E90" s="90">
        <v>0</v>
      </c>
      <c r="F90" s="90">
        <v>0</v>
      </c>
      <c r="G90" s="90">
        <v>0</v>
      </c>
      <c r="H90" s="90">
        <v>0</v>
      </c>
      <c r="I90" s="90">
        <v>0</v>
      </c>
      <c r="J90" s="90">
        <v>0</v>
      </c>
      <c r="K90" s="90">
        <v>0</v>
      </c>
      <c r="L90" s="92"/>
      <c r="M90" s="90">
        <v>20035077053</v>
      </c>
    </row>
    <row r="91" spans="1:13" ht="18.75">
      <c r="A91" s="28" t="s">
        <v>103</v>
      </c>
      <c r="C91" s="23" t="s">
        <v>81</v>
      </c>
      <c r="E91" s="90">
        <v>0</v>
      </c>
      <c r="F91" s="90">
        <v>0</v>
      </c>
      <c r="G91" s="90">
        <v>0</v>
      </c>
      <c r="H91" s="90">
        <v>0</v>
      </c>
      <c r="I91" s="90">
        <v>0</v>
      </c>
      <c r="J91" s="90">
        <v>0</v>
      </c>
      <c r="K91" s="90">
        <v>0</v>
      </c>
      <c r="L91" s="92"/>
      <c r="M91" s="90">
        <v>-633298455</v>
      </c>
    </row>
    <row r="92" spans="1:13" ht="18.75">
      <c r="A92" s="28" t="s">
        <v>104</v>
      </c>
      <c r="C92" s="23" t="s">
        <v>74</v>
      </c>
      <c r="E92" s="90">
        <v>0</v>
      </c>
      <c r="F92" s="90">
        <v>0</v>
      </c>
      <c r="G92" s="90">
        <v>0</v>
      </c>
      <c r="H92" s="90">
        <v>0</v>
      </c>
      <c r="I92" s="90">
        <v>0</v>
      </c>
      <c r="J92" s="90">
        <v>0</v>
      </c>
      <c r="K92" s="90">
        <v>0</v>
      </c>
      <c r="L92" s="92"/>
      <c r="M92" s="90">
        <v>474647428</v>
      </c>
    </row>
    <row r="93" spans="1:13" ht="18.75">
      <c r="A93" s="28" t="s">
        <v>80</v>
      </c>
      <c r="C93" s="23" t="s">
        <v>81</v>
      </c>
      <c r="E93" s="90">
        <v>0</v>
      </c>
      <c r="F93" s="90">
        <v>0</v>
      </c>
      <c r="G93" s="90">
        <v>0</v>
      </c>
      <c r="H93" s="90">
        <v>0</v>
      </c>
      <c r="I93" s="90">
        <v>0</v>
      </c>
      <c r="J93" s="90">
        <v>0</v>
      </c>
      <c r="K93" s="90">
        <v>0</v>
      </c>
      <c r="L93" s="92"/>
      <c r="M93" s="90">
        <v>-8010889176</v>
      </c>
    </row>
    <row r="94" spans="1:13" ht="18.75">
      <c r="A94" s="28" t="s">
        <v>83</v>
      </c>
      <c r="C94" s="23" t="s">
        <v>74</v>
      </c>
      <c r="E94" s="90">
        <v>0</v>
      </c>
      <c r="F94" s="90">
        <v>0</v>
      </c>
      <c r="G94" s="90">
        <v>0</v>
      </c>
      <c r="H94" s="90">
        <v>0</v>
      </c>
      <c r="I94" s="90">
        <v>0</v>
      </c>
      <c r="J94" s="90">
        <v>0</v>
      </c>
      <c r="K94" s="90">
        <v>0</v>
      </c>
      <c r="L94" s="92"/>
      <c r="M94" s="90">
        <v>420933847</v>
      </c>
    </row>
    <row r="95" spans="1:13" ht="18.75">
      <c r="A95" s="28" t="s">
        <v>101</v>
      </c>
      <c r="C95" s="23" t="s">
        <v>81</v>
      </c>
      <c r="E95" s="90">
        <v>0</v>
      </c>
      <c r="F95" s="90">
        <v>0</v>
      </c>
      <c r="G95" s="90">
        <v>0</v>
      </c>
      <c r="H95" s="90">
        <v>0</v>
      </c>
      <c r="I95" s="90">
        <v>0</v>
      </c>
      <c r="J95" s="90">
        <v>0</v>
      </c>
      <c r="K95" s="90">
        <v>0</v>
      </c>
      <c r="L95" s="92"/>
      <c r="M95" s="90">
        <v>12968645660</v>
      </c>
    </row>
    <row r="96" spans="1:13" ht="18.75">
      <c r="A96" s="28" t="s">
        <v>341</v>
      </c>
      <c r="C96" s="23" t="s">
        <v>340</v>
      </c>
      <c r="E96" s="90">
        <v>0</v>
      </c>
      <c r="F96" s="90">
        <v>0</v>
      </c>
      <c r="G96" s="90">
        <v>0</v>
      </c>
      <c r="H96" s="90">
        <v>0</v>
      </c>
      <c r="I96" s="90">
        <v>0</v>
      </c>
      <c r="J96" s="90">
        <v>0</v>
      </c>
      <c r="K96" s="90">
        <v>0</v>
      </c>
      <c r="L96" s="92"/>
      <c r="M96" s="90">
        <v>49850045</v>
      </c>
    </row>
    <row r="97" spans="1:13" ht="18.75">
      <c r="A97" s="28" t="s">
        <v>263</v>
      </c>
      <c r="C97" s="23" t="s">
        <v>298</v>
      </c>
      <c r="E97" s="90">
        <v>0</v>
      </c>
      <c r="F97" s="90">
        <v>0</v>
      </c>
      <c r="G97" s="90">
        <v>0</v>
      </c>
      <c r="H97" s="90">
        <v>0</v>
      </c>
      <c r="I97" s="90">
        <v>0</v>
      </c>
      <c r="J97" s="90">
        <v>0</v>
      </c>
      <c r="K97" s="90">
        <v>0</v>
      </c>
      <c r="L97" s="92"/>
      <c r="M97" s="90">
        <v>-3725960341</v>
      </c>
    </row>
    <row r="98" spans="1:13" ht="18.75">
      <c r="A98" s="28" t="s">
        <v>277</v>
      </c>
      <c r="C98" s="23" t="s">
        <v>296</v>
      </c>
      <c r="E98" s="90">
        <v>0</v>
      </c>
      <c r="F98" s="90">
        <v>0</v>
      </c>
      <c r="G98" s="90">
        <v>0</v>
      </c>
      <c r="H98" s="90">
        <v>0</v>
      </c>
      <c r="I98" s="90">
        <v>0</v>
      </c>
      <c r="J98" s="90">
        <v>0</v>
      </c>
      <c r="K98" s="90">
        <v>0</v>
      </c>
      <c r="L98" s="92"/>
      <c r="M98" s="90">
        <v>2040585771</v>
      </c>
    </row>
    <row r="99" spans="1:13" ht="18.75">
      <c r="A99" s="28" t="s">
        <v>276</v>
      </c>
      <c r="C99" s="23" t="s">
        <v>296</v>
      </c>
      <c r="E99" s="90">
        <v>0</v>
      </c>
      <c r="F99" s="90">
        <v>0</v>
      </c>
      <c r="G99" s="90">
        <v>0</v>
      </c>
      <c r="H99" s="90">
        <v>0</v>
      </c>
      <c r="I99" s="90">
        <v>0</v>
      </c>
      <c r="J99" s="90">
        <v>0</v>
      </c>
      <c r="K99" s="90">
        <v>0</v>
      </c>
      <c r="L99" s="92"/>
      <c r="M99" s="90">
        <v>1233665205</v>
      </c>
    </row>
    <row r="100" spans="1:13" ht="18.75">
      <c r="A100" s="28" t="s">
        <v>99</v>
      </c>
      <c r="C100" s="23" t="s">
        <v>71</v>
      </c>
      <c r="E100" s="90">
        <v>0</v>
      </c>
      <c r="F100" s="90">
        <v>0</v>
      </c>
      <c r="G100" s="90">
        <v>0</v>
      </c>
      <c r="H100" s="90">
        <v>0</v>
      </c>
      <c r="I100" s="90">
        <v>0</v>
      </c>
      <c r="J100" s="90">
        <v>0</v>
      </c>
      <c r="K100" s="90">
        <v>0</v>
      </c>
      <c r="L100" s="92"/>
      <c r="M100" s="90">
        <v>-1233250364</v>
      </c>
    </row>
    <row r="101" spans="1:13" ht="18.75">
      <c r="A101" s="28" t="s">
        <v>69</v>
      </c>
      <c r="C101" s="23" t="s">
        <v>71</v>
      </c>
      <c r="E101" s="90">
        <v>0</v>
      </c>
      <c r="F101" s="90">
        <v>0</v>
      </c>
      <c r="G101" s="90">
        <v>0</v>
      </c>
      <c r="H101" s="90">
        <v>0</v>
      </c>
      <c r="I101" s="90">
        <v>0</v>
      </c>
      <c r="J101" s="90">
        <v>0</v>
      </c>
      <c r="K101" s="90">
        <v>0</v>
      </c>
      <c r="L101" s="92"/>
      <c r="M101" s="90">
        <v>-796325874</v>
      </c>
    </row>
    <row r="102" spans="1:13" ht="18.75">
      <c r="A102" s="28" t="s">
        <v>97</v>
      </c>
      <c r="C102" s="23" t="s">
        <v>98</v>
      </c>
      <c r="E102" s="90">
        <v>0</v>
      </c>
      <c r="F102" s="90">
        <v>0</v>
      </c>
      <c r="G102" s="90">
        <v>0</v>
      </c>
      <c r="H102" s="90">
        <v>0</v>
      </c>
      <c r="I102" s="90">
        <v>0</v>
      </c>
      <c r="J102" s="90">
        <v>0</v>
      </c>
      <c r="K102" s="90">
        <v>0</v>
      </c>
      <c r="L102" s="92"/>
      <c r="M102" s="90">
        <v>102143889</v>
      </c>
    </row>
    <row r="103" spans="1:13" ht="18.75">
      <c r="A103" s="28" t="s">
        <v>108</v>
      </c>
      <c r="C103" s="23" t="s">
        <v>71</v>
      </c>
      <c r="E103" s="90">
        <v>0</v>
      </c>
      <c r="F103" s="90">
        <v>0</v>
      </c>
      <c r="G103" s="90">
        <v>0</v>
      </c>
      <c r="H103" s="90">
        <v>0</v>
      </c>
      <c r="I103" s="90">
        <v>0</v>
      </c>
      <c r="J103" s="90">
        <v>0</v>
      </c>
      <c r="K103" s="90">
        <v>0</v>
      </c>
      <c r="L103" s="92"/>
      <c r="M103" s="90">
        <v>-4234964348</v>
      </c>
    </row>
    <row r="104" spans="1:13" ht="18.75">
      <c r="A104" s="28" t="s">
        <v>82</v>
      </c>
      <c r="C104" s="23" t="s">
        <v>71</v>
      </c>
      <c r="E104" s="90">
        <v>0</v>
      </c>
      <c r="F104" s="90">
        <v>0</v>
      </c>
      <c r="G104" s="90">
        <v>0</v>
      </c>
      <c r="H104" s="90">
        <v>0</v>
      </c>
      <c r="I104" s="90">
        <v>0</v>
      </c>
      <c r="J104" s="90">
        <v>0</v>
      </c>
      <c r="K104" s="90">
        <v>0</v>
      </c>
      <c r="L104" s="92"/>
      <c r="M104" s="90">
        <v>586684158</v>
      </c>
    </row>
    <row r="105" spans="1:13" ht="18.75">
      <c r="A105" s="28" t="s">
        <v>124</v>
      </c>
      <c r="C105" s="23" t="s">
        <v>98</v>
      </c>
      <c r="E105" s="90">
        <v>0</v>
      </c>
      <c r="F105" s="90">
        <v>0</v>
      </c>
      <c r="G105" s="90">
        <v>0</v>
      </c>
      <c r="H105" s="90">
        <v>0</v>
      </c>
      <c r="I105" s="90">
        <v>0</v>
      </c>
      <c r="J105" s="90">
        <v>0</v>
      </c>
      <c r="K105" s="90">
        <v>0</v>
      </c>
      <c r="L105" s="92"/>
      <c r="M105" s="90">
        <v>12754491563</v>
      </c>
    </row>
    <row r="106" spans="1:13" ht="18.75">
      <c r="A106" s="28" t="s">
        <v>51</v>
      </c>
      <c r="C106" s="23" t="s">
        <v>71</v>
      </c>
      <c r="E106" s="90">
        <v>0</v>
      </c>
      <c r="F106" s="90">
        <v>0</v>
      </c>
      <c r="G106" s="90">
        <v>0</v>
      </c>
      <c r="H106" s="90">
        <v>0</v>
      </c>
      <c r="I106" s="90">
        <v>0</v>
      </c>
      <c r="J106" s="90">
        <v>0</v>
      </c>
      <c r="K106" s="90">
        <v>0</v>
      </c>
      <c r="L106" s="92"/>
      <c r="M106" s="90">
        <v>992642505</v>
      </c>
    </row>
    <row r="107" spans="1:13" ht="18.75">
      <c r="A107" s="28" t="s">
        <v>238</v>
      </c>
      <c r="C107" s="23" t="s">
        <v>98</v>
      </c>
      <c r="E107" s="90">
        <v>0</v>
      </c>
      <c r="F107" s="90">
        <v>0</v>
      </c>
      <c r="G107" s="90">
        <v>0</v>
      </c>
      <c r="H107" s="90">
        <v>0</v>
      </c>
      <c r="I107" s="90">
        <v>0</v>
      </c>
      <c r="J107" s="90">
        <v>0</v>
      </c>
      <c r="K107" s="90">
        <v>0</v>
      </c>
      <c r="L107" s="92"/>
      <c r="M107" s="90">
        <v>2536017977</v>
      </c>
    </row>
    <row r="108" spans="1:13" ht="18.75">
      <c r="A108" s="28" t="s">
        <v>364</v>
      </c>
      <c r="C108" s="23" t="s">
        <v>338</v>
      </c>
      <c r="E108" s="90">
        <v>0</v>
      </c>
      <c r="F108" s="90">
        <v>0</v>
      </c>
      <c r="G108" s="90">
        <v>0</v>
      </c>
      <c r="H108" s="90">
        <v>0</v>
      </c>
      <c r="I108" s="90">
        <v>0</v>
      </c>
      <c r="J108" s="90">
        <v>0</v>
      </c>
      <c r="K108" s="90">
        <v>0</v>
      </c>
      <c r="L108" s="92"/>
      <c r="M108" s="90">
        <v>899006775</v>
      </c>
    </row>
    <row r="109" spans="1:13" ht="18.75">
      <c r="A109" s="28" t="s">
        <v>365</v>
      </c>
      <c r="C109" s="23" t="s">
        <v>366</v>
      </c>
      <c r="E109" s="90">
        <v>0</v>
      </c>
      <c r="F109" s="90">
        <v>0</v>
      </c>
      <c r="G109" s="90">
        <v>0</v>
      </c>
      <c r="H109" s="90">
        <v>0</v>
      </c>
      <c r="I109" s="90">
        <v>0</v>
      </c>
      <c r="J109" s="90">
        <v>0</v>
      </c>
      <c r="K109" s="90">
        <v>0</v>
      </c>
      <c r="L109" s="92"/>
      <c r="M109" s="90">
        <v>-107952614</v>
      </c>
    </row>
    <row r="110" spans="1:13" ht="18.75">
      <c r="A110" s="28" t="s">
        <v>125</v>
      </c>
      <c r="C110" s="23" t="s">
        <v>126</v>
      </c>
      <c r="E110" s="90">
        <v>0</v>
      </c>
      <c r="F110" s="90">
        <v>0</v>
      </c>
      <c r="G110" s="90">
        <v>0</v>
      </c>
      <c r="H110" s="90">
        <v>0</v>
      </c>
      <c r="I110" s="90">
        <v>0</v>
      </c>
      <c r="J110" s="90">
        <v>0</v>
      </c>
      <c r="K110" s="90">
        <v>0</v>
      </c>
      <c r="L110" s="92"/>
      <c r="M110" s="90">
        <v>479319017</v>
      </c>
    </row>
    <row r="111" spans="1:13" ht="18.75">
      <c r="A111" s="28" t="s">
        <v>339</v>
      </c>
      <c r="C111" s="23" t="s">
        <v>338</v>
      </c>
      <c r="E111" s="90">
        <v>0</v>
      </c>
      <c r="F111" s="90">
        <v>0</v>
      </c>
      <c r="G111" s="90">
        <v>0</v>
      </c>
      <c r="H111" s="90">
        <v>0</v>
      </c>
      <c r="I111" s="90">
        <v>0</v>
      </c>
      <c r="J111" s="90">
        <v>0</v>
      </c>
      <c r="K111" s="90">
        <v>0</v>
      </c>
      <c r="L111" s="92"/>
      <c r="M111" s="90">
        <v>985798183</v>
      </c>
    </row>
    <row r="112" spans="1:13" ht="18.75">
      <c r="A112" s="28" t="s">
        <v>275</v>
      </c>
      <c r="C112" s="23" t="s">
        <v>296</v>
      </c>
      <c r="E112" s="90">
        <v>0</v>
      </c>
      <c r="F112" s="90">
        <v>0</v>
      </c>
      <c r="G112" s="90">
        <v>0</v>
      </c>
      <c r="H112" s="90">
        <v>0</v>
      </c>
      <c r="I112" s="90">
        <v>0</v>
      </c>
      <c r="J112" s="90">
        <v>0</v>
      </c>
      <c r="K112" s="90">
        <v>0</v>
      </c>
      <c r="L112" s="92"/>
      <c r="M112" s="90">
        <v>4498842</v>
      </c>
    </row>
    <row r="113" spans="1:13" ht="18.75">
      <c r="A113" s="28" t="s">
        <v>259</v>
      </c>
      <c r="C113" s="23" t="s">
        <v>297</v>
      </c>
      <c r="E113" s="90">
        <v>0</v>
      </c>
      <c r="F113" s="90">
        <v>0</v>
      </c>
      <c r="G113" s="90">
        <v>0</v>
      </c>
      <c r="H113" s="90">
        <v>0</v>
      </c>
      <c r="I113" s="90">
        <v>0</v>
      </c>
      <c r="J113" s="90">
        <v>0</v>
      </c>
      <c r="K113" s="90">
        <v>0</v>
      </c>
      <c r="L113" s="92"/>
      <c r="M113" s="90">
        <v>44985935</v>
      </c>
    </row>
    <row r="114" spans="1:13" ht="18.75">
      <c r="A114" s="28" t="s">
        <v>24</v>
      </c>
      <c r="C114" s="23" t="s">
        <v>87</v>
      </c>
      <c r="E114" s="90">
        <v>0</v>
      </c>
      <c r="F114" s="90">
        <v>0</v>
      </c>
      <c r="G114" s="90">
        <v>0</v>
      </c>
      <c r="H114" s="90">
        <v>0</v>
      </c>
      <c r="I114" s="90">
        <v>0</v>
      </c>
      <c r="J114" s="90">
        <v>0</v>
      </c>
      <c r="K114" s="90">
        <v>0</v>
      </c>
      <c r="L114" s="92"/>
      <c r="M114" s="90">
        <v>1149203213</v>
      </c>
    </row>
    <row r="115" spans="1:13" ht="18.75">
      <c r="A115" s="28" t="s">
        <v>25</v>
      </c>
      <c r="C115" s="23" t="s">
        <v>87</v>
      </c>
      <c r="E115" s="90">
        <v>0</v>
      </c>
      <c r="F115" s="90">
        <v>0</v>
      </c>
      <c r="G115" s="90">
        <v>0</v>
      </c>
      <c r="H115" s="90">
        <v>0</v>
      </c>
      <c r="I115" s="90">
        <v>0</v>
      </c>
      <c r="J115" s="90">
        <v>0</v>
      </c>
      <c r="K115" s="90">
        <v>0</v>
      </c>
      <c r="L115" s="92"/>
      <c r="M115" s="90">
        <v>434937698</v>
      </c>
    </row>
    <row r="116" spans="1:13" ht="18.75">
      <c r="A116" s="28" t="s">
        <v>254</v>
      </c>
      <c r="C116" s="23" t="s">
        <v>297</v>
      </c>
      <c r="E116" s="90">
        <v>0</v>
      </c>
      <c r="F116" s="90">
        <v>0</v>
      </c>
      <c r="G116" s="90">
        <v>0</v>
      </c>
      <c r="H116" s="90">
        <v>0</v>
      </c>
      <c r="I116" s="90">
        <v>0</v>
      </c>
      <c r="J116" s="90">
        <v>0</v>
      </c>
      <c r="K116" s="90">
        <v>0</v>
      </c>
      <c r="L116" s="92"/>
      <c r="M116" s="90">
        <v>2881308401</v>
      </c>
    </row>
    <row r="117" spans="1:13" ht="18.75">
      <c r="A117" s="28" t="s">
        <v>251</v>
      </c>
      <c r="C117" s="23" t="s">
        <v>300</v>
      </c>
      <c r="E117" s="90">
        <v>0</v>
      </c>
      <c r="F117" s="90">
        <v>0</v>
      </c>
      <c r="G117" s="90">
        <v>0</v>
      </c>
      <c r="H117" s="90">
        <v>0</v>
      </c>
      <c r="I117" s="90">
        <v>0</v>
      </c>
      <c r="J117" s="90">
        <v>0</v>
      </c>
      <c r="K117" s="90">
        <v>0</v>
      </c>
      <c r="L117" s="92"/>
      <c r="M117" s="90">
        <v>10768247692</v>
      </c>
    </row>
    <row r="118" spans="1:13" ht="18.75">
      <c r="A118" s="28" t="s">
        <v>239</v>
      </c>
      <c r="C118" s="23" t="s">
        <v>305</v>
      </c>
      <c r="E118" s="90">
        <v>0</v>
      </c>
      <c r="F118" s="90">
        <v>0</v>
      </c>
      <c r="G118" s="90">
        <v>0</v>
      </c>
      <c r="H118" s="90">
        <v>0</v>
      </c>
      <c r="I118" s="90">
        <v>0</v>
      </c>
      <c r="J118" s="90">
        <v>0</v>
      </c>
      <c r="K118" s="90">
        <v>0</v>
      </c>
      <c r="L118" s="92"/>
      <c r="M118" s="90">
        <v>-12239738508</v>
      </c>
    </row>
    <row r="119" spans="1:13" ht="18.75">
      <c r="A119" s="28" t="s">
        <v>93</v>
      </c>
      <c r="C119" s="23" t="s">
        <v>87</v>
      </c>
      <c r="E119" s="90">
        <v>0</v>
      </c>
      <c r="F119" s="90">
        <v>0</v>
      </c>
      <c r="G119" s="90">
        <v>0</v>
      </c>
      <c r="H119" s="90">
        <v>0</v>
      </c>
      <c r="I119" s="90">
        <v>0</v>
      </c>
      <c r="J119" s="90">
        <v>0</v>
      </c>
      <c r="K119" s="90">
        <v>0</v>
      </c>
      <c r="L119" s="92"/>
      <c r="M119" s="90">
        <v>-451511161</v>
      </c>
    </row>
    <row r="120" spans="1:13" ht="18.75">
      <c r="A120" s="28" t="s">
        <v>233</v>
      </c>
      <c r="C120" s="23" t="s">
        <v>87</v>
      </c>
      <c r="E120" s="90">
        <v>0</v>
      </c>
      <c r="F120" s="90">
        <v>0</v>
      </c>
      <c r="G120" s="90">
        <v>0</v>
      </c>
      <c r="H120" s="90">
        <v>0</v>
      </c>
      <c r="I120" s="90">
        <v>0</v>
      </c>
      <c r="J120" s="90">
        <v>0</v>
      </c>
      <c r="K120" s="90">
        <v>0</v>
      </c>
      <c r="L120" s="92"/>
      <c r="M120" s="90">
        <v>164881874</v>
      </c>
    </row>
    <row r="121" spans="1:13" ht="18.75">
      <c r="A121" s="28" t="s">
        <v>258</v>
      </c>
      <c r="C121" s="23" t="s">
        <v>297</v>
      </c>
      <c r="E121" s="90">
        <v>0</v>
      </c>
      <c r="F121" s="90">
        <v>0</v>
      </c>
      <c r="G121" s="90">
        <v>0</v>
      </c>
      <c r="H121" s="90">
        <v>0</v>
      </c>
      <c r="I121" s="90">
        <v>0</v>
      </c>
      <c r="J121" s="90">
        <v>0</v>
      </c>
      <c r="K121" s="90">
        <v>0</v>
      </c>
      <c r="L121" s="92"/>
      <c r="M121" s="90">
        <v>7973607616</v>
      </c>
    </row>
    <row r="122" spans="1:13" ht="18.75">
      <c r="A122" s="28" t="s">
        <v>252</v>
      </c>
      <c r="C122" s="23" t="s">
        <v>300</v>
      </c>
      <c r="E122" s="90">
        <v>0</v>
      </c>
      <c r="F122" s="90">
        <v>0</v>
      </c>
      <c r="G122" s="90">
        <v>0</v>
      </c>
      <c r="H122" s="90">
        <v>0</v>
      </c>
      <c r="I122" s="90">
        <v>0</v>
      </c>
      <c r="J122" s="90">
        <v>0</v>
      </c>
      <c r="K122" s="90">
        <v>0</v>
      </c>
      <c r="L122" s="92"/>
      <c r="M122" s="90">
        <v>12068999730</v>
      </c>
    </row>
    <row r="123" spans="1:13" ht="18.75">
      <c r="A123" s="28" t="s">
        <v>86</v>
      </c>
      <c r="C123" s="23" t="s">
        <v>87</v>
      </c>
      <c r="E123" s="90">
        <v>0</v>
      </c>
      <c r="F123" s="90">
        <v>0</v>
      </c>
      <c r="G123" s="90">
        <v>0</v>
      </c>
      <c r="H123" s="90">
        <v>0</v>
      </c>
      <c r="I123" s="90">
        <v>0</v>
      </c>
      <c r="J123" s="90">
        <v>0</v>
      </c>
      <c r="K123" s="90">
        <v>0</v>
      </c>
      <c r="L123" s="92"/>
      <c r="M123" s="90">
        <v>543384393</v>
      </c>
    </row>
    <row r="124" spans="1:13" ht="18.75">
      <c r="A124" s="28" t="s">
        <v>253</v>
      </c>
      <c r="C124" s="23" t="s">
        <v>297</v>
      </c>
      <c r="E124" s="90">
        <v>0</v>
      </c>
      <c r="F124" s="90">
        <v>0</v>
      </c>
      <c r="G124" s="90">
        <v>0</v>
      </c>
      <c r="H124" s="90">
        <v>0</v>
      </c>
      <c r="I124" s="90">
        <v>0</v>
      </c>
      <c r="J124" s="90">
        <v>0</v>
      </c>
      <c r="K124" s="90">
        <v>0</v>
      </c>
      <c r="L124" s="92"/>
      <c r="M124" s="90">
        <v>5415096038</v>
      </c>
    </row>
    <row r="125" spans="1:13" ht="18.75">
      <c r="A125" s="28" t="s">
        <v>255</v>
      </c>
      <c r="C125" s="23" t="s">
        <v>300</v>
      </c>
      <c r="E125" s="90">
        <v>0</v>
      </c>
      <c r="F125" s="90">
        <v>0</v>
      </c>
      <c r="G125" s="90">
        <v>0</v>
      </c>
      <c r="H125" s="90">
        <v>0</v>
      </c>
      <c r="I125" s="90">
        <v>0</v>
      </c>
      <c r="J125" s="90">
        <v>0</v>
      </c>
      <c r="K125" s="90">
        <v>0</v>
      </c>
      <c r="L125" s="92"/>
      <c r="M125" s="90">
        <v>91269441</v>
      </c>
    </row>
    <row r="126" spans="1:13" ht="18.75">
      <c r="A126" s="28" t="s">
        <v>257</v>
      </c>
      <c r="C126" s="23" t="s">
        <v>297</v>
      </c>
      <c r="E126" s="90">
        <v>0</v>
      </c>
      <c r="F126" s="90">
        <v>0</v>
      </c>
      <c r="G126" s="90">
        <v>0</v>
      </c>
      <c r="H126" s="90">
        <v>0</v>
      </c>
      <c r="I126" s="90">
        <v>0</v>
      </c>
      <c r="J126" s="90">
        <v>0</v>
      </c>
      <c r="K126" s="90">
        <v>0</v>
      </c>
      <c r="L126" s="92"/>
      <c r="M126" s="90">
        <v>77600036</v>
      </c>
    </row>
    <row r="127" spans="1:13" ht="18.75">
      <c r="A127" s="28" t="s">
        <v>256</v>
      </c>
      <c r="C127" s="23" t="s">
        <v>297</v>
      </c>
      <c r="E127" s="90">
        <v>0</v>
      </c>
      <c r="F127" s="90">
        <v>0</v>
      </c>
      <c r="G127" s="90">
        <v>0</v>
      </c>
      <c r="H127" s="90">
        <v>0</v>
      </c>
      <c r="I127" s="90">
        <v>0</v>
      </c>
      <c r="J127" s="90">
        <v>0</v>
      </c>
      <c r="K127" s="90">
        <v>0</v>
      </c>
      <c r="L127" s="92"/>
      <c r="M127" s="90">
        <v>-59205077</v>
      </c>
    </row>
    <row r="128" spans="1:13" ht="18.75">
      <c r="A128" s="28" t="s">
        <v>234</v>
      </c>
      <c r="C128" s="23" t="s">
        <v>74</v>
      </c>
      <c r="E128" s="90">
        <v>0</v>
      </c>
      <c r="F128" s="90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2"/>
      <c r="M128" s="90">
        <v>24893180</v>
      </c>
    </row>
    <row r="129" spans="1:13" ht="18.75">
      <c r="A129" s="28" t="s">
        <v>53</v>
      </c>
      <c r="C129" s="23" t="s">
        <v>74</v>
      </c>
      <c r="E129" s="90">
        <v>0</v>
      </c>
      <c r="F129" s="90">
        <v>0</v>
      </c>
      <c r="G129" s="90">
        <v>0</v>
      </c>
      <c r="H129" s="90">
        <v>0</v>
      </c>
      <c r="I129" s="90">
        <v>0</v>
      </c>
      <c r="J129" s="90">
        <v>0</v>
      </c>
      <c r="K129" s="90">
        <v>0</v>
      </c>
      <c r="L129" s="92"/>
      <c r="M129" s="90">
        <v>-1620141137</v>
      </c>
    </row>
    <row r="130" spans="1:13" ht="18.75">
      <c r="A130" s="28" t="s">
        <v>116</v>
      </c>
      <c r="C130" s="23" t="s">
        <v>87</v>
      </c>
      <c r="E130" s="90">
        <v>0</v>
      </c>
      <c r="F130" s="90">
        <v>0</v>
      </c>
      <c r="G130" s="90">
        <v>0</v>
      </c>
      <c r="H130" s="90">
        <v>0</v>
      </c>
      <c r="I130" s="90">
        <v>0</v>
      </c>
      <c r="J130" s="90">
        <v>0</v>
      </c>
      <c r="K130" s="90">
        <v>0</v>
      </c>
      <c r="L130" s="92"/>
      <c r="M130" s="90">
        <v>-32541299969</v>
      </c>
    </row>
    <row r="131" spans="1:13" ht="18.75">
      <c r="A131" s="28" t="s">
        <v>26</v>
      </c>
      <c r="C131" s="23" t="s">
        <v>129</v>
      </c>
      <c r="E131" s="90">
        <v>0</v>
      </c>
      <c r="F131" s="90">
        <v>0</v>
      </c>
      <c r="G131" s="90">
        <v>0</v>
      </c>
      <c r="H131" s="90">
        <v>0</v>
      </c>
      <c r="I131" s="90">
        <v>0</v>
      </c>
      <c r="J131" s="90">
        <v>0</v>
      </c>
      <c r="K131" s="90">
        <v>0</v>
      </c>
      <c r="L131" s="92"/>
      <c r="M131" s="90">
        <v>3995058857</v>
      </c>
    </row>
    <row r="132" spans="1:13" ht="18.75">
      <c r="A132" s="28" t="s">
        <v>241</v>
      </c>
      <c r="C132" s="23" t="s">
        <v>305</v>
      </c>
      <c r="E132" s="90">
        <v>0</v>
      </c>
      <c r="F132" s="90">
        <v>0</v>
      </c>
      <c r="G132" s="90">
        <v>0</v>
      </c>
      <c r="H132" s="90">
        <v>0</v>
      </c>
      <c r="I132" s="90">
        <v>0</v>
      </c>
      <c r="J132" s="90">
        <v>0</v>
      </c>
      <c r="K132" s="90">
        <v>0</v>
      </c>
      <c r="L132" s="92"/>
      <c r="M132" s="90">
        <v>-6168921784</v>
      </c>
    </row>
    <row r="133" spans="1:13" ht="18.75">
      <c r="A133" s="28" t="s">
        <v>46</v>
      </c>
      <c r="C133" s="23" t="s">
        <v>74</v>
      </c>
      <c r="E133" s="90">
        <v>0</v>
      </c>
      <c r="F133" s="90">
        <v>0</v>
      </c>
      <c r="G133" s="90">
        <v>0</v>
      </c>
      <c r="H133" s="90">
        <v>0</v>
      </c>
      <c r="I133" s="90">
        <v>0</v>
      </c>
      <c r="J133" s="90">
        <v>0</v>
      </c>
      <c r="K133" s="90">
        <v>0</v>
      </c>
      <c r="L133" s="92"/>
      <c r="M133" s="90">
        <v>9395498768</v>
      </c>
    </row>
    <row r="134" spans="1:13" ht="18.75">
      <c r="A134" s="28" t="s">
        <v>118</v>
      </c>
      <c r="C134" s="23" t="s">
        <v>87</v>
      </c>
      <c r="E134" s="90">
        <v>0</v>
      </c>
      <c r="F134" s="90">
        <v>0</v>
      </c>
      <c r="G134" s="90">
        <v>0</v>
      </c>
      <c r="H134" s="90">
        <v>0</v>
      </c>
      <c r="I134" s="90">
        <v>0</v>
      </c>
      <c r="J134" s="90">
        <v>0</v>
      </c>
      <c r="K134" s="90">
        <v>0</v>
      </c>
      <c r="L134" s="92"/>
      <c r="M134" s="90">
        <v>-2160166931</v>
      </c>
    </row>
    <row r="135" spans="1:13" ht="18.75">
      <c r="A135" s="28" t="s">
        <v>330</v>
      </c>
      <c r="C135" s="23" t="s">
        <v>81</v>
      </c>
      <c r="E135" s="90">
        <v>0</v>
      </c>
      <c r="F135" s="90">
        <v>0</v>
      </c>
      <c r="G135" s="90">
        <v>0</v>
      </c>
      <c r="H135" s="90">
        <v>0</v>
      </c>
      <c r="I135" s="90">
        <v>0</v>
      </c>
      <c r="J135" s="90">
        <v>0</v>
      </c>
      <c r="K135" s="90">
        <v>0</v>
      </c>
      <c r="L135" s="92"/>
      <c r="M135" s="90">
        <v>482018135</v>
      </c>
    </row>
    <row r="136" spans="1:13" ht="18.75">
      <c r="A136" s="28" t="s">
        <v>47</v>
      </c>
      <c r="C136" s="23" t="s">
        <v>74</v>
      </c>
      <c r="E136" s="90">
        <v>0</v>
      </c>
      <c r="F136" s="90">
        <v>0</v>
      </c>
      <c r="G136" s="90">
        <v>0</v>
      </c>
      <c r="H136" s="90">
        <v>0</v>
      </c>
      <c r="I136" s="90">
        <v>0</v>
      </c>
      <c r="J136" s="90">
        <v>0</v>
      </c>
      <c r="K136" s="90">
        <v>0</v>
      </c>
      <c r="L136" s="92"/>
      <c r="M136" s="90">
        <v>6618697520</v>
      </c>
    </row>
    <row r="137" spans="1:13" ht="18.75">
      <c r="A137" s="28" t="s">
        <v>120</v>
      </c>
      <c r="C137" s="23" t="s">
        <v>87</v>
      </c>
      <c r="E137" s="90">
        <v>0</v>
      </c>
      <c r="F137" s="104"/>
      <c r="G137" s="90">
        <v>0</v>
      </c>
      <c r="H137" s="105"/>
      <c r="I137" s="90">
        <v>0</v>
      </c>
      <c r="J137" s="106"/>
      <c r="K137" s="90">
        <v>0</v>
      </c>
      <c r="L137" s="92"/>
      <c r="M137" s="90">
        <v>3780554234</v>
      </c>
    </row>
    <row r="138" spans="1:13" ht="18.75">
      <c r="A138" s="28" t="s">
        <v>73</v>
      </c>
      <c r="C138" s="23" t="s">
        <v>74</v>
      </c>
      <c r="E138" s="90">
        <v>0</v>
      </c>
      <c r="F138" s="104"/>
      <c r="G138" s="90">
        <v>0</v>
      </c>
      <c r="H138" s="105"/>
      <c r="I138" s="90">
        <v>0</v>
      </c>
      <c r="J138" s="106"/>
      <c r="K138" s="90">
        <v>0</v>
      </c>
      <c r="L138" s="92"/>
      <c r="M138" s="90">
        <v>186886858</v>
      </c>
    </row>
    <row r="139" spans="1:13" ht="18.75">
      <c r="A139" s="28" t="s">
        <v>119</v>
      </c>
      <c r="C139" s="23" t="s">
        <v>81</v>
      </c>
      <c r="E139" s="90">
        <v>0</v>
      </c>
      <c r="F139" s="104"/>
      <c r="G139" s="90">
        <v>0</v>
      </c>
      <c r="H139" s="105"/>
      <c r="I139" s="90">
        <v>0</v>
      </c>
      <c r="J139" s="106"/>
      <c r="K139" s="90">
        <v>0</v>
      </c>
      <c r="L139" s="92"/>
      <c r="M139" s="90">
        <v>357525771</v>
      </c>
    </row>
    <row r="140" spans="1:13" ht="18.75">
      <c r="A140" s="28" t="s">
        <v>325</v>
      </c>
      <c r="C140" s="23" t="s">
        <v>81</v>
      </c>
      <c r="E140" s="90">
        <v>0</v>
      </c>
      <c r="F140" s="104"/>
      <c r="G140" s="90">
        <v>0</v>
      </c>
      <c r="H140" s="105"/>
      <c r="I140" s="90">
        <v>0</v>
      </c>
      <c r="J140" s="106"/>
      <c r="K140" s="90">
        <v>0</v>
      </c>
      <c r="L140" s="92"/>
      <c r="M140" s="90">
        <v>-2488574914</v>
      </c>
    </row>
    <row r="141" spans="1:13" ht="18.75">
      <c r="A141" s="28" t="s">
        <v>336</v>
      </c>
      <c r="C141" s="23" t="s">
        <v>129</v>
      </c>
      <c r="E141" s="90">
        <v>0</v>
      </c>
      <c r="F141" s="104"/>
      <c r="G141" s="90">
        <v>0</v>
      </c>
      <c r="H141" s="105"/>
      <c r="I141" s="90">
        <v>0</v>
      </c>
      <c r="J141" s="106"/>
      <c r="K141" s="90">
        <v>0</v>
      </c>
      <c r="L141" s="92"/>
      <c r="M141" s="90">
        <v>187844413</v>
      </c>
    </row>
    <row r="142" spans="1:13" ht="18.75">
      <c r="A142" s="28" t="s">
        <v>353</v>
      </c>
      <c r="C142" s="23" t="s">
        <v>129</v>
      </c>
      <c r="E142" s="90">
        <v>0</v>
      </c>
      <c r="F142" s="104"/>
      <c r="G142" s="90">
        <v>0</v>
      </c>
      <c r="H142" s="105"/>
      <c r="I142" s="90">
        <v>0</v>
      </c>
      <c r="J142" s="106"/>
      <c r="K142" s="90">
        <v>0</v>
      </c>
      <c r="L142" s="92"/>
      <c r="M142" s="90">
        <v>587546321</v>
      </c>
    </row>
    <row r="143" spans="1:13" ht="18.75">
      <c r="A143" s="28" t="s">
        <v>274</v>
      </c>
      <c r="C143" s="23" t="s">
        <v>297</v>
      </c>
      <c r="E143" s="90">
        <v>0</v>
      </c>
      <c r="F143" s="104"/>
      <c r="G143" s="90">
        <v>0</v>
      </c>
      <c r="H143" s="105"/>
      <c r="I143" s="90">
        <v>0</v>
      </c>
      <c r="J143" s="106"/>
      <c r="K143" s="90">
        <v>0</v>
      </c>
      <c r="L143" s="92"/>
      <c r="M143" s="90">
        <v>2013469473</v>
      </c>
    </row>
    <row r="144" spans="1:13" ht="18.75">
      <c r="A144" s="28" t="s">
        <v>273</v>
      </c>
      <c r="C144" s="23" t="s">
        <v>297</v>
      </c>
      <c r="E144" s="90">
        <v>0</v>
      </c>
      <c r="F144" s="104"/>
      <c r="G144" s="90">
        <v>0</v>
      </c>
      <c r="H144" s="105"/>
      <c r="I144" s="90">
        <v>0</v>
      </c>
      <c r="J144" s="106"/>
      <c r="K144" s="90">
        <v>0</v>
      </c>
      <c r="L144" s="92"/>
      <c r="M144" s="90">
        <v>37250519</v>
      </c>
    </row>
    <row r="145" spans="1:13" ht="18.75">
      <c r="A145" s="28" t="s">
        <v>272</v>
      </c>
      <c r="C145" s="23" t="s">
        <v>297</v>
      </c>
      <c r="E145" s="90">
        <v>0</v>
      </c>
      <c r="F145" s="104"/>
      <c r="G145" s="90">
        <v>0</v>
      </c>
      <c r="H145" s="105"/>
      <c r="I145" s="90">
        <v>0</v>
      </c>
      <c r="J145" s="106"/>
      <c r="K145" s="90">
        <v>0</v>
      </c>
      <c r="L145" s="92"/>
      <c r="M145" s="90">
        <v>377748882</v>
      </c>
    </row>
    <row r="146" spans="1:13" ht="18.75">
      <c r="A146" s="28" t="s">
        <v>271</v>
      </c>
      <c r="C146" s="23" t="s">
        <v>297</v>
      </c>
      <c r="E146" s="90">
        <v>0</v>
      </c>
      <c r="F146" s="104"/>
      <c r="G146" s="90">
        <v>0</v>
      </c>
      <c r="H146" s="105"/>
      <c r="I146" s="90">
        <v>0</v>
      </c>
      <c r="J146" s="106"/>
      <c r="K146" s="90">
        <v>0</v>
      </c>
      <c r="L146" s="92"/>
      <c r="M146" s="90">
        <v>380497906</v>
      </c>
    </row>
    <row r="147" spans="1:13" ht="18.75">
      <c r="A147" s="28" t="s">
        <v>164</v>
      </c>
      <c r="C147" s="23" t="s">
        <v>305</v>
      </c>
      <c r="E147" s="90">
        <v>0</v>
      </c>
      <c r="F147" s="104"/>
      <c r="G147" s="90">
        <v>0</v>
      </c>
      <c r="H147" s="105"/>
      <c r="I147" s="90">
        <v>0</v>
      </c>
      <c r="J147" s="106"/>
      <c r="K147" s="90">
        <v>0</v>
      </c>
      <c r="L147" s="92"/>
      <c r="M147" s="90">
        <v>-4720708181</v>
      </c>
    </row>
    <row r="148" spans="1:13" ht="18.75">
      <c r="A148" s="28" t="s">
        <v>270</v>
      </c>
      <c r="C148" s="23" t="s">
        <v>297</v>
      </c>
      <c r="E148" s="90">
        <v>0</v>
      </c>
      <c r="F148" s="104"/>
      <c r="G148" s="90">
        <v>0</v>
      </c>
      <c r="H148" s="105"/>
      <c r="I148" s="90">
        <v>0</v>
      </c>
      <c r="J148" s="106"/>
      <c r="K148" s="90">
        <v>0</v>
      </c>
      <c r="L148" s="92"/>
      <c r="M148" s="90">
        <v>4909214122</v>
      </c>
    </row>
    <row r="149" spans="1:13" ht="18.75">
      <c r="A149" s="28" t="s">
        <v>269</v>
      </c>
      <c r="C149" s="23" t="s">
        <v>297</v>
      </c>
      <c r="E149" s="90">
        <v>0</v>
      </c>
      <c r="F149" s="104"/>
      <c r="G149" s="90">
        <v>0</v>
      </c>
      <c r="H149" s="105"/>
      <c r="I149" s="90">
        <v>0</v>
      </c>
      <c r="J149" s="106"/>
      <c r="K149" s="90">
        <v>0</v>
      </c>
      <c r="L149" s="92"/>
      <c r="M149" s="90">
        <v>1149458553</v>
      </c>
    </row>
    <row r="150" spans="1:13" ht="18.75">
      <c r="A150" s="28" t="s">
        <v>100</v>
      </c>
      <c r="C150" s="23" t="s">
        <v>74</v>
      </c>
      <c r="E150" s="90">
        <v>0</v>
      </c>
      <c r="F150" s="104"/>
      <c r="G150" s="90">
        <v>0</v>
      </c>
      <c r="H150" s="105"/>
      <c r="I150" s="90">
        <v>0</v>
      </c>
      <c r="J150" s="106"/>
      <c r="K150" s="90">
        <v>0</v>
      </c>
      <c r="L150" s="92"/>
      <c r="M150" s="90">
        <v>-1864391713</v>
      </c>
    </row>
    <row r="151" spans="1:13" ht="18.75">
      <c r="A151" s="28" t="s">
        <v>27</v>
      </c>
      <c r="C151" s="23" t="s">
        <v>81</v>
      </c>
      <c r="E151" s="90">
        <v>0</v>
      </c>
      <c r="F151" s="104"/>
      <c r="G151" s="90">
        <v>0</v>
      </c>
      <c r="H151" s="105"/>
      <c r="I151" s="90">
        <v>0</v>
      </c>
      <c r="J151" s="106"/>
      <c r="K151" s="90">
        <v>0</v>
      </c>
      <c r="L151" s="92"/>
      <c r="M151" s="90">
        <v>809276295</v>
      </c>
    </row>
    <row r="152" spans="1:13" ht="18.75">
      <c r="A152" s="28" t="s">
        <v>237</v>
      </c>
      <c r="C152" s="23" t="s">
        <v>74</v>
      </c>
      <c r="E152" s="90">
        <v>0</v>
      </c>
      <c r="F152" s="104"/>
      <c r="G152" s="90">
        <v>0</v>
      </c>
      <c r="H152" s="105"/>
      <c r="I152" s="90">
        <v>0</v>
      </c>
      <c r="J152" s="106"/>
      <c r="K152" s="90">
        <v>0</v>
      </c>
      <c r="L152" s="92"/>
      <c r="M152" s="90">
        <v>393046629</v>
      </c>
    </row>
    <row r="153" spans="1:13" ht="18.75">
      <c r="A153" s="28" t="s">
        <v>123</v>
      </c>
      <c r="C153" s="23" t="s">
        <v>81</v>
      </c>
      <c r="E153" s="90">
        <v>0</v>
      </c>
      <c r="F153" s="104"/>
      <c r="G153" s="90">
        <v>0</v>
      </c>
      <c r="H153" s="105"/>
      <c r="I153" s="90">
        <v>0</v>
      </c>
      <c r="J153" s="106"/>
      <c r="K153" s="90">
        <v>0</v>
      </c>
      <c r="L153" s="92"/>
      <c r="M153" s="90">
        <v>5126068264</v>
      </c>
    </row>
    <row r="154" spans="1:13" ht="18.75">
      <c r="A154" s="28" t="s">
        <v>112</v>
      </c>
      <c r="C154" s="23" t="s">
        <v>81</v>
      </c>
      <c r="E154" s="90">
        <v>0</v>
      </c>
      <c r="F154" s="104"/>
      <c r="G154" s="90">
        <v>0</v>
      </c>
      <c r="H154" s="105"/>
      <c r="I154" s="90">
        <v>0</v>
      </c>
      <c r="J154" s="106"/>
      <c r="K154" s="90">
        <v>0</v>
      </c>
      <c r="L154" s="92"/>
      <c r="M154" s="90">
        <v>551298429</v>
      </c>
    </row>
    <row r="155" spans="1:13" ht="18.75">
      <c r="A155" s="28" t="s">
        <v>250</v>
      </c>
      <c r="C155" s="23" t="s">
        <v>301</v>
      </c>
      <c r="E155" s="90">
        <v>0</v>
      </c>
      <c r="F155" s="104"/>
      <c r="G155" s="90">
        <v>0</v>
      </c>
      <c r="H155" s="105"/>
      <c r="I155" s="90">
        <v>0</v>
      </c>
      <c r="J155" s="106"/>
      <c r="K155" s="90">
        <v>0</v>
      </c>
      <c r="L155" s="92"/>
      <c r="M155" s="90">
        <v>985917917</v>
      </c>
    </row>
    <row r="156" spans="1:13" ht="18.75">
      <c r="A156" s="28" t="s">
        <v>114</v>
      </c>
      <c r="C156" s="23" t="s">
        <v>81</v>
      </c>
      <c r="E156" s="90">
        <v>0</v>
      </c>
      <c r="F156" s="104"/>
      <c r="G156" s="90">
        <v>0</v>
      </c>
      <c r="H156" s="105"/>
      <c r="I156" s="90">
        <v>0</v>
      </c>
      <c r="J156" s="106"/>
      <c r="K156" s="90">
        <v>0</v>
      </c>
      <c r="L156" s="92"/>
      <c r="M156" s="90">
        <v>4349966455</v>
      </c>
    </row>
    <row r="157" spans="1:13" ht="18.75">
      <c r="A157" s="28" t="s">
        <v>249</v>
      </c>
      <c r="C157" s="23" t="s">
        <v>301</v>
      </c>
      <c r="E157" s="90">
        <v>0</v>
      </c>
      <c r="F157" s="104"/>
      <c r="G157" s="90">
        <v>0</v>
      </c>
      <c r="H157" s="105"/>
      <c r="I157" s="90">
        <v>0</v>
      </c>
      <c r="J157" s="106"/>
      <c r="K157" s="90">
        <v>0</v>
      </c>
      <c r="L157" s="92"/>
      <c r="M157" s="90">
        <v>1586600253</v>
      </c>
    </row>
    <row r="158" spans="1:13" ht="18.75">
      <c r="A158" s="28" t="s">
        <v>28</v>
      </c>
      <c r="C158" s="23" t="s">
        <v>122</v>
      </c>
      <c r="E158" s="90">
        <v>0</v>
      </c>
      <c r="F158" s="104"/>
      <c r="G158" s="90">
        <v>0</v>
      </c>
      <c r="H158" s="105"/>
      <c r="I158" s="90">
        <v>0</v>
      </c>
      <c r="J158" s="106"/>
      <c r="K158" s="90">
        <v>0</v>
      </c>
      <c r="L158" s="92"/>
      <c r="M158" s="90">
        <v>90399263</v>
      </c>
    </row>
    <row r="159" spans="1:13" ht="19.5" thickBot="1">
      <c r="E159" s="90"/>
      <c r="F159" s="92"/>
      <c r="G159" s="103">
        <f>SUM(G9:G158)</f>
        <v>0</v>
      </c>
      <c r="H159" s="92"/>
      <c r="I159" s="103">
        <f>SUM(I9:I158)</f>
        <v>0</v>
      </c>
      <c r="J159" s="92"/>
      <c r="K159" s="103">
        <f>SUM(K9:K158)</f>
        <v>0</v>
      </c>
      <c r="L159" s="92"/>
      <c r="M159" s="103">
        <f>SUM(M9:M158)</f>
        <v>258673756076</v>
      </c>
    </row>
    <row r="160" spans="1:13" ht="13.5" thickTop="1"/>
    <row r="161" spans="11:13">
      <c r="K161" s="33"/>
      <c r="M161" s="33"/>
    </row>
    <row r="162" spans="11:13">
      <c r="K162" s="34"/>
      <c r="M162" s="34"/>
    </row>
  </sheetData>
  <mergeCells count="5">
    <mergeCell ref="A1:M1"/>
    <mergeCell ref="A2:M2"/>
    <mergeCell ref="A3:M3"/>
    <mergeCell ref="A5:M5"/>
    <mergeCell ref="C7:K7"/>
  </mergeCells>
  <conditionalFormatting sqref="A9:A158">
    <cfRule type="duplicateValues" dxfId="0" priority="77"/>
  </conditionalFormatting>
  <pageMargins left="0.39" right="0.39" top="0.39" bottom="0.39" header="0" footer="0"/>
  <pageSetup scale="7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05A6-96A2-4B80-A786-2856CC729569}">
  <sheetPr>
    <tabColor rgb="FF92D050"/>
    <pageSetUpPr fitToPage="1"/>
  </sheetPr>
  <dimension ref="A1:S41"/>
  <sheetViews>
    <sheetView rightToLeft="1" view="pageBreakPreview" topLeftCell="A31" zoomScaleNormal="100" zoomScaleSheetLayoutView="100" workbookViewId="0">
      <selection activeCell="J48" sqref="I38:J48"/>
    </sheetView>
  </sheetViews>
  <sheetFormatPr defaultRowHeight="12.75"/>
  <cols>
    <col min="1" max="1" width="28.42578125" style="50" bestFit="1" customWidth="1"/>
    <col min="2" max="2" width="1.28515625" style="50" customWidth="1"/>
    <col min="3" max="3" width="15.85546875" style="50" bestFit="1" customWidth="1"/>
    <col min="4" max="4" width="1.28515625" style="50" customWidth="1"/>
    <col min="5" max="5" width="19.85546875" style="50" bestFit="1" customWidth="1"/>
    <col min="6" max="6" width="1.28515625" style="50" customWidth="1"/>
    <col min="7" max="7" width="20.140625" style="50" bestFit="1" customWidth="1"/>
    <col min="8" max="8" width="1.28515625" style="50" customWidth="1"/>
    <col min="9" max="9" width="27.7109375" style="50" bestFit="1" customWidth="1"/>
    <col min="10" max="10" width="1.28515625" style="50" customWidth="1"/>
    <col min="11" max="11" width="15.85546875" style="50" bestFit="1" customWidth="1"/>
    <col min="12" max="12" width="1.28515625" style="50" customWidth="1"/>
    <col min="13" max="13" width="20.140625" style="50" bestFit="1" customWidth="1"/>
    <col min="14" max="14" width="1.28515625" style="50" customWidth="1"/>
    <col min="15" max="15" width="19.7109375" style="50" bestFit="1" customWidth="1"/>
    <col min="16" max="16" width="1.28515625" style="50" customWidth="1"/>
    <col min="17" max="17" width="27.7109375" style="50" bestFit="1" customWidth="1"/>
    <col min="18" max="18" width="16" style="50" bestFit="1" customWidth="1"/>
    <col min="19" max="19" width="15" style="50" bestFit="1" customWidth="1"/>
    <col min="20" max="20" width="11.140625" style="50" bestFit="1" customWidth="1"/>
    <col min="21" max="16384" width="9.140625" style="50"/>
  </cols>
  <sheetData>
    <row r="1" spans="1:19" ht="29.1" customHeight="1">
      <c r="A1" s="130" t="s">
        <v>342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9" ht="21.75" customHeight="1">
      <c r="A2" s="130" t="s">
        <v>143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9" ht="21.75" customHeight="1">
      <c r="A3" s="131" t="str">
        <f>سهام!A3</f>
        <v>‫برای ماه منتهی به 31 اردیبهشت ماه 1405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19" ht="14.45" customHeight="1"/>
    <row r="5" spans="1:19" ht="14.45" customHeight="1">
      <c r="A5" s="132" t="s">
        <v>220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</row>
    <row r="6" spans="1:19" ht="14.45" customHeight="1">
      <c r="A6" s="123" t="s">
        <v>146</v>
      </c>
      <c r="C6" s="123" t="s">
        <v>158</v>
      </c>
      <c r="D6" s="123"/>
      <c r="E6" s="123"/>
      <c r="F6" s="123"/>
      <c r="G6" s="123"/>
      <c r="H6" s="123"/>
      <c r="I6" s="123"/>
      <c r="K6" s="123" t="s">
        <v>159</v>
      </c>
      <c r="L6" s="123"/>
      <c r="M6" s="123"/>
      <c r="N6" s="123"/>
      <c r="O6" s="123"/>
      <c r="P6" s="123"/>
      <c r="Q6" s="123"/>
    </row>
    <row r="7" spans="1:19" ht="29.1" customHeight="1">
      <c r="A7" s="123"/>
      <c r="C7" s="75" t="s">
        <v>6</v>
      </c>
      <c r="D7" s="51"/>
      <c r="E7" s="75" t="s">
        <v>8</v>
      </c>
      <c r="F7" s="51"/>
      <c r="G7" s="75" t="s">
        <v>213</v>
      </c>
      <c r="H7" s="51"/>
      <c r="I7" s="75" t="s">
        <v>221</v>
      </c>
      <c r="K7" s="75" t="s">
        <v>6</v>
      </c>
      <c r="L7" s="51"/>
      <c r="M7" s="75" t="s">
        <v>8</v>
      </c>
      <c r="N7" s="51"/>
      <c r="O7" s="75" t="s">
        <v>213</v>
      </c>
      <c r="P7" s="51"/>
      <c r="Q7" s="75" t="s">
        <v>221</v>
      </c>
    </row>
    <row r="8" spans="1:19" ht="21.75" customHeight="1">
      <c r="A8" s="82" t="s">
        <v>38</v>
      </c>
      <c r="B8" s="55"/>
      <c r="C8" s="109">
        <v>374800000</v>
      </c>
      <c r="D8" s="110"/>
      <c r="E8" s="109">
        <v>184835689612</v>
      </c>
      <c r="F8" s="110"/>
      <c r="G8" s="109">
        <v>188188347992</v>
      </c>
      <c r="H8" s="110"/>
      <c r="I8" s="111">
        <f>E8-G8</f>
        <v>-3352658380</v>
      </c>
      <c r="J8" s="110"/>
      <c r="K8" s="109">
        <v>374800000</v>
      </c>
      <c r="L8" s="110"/>
      <c r="M8" s="109">
        <v>184835689612</v>
      </c>
      <c r="N8" s="110"/>
      <c r="O8" s="109">
        <v>172743769506</v>
      </c>
      <c r="P8" s="110"/>
      <c r="Q8" s="111">
        <f>M8-O8</f>
        <v>12091920106</v>
      </c>
      <c r="R8" s="68"/>
      <c r="S8" s="69"/>
    </row>
    <row r="9" spans="1:19" ht="21.75" customHeight="1">
      <c r="A9" s="56" t="s">
        <v>29</v>
      </c>
      <c r="B9" s="55"/>
      <c r="C9" s="111">
        <v>450899961</v>
      </c>
      <c r="D9" s="110"/>
      <c r="E9" s="111">
        <v>220575350620</v>
      </c>
      <c r="F9" s="110"/>
      <c r="G9" s="111">
        <v>217443449090</v>
      </c>
      <c r="H9" s="110"/>
      <c r="I9" s="111">
        <f t="shared" ref="I9:I36" si="0">E9-G9</f>
        <v>3131901530</v>
      </c>
      <c r="J9" s="110"/>
      <c r="K9" s="111">
        <v>450899961</v>
      </c>
      <c r="L9" s="110"/>
      <c r="M9" s="111">
        <v>220575350620</v>
      </c>
      <c r="N9" s="110"/>
      <c r="O9" s="111">
        <v>227375715019</v>
      </c>
      <c r="P9" s="110"/>
      <c r="Q9" s="111">
        <f t="shared" ref="Q9:Q35" si="1">M9-O9</f>
        <v>-6800364399</v>
      </c>
      <c r="R9" s="68"/>
      <c r="S9" s="69"/>
    </row>
    <row r="10" spans="1:19" ht="21.75" customHeight="1">
      <c r="A10" s="56" t="s">
        <v>42</v>
      </c>
      <c r="B10" s="55"/>
      <c r="C10" s="111">
        <v>2119000</v>
      </c>
      <c r="D10" s="110"/>
      <c r="E10" s="111">
        <v>754840626</v>
      </c>
      <c r="F10" s="110"/>
      <c r="G10" s="111">
        <v>889408314</v>
      </c>
      <c r="H10" s="110"/>
      <c r="I10" s="111">
        <f t="shared" si="0"/>
        <v>-134567688</v>
      </c>
      <c r="J10" s="110"/>
      <c r="K10" s="111">
        <v>2119000</v>
      </c>
      <c r="L10" s="110"/>
      <c r="M10" s="111">
        <v>754840626</v>
      </c>
      <c r="N10" s="110"/>
      <c r="O10" s="111">
        <v>1471307720</v>
      </c>
      <c r="P10" s="110"/>
      <c r="Q10" s="111">
        <f t="shared" si="1"/>
        <v>-716467094</v>
      </c>
      <c r="R10" s="68"/>
      <c r="S10" s="69"/>
    </row>
    <row r="11" spans="1:19" ht="21.75" customHeight="1">
      <c r="A11" s="56" t="s">
        <v>43</v>
      </c>
      <c r="B11" s="55"/>
      <c r="C11" s="111">
        <v>200000</v>
      </c>
      <c r="D11" s="110"/>
      <c r="E11" s="111">
        <v>2541600378</v>
      </c>
      <c r="F11" s="110"/>
      <c r="G11" s="111">
        <v>2716835260</v>
      </c>
      <c r="H11" s="110"/>
      <c r="I11" s="111">
        <f t="shared" si="0"/>
        <v>-175234882</v>
      </c>
      <c r="J11" s="110"/>
      <c r="K11" s="111">
        <v>200000</v>
      </c>
      <c r="L11" s="110"/>
      <c r="M11" s="111">
        <v>2541600378</v>
      </c>
      <c r="N11" s="110"/>
      <c r="O11" s="111">
        <v>1409084192</v>
      </c>
      <c r="P11" s="110"/>
      <c r="Q11" s="111">
        <f t="shared" si="1"/>
        <v>1132516186</v>
      </c>
      <c r="R11" s="68"/>
      <c r="S11" s="69"/>
    </row>
    <row r="12" spans="1:19" ht="21.75" customHeight="1">
      <c r="A12" s="56" t="s">
        <v>33</v>
      </c>
      <c r="B12" s="55"/>
      <c r="C12" s="111">
        <v>24087404</v>
      </c>
      <c r="D12" s="110"/>
      <c r="E12" s="111">
        <v>111212322532</v>
      </c>
      <c r="F12" s="110"/>
      <c r="G12" s="111">
        <v>123058846976</v>
      </c>
      <c r="H12" s="110"/>
      <c r="I12" s="111">
        <f t="shared" si="0"/>
        <v>-11846524444</v>
      </c>
      <c r="J12" s="110"/>
      <c r="K12" s="111">
        <v>24087404</v>
      </c>
      <c r="L12" s="110"/>
      <c r="M12" s="111">
        <v>111212322532</v>
      </c>
      <c r="N12" s="110"/>
      <c r="O12" s="111">
        <v>120976950112</v>
      </c>
      <c r="P12" s="110"/>
      <c r="Q12" s="111">
        <f t="shared" si="1"/>
        <v>-9764627580</v>
      </c>
      <c r="R12" s="68"/>
      <c r="S12" s="69"/>
    </row>
    <row r="13" spans="1:19" ht="21.75" customHeight="1">
      <c r="A13" s="56" t="s">
        <v>321</v>
      </c>
      <c r="B13" s="55"/>
      <c r="C13" s="111">
        <v>63322195</v>
      </c>
      <c r="D13" s="110"/>
      <c r="E13" s="111">
        <v>65446555353</v>
      </c>
      <c r="F13" s="110"/>
      <c r="G13" s="111">
        <v>163616388382</v>
      </c>
      <c r="H13" s="110"/>
      <c r="I13" s="111">
        <f t="shared" si="0"/>
        <v>-98169833029</v>
      </c>
      <c r="J13" s="110"/>
      <c r="K13" s="111">
        <v>63322195</v>
      </c>
      <c r="L13" s="110"/>
      <c r="M13" s="111">
        <v>65446555353</v>
      </c>
      <c r="N13" s="110"/>
      <c r="O13" s="111">
        <v>195144487588</v>
      </c>
      <c r="P13" s="110"/>
      <c r="Q13" s="111">
        <f t="shared" si="1"/>
        <v>-129697932235</v>
      </c>
      <c r="R13" s="68"/>
      <c r="S13" s="69"/>
    </row>
    <row r="14" spans="1:19" ht="21.75" customHeight="1">
      <c r="A14" s="56" t="s">
        <v>32</v>
      </c>
      <c r="B14" s="55"/>
      <c r="C14" s="111">
        <v>204078495</v>
      </c>
      <c r="D14" s="110"/>
      <c r="E14" s="111">
        <v>189338405298</v>
      </c>
      <c r="F14" s="110"/>
      <c r="G14" s="111">
        <v>179618358823</v>
      </c>
      <c r="H14" s="110"/>
      <c r="I14" s="111">
        <f t="shared" si="0"/>
        <v>9720046475</v>
      </c>
      <c r="J14" s="110"/>
      <c r="K14" s="111">
        <v>204078495</v>
      </c>
      <c r="L14" s="110"/>
      <c r="M14" s="111">
        <v>189338405298</v>
      </c>
      <c r="N14" s="110"/>
      <c r="O14" s="111">
        <v>172158718053</v>
      </c>
      <c r="P14" s="110"/>
      <c r="Q14" s="111">
        <f t="shared" si="1"/>
        <v>17179687245</v>
      </c>
      <c r="R14" s="68"/>
      <c r="S14" s="69"/>
    </row>
    <row r="15" spans="1:19" ht="21.75" customHeight="1">
      <c r="A15" s="56" t="s">
        <v>30</v>
      </c>
      <c r="B15" s="55"/>
      <c r="C15" s="111">
        <v>318917361</v>
      </c>
      <c r="D15" s="110"/>
      <c r="E15" s="111">
        <v>110125341170</v>
      </c>
      <c r="F15" s="110"/>
      <c r="G15" s="111">
        <v>118669548674</v>
      </c>
      <c r="H15" s="110"/>
      <c r="I15" s="111">
        <f t="shared" si="0"/>
        <v>-8544207504</v>
      </c>
      <c r="J15" s="110"/>
      <c r="K15" s="111">
        <v>318917361</v>
      </c>
      <c r="L15" s="110"/>
      <c r="M15" s="111">
        <v>110125341170</v>
      </c>
      <c r="N15" s="110"/>
      <c r="O15" s="111">
        <v>131016331720</v>
      </c>
      <c r="P15" s="110"/>
      <c r="Q15" s="111">
        <f t="shared" si="1"/>
        <v>-20890990550</v>
      </c>
      <c r="R15" s="68"/>
      <c r="S15" s="69"/>
    </row>
    <row r="16" spans="1:19" ht="21.75" customHeight="1">
      <c r="A16" s="56" t="s">
        <v>31</v>
      </c>
      <c r="B16" s="55"/>
      <c r="C16" s="111">
        <v>10857025</v>
      </c>
      <c r="D16" s="110"/>
      <c r="E16" s="111">
        <v>4826348888</v>
      </c>
      <c r="F16" s="110"/>
      <c r="G16" s="111">
        <v>5203407395</v>
      </c>
      <c r="H16" s="110"/>
      <c r="I16" s="111">
        <f t="shared" si="0"/>
        <v>-377058507</v>
      </c>
      <c r="J16" s="110"/>
      <c r="K16" s="111">
        <v>10857025</v>
      </c>
      <c r="L16" s="110"/>
      <c r="M16" s="111">
        <v>4826348888</v>
      </c>
      <c r="N16" s="110"/>
      <c r="O16" s="111">
        <v>6449351518</v>
      </c>
      <c r="P16" s="110"/>
      <c r="Q16" s="111">
        <f t="shared" si="1"/>
        <v>-1623002630</v>
      </c>
      <c r="R16" s="68"/>
      <c r="S16" s="69"/>
    </row>
    <row r="17" spans="1:19" ht="21.75" customHeight="1">
      <c r="A17" s="56" t="s">
        <v>358</v>
      </c>
      <c r="B17" s="55"/>
      <c r="C17" s="111">
        <v>1400000</v>
      </c>
      <c r="D17" s="110"/>
      <c r="E17" s="111">
        <v>7290406144</v>
      </c>
      <c r="F17" s="110"/>
      <c r="G17" s="111">
        <v>8599011820</v>
      </c>
      <c r="H17" s="110"/>
      <c r="I17" s="111">
        <f t="shared" si="0"/>
        <v>-1308605676</v>
      </c>
      <c r="J17" s="110"/>
      <c r="K17" s="111">
        <v>1400000</v>
      </c>
      <c r="L17" s="110"/>
      <c r="M17" s="111">
        <v>7290406144</v>
      </c>
      <c r="N17" s="110"/>
      <c r="O17" s="111">
        <v>8564755834</v>
      </c>
      <c r="P17" s="110"/>
      <c r="Q17" s="111">
        <f t="shared" si="1"/>
        <v>-1274349690</v>
      </c>
      <c r="R17" s="68"/>
      <c r="S17" s="69"/>
    </row>
    <row r="18" spans="1:19" ht="21.75" customHeight="1">
      <c r="A18" s="56" t="s">
        <v>367</v>
      </c>
      <c r="B18" s="55"/>
      <c r="C18" s="111">
        <v>500000</v>
      </c>
      <c r="D18" s="110"/>
      <c r="E18" s="111">
        <v>24096284680</v>
      </c>
      <c r="F18" s="110"/>
      <c r="G18" s="111">
        <v>30120355850</v>
      </c>
      <c r="H18" s="110"/>
      <c r="I18" s="111">
        <f t="shared" si="0"/>
        <v>-6024071170</v>
      </c>
      <c r="J18" s="110"/>
      <c r="K18" s="111">
        <v>500000</v>
      </c>
      <c r="L18" s="110"/>
      <c r="M18" s="111">
        <v>24096284680</v>
      </c>
      <c r="N18" s="110"/>
      <c r="O18" s="111">
        <v>29700929032</v>
      </c>
      <c r="P18" s="110"/>
      <c r="Q18" s="111">
        <f t="shared" si="1"/>
        <v>-5604644352</v>
      </c>
      <c r="R18" s="68"/>
      <c r="S18" s="69"/>
    </row>
    <row r="19" spans="1:19" ht="21.75" customHeight="1">
      <c r="A19" s="56" t="s">
        <v>333</v>
      </c>
      <c r="B19" s="55"/>
      <c r="C19" s="111">
        <v>12451749</v>
      </c>
      <c r="D19" s="110"/>
      <c r="E19" s="111">
        <v>21202032818</v>
      </c>
      <c r="F19" s="110"/>
      <c r="G19" s="111">
        <v>25741689232</v>
      </c>
      <c r="H19" s="110"/>
      <c r="I19" s="111">
        <f t="shared" si="0"/>
        <v>-4539656414</v>
      </c>
      <c r="J19" s="110"/>
      <c r="K19" s="111">
        <v>12451749</v>
      </c>
      <c r="L19" s="110"/>
      <c r="M19" s="111">
        <v>21202032818</v>
      </c>
      <c r="N19" s="110"/>
      <c r="O19" s="111">
        <v>33431437985</v>
      </c>
      <c r="P19" s="110"/>
      <c r="Q19" s="111">
        <f t="shared" si="1"/>
        <v>-12229405167</v>
      </c>
      <c r="R19" s="68"/>
      <c r="S19" s="69"/>
    </row>
    <row r="20" spans="1:19" ht="21.75" customHeight="1">
      <c r="A20" s="56" t="s">
        <v>360</v>
      </c>
      <c r="B20" s="55"/>
      <c r="C20" s="111">
        <v>1946439</v>
      </c>
      <c r="D20" s="110"/>
      <c r="E20" s="111">
        <v>17656795048</v>
      </c>
      <c r="F20" s="110"/>
      <c r="G20" s="111">
        <v>25223992926</v>
      </c>
      <c r="H20" s="110"/>
      <c r="I20" s="111">
        <f t="shared" si="0"/>
        <v>-7567197878</v>
      </c>
      <c r="J20" s="110"/>
      <c r="K20" s="111">
        <v>1946439</v>
      </c>
      <c r="L20" s="110"/>
      <c r="M20" s="111">
        <v>17656795048</v>
      </c>
      <c r="N20" s="110"/>
      <c r="O20" s="111">
        <v>29794646776</v>
      </c>
      <c r="P20" s="110"/>
      <c r="Q20" s="111">
        <f t="shared" si="1"/>
        <v>-12137851728</v>
      </c>
      <c r="R20" s="68"/>
      <c r="S20" s="69"/>
    </row>
    <row r="21" spans="1:19" ht="21.75" customHeight="1">
      <c r="A21" s="56" t="s">
        <v>334</v>
      </c>
      <c r="B21" s="55"/>
      <c r="C21" s="111">
        <v>16470588</v>
      </c>
      <c r="D21" s="110"/>
      <c r="E21" s="111">
        <v>19056253233</v>
      </c>
      <c r="F21" s="110"/>
      <c r="G21" s="111">
        <v>23812144906</v>
      </c>
      <c r="H21" s="110"/>
      <c r="I21" s="111">
        <f t="shared" si="0"/>
        <v>-4755891673</v>
      </c>
      <c r="J21" s="110"/>
      <c r="K21" s="111">
        <v>16470588</v>
      </c>
      <c r="L21" s="110"/>
      <c r="M21" s="111">
        <v>19056253233</v>
      </c>
      <c r="N21" s="110"/>
      <c r="O21" s="111">
        <v>29457115291</v>
      </c>
      <c r="P21" s="110"/>
      <c r="Q21" s="111">
        <f t="shared" si="1"/>
        <v>-10400862058</v>
      </c>
      <c r="R21" s="68"/>
      <c r="S21" s="69"/>
    </row>
    <row r="22" spans="1:19" ht="21.75" customHeight="1">
      <c r="A22" s="56" t="s">
        <v>356</v>
      </c>
      <c r="B22" s="55"/>
      <c r="C22" s="111">
        <v>700000</v>
      </c>
      <c r="D22" s="110"/>
      <c r="E22" s="111">
        <v>12913798688</v>
      </c>
      <c r="F22" s="110"/>
      <c r="G22" s="111">
        <v>11801067110</v>
      </c>
      <c r="H22" s="110"/>
      <c r="I22" s="111">
        <f t="shared" si="0"/>
        <v>1112731578</v>
      </c>
      <c r="J22" s="110"/>
      <c r="K22" s="111">
        <v>700000</v>
      </c>
      <c r="L22" s="110"/>
      <c r="M22" s="111">
        <v>12913798688</v>
      </c>
      <c r="N22" s="110"/>
      <c r="O22" s="111">
        <v>13190128341</v>
      </c>
      <c r="P22" s="110"/>
      <c r="Q22" s="111">
        <f t="shared" si="1"/>
        <v>-276329653</v>
      </c>
      <c r="R22" s="68"/>
      <c r="S22" s="69"/>
    </row>
    <row r="23" spans="1:19" ht="21.75" customHeight="1">
      <c r="A23" s="56" t="s">
        <v>335</v>
      </c>
      <c r="B23" s="55"/>
      <c r="C23" s="111">
        <v>19000000</v>
      </c>
      <c r="D23" s="110"/>
      <c r="E23" s="111">
        <v>160006514310</v>
      </c>
      <c r="F23" s="110"/>
      <c r="G23" s="111">
        <v>171437796517</v>
      </c>
      <c r="H23" s="110"/>
      <c r="I23" s="111">
        <f t="shared" si="0"/>
        <v>-11431282207</v>
      </c>
      <c r="J23" s="110"/>
      <c r="K23" s="111">
        <v>19000000</v>
      </c>
      <c r="L23" s="110"/>
      <c r="M23" s="111">
        <v>160006514310</v>
      </c>
      <c r="N23" s="110"/>
      <c r="O23" s="111">
        <v>180257606048</v>
      </c>
      <c r="P23" s="110"/>
      <c r="Q23" s="111">
        <f t="shared" si="1"/>
        <v>-20251091738</v>
      </c>
      <c r="R23" s="68"/>
      <c r="S23" s="69"/>
    </row>
    <row r="24" spans="1:19" ht="21.75" customHeight="1">
      <c r="A24" s="56" t="s">
        <v>359</v>
      </c>
      <c r="B24" s="55"/>
      <c r="C24" s="111">
        <v>7693726</v>
      </c>
      <c r="D24" s="110"/>
      <c r="E24" s="111">
        <v>13810364577</v>
      </c>
      <c r="F24" s="110"/>
      <c r="G24" s="111">
        <v>17016751047</v>
      </c>
      <c r="H24" s="110"/>
      <c r="I24" s="111">
        <f t="shared" si="0"/>
        <v>-3206386470</v>
      </c>
      <c r="J24" s="110"/>
      <c r="K24" s="111">
        <v>7693726</v>
      </c>
      <c r="L24" s="110"/>
      <c r="M24" s="111">
        <v>13810364577</v>
      </c>
      <c r="N24" s="110"/>
      <c r="O24" s="111">
        <v>18374094867</v>
      </c>
      <c r="P24" s="110"/>
      <c r="Q24" s="111">
        <f t="shared" si="1"/>
        <v>-4563730290</v>
      </c>
      <c r="R24" s="68"/>
      <c r="S24" s="69"/>
    </row>
    <row r="25" spans="1:19" ht="21.75" customHeight="1">
      <c r="A25" s="56" t="s">
        <v>40</v>
      </c>
      <c r="B25" s="55"/>
      <c r="C25" s="111">
        <v>118807770</v>
      </c>
      <c r="D25" s="110"/>
      <c r="E25" s="111">
        <v>146064949177</v>
      </c>
      <c r="F25" s="110"/>
      <c r="G25" s="111">
        <v>192395477850</v>
      </c>
      <c r="H25" s="110"/>
      <c r="I25" s="111">
        <f t="shared" si="0"/>
        <v>-46330528673</v>
      </c>
      <c r="J25" s="110"/>
      <c r="K25" s="111">
        <v>118807770</v>
      </c>
      <c r="L25" s="110"/>
      <c r="M25" s="111">
        <v>146064949177</v>
      </c>
      <c r="N25" s="110"/>
      <c r="O25" s="111">
        <v>148326215232</v>
      </c>
      <c r="P25" s="110"/>
      <c r="Q25" s="111">
        <f t="shared" si="1"/>
        <v>-2261266055</v>
      </c>
      <c r="R25" s="68"/>
      <c r="S25" s="69"/>
    </row>
    <row r="26" spans="1:19" ht="21.75" customHeight="1">
      <c r="A26" s="56" t="s">
        <v>35</v>
      </c>
      <c r="B26" s="55"/>
      <c r="C26" s="111">
        <v>1000</v>
      </c>
      <c r="D26" s="110"/>
      <c r="E26" s="111">
        <v>104982166</v>
      </c>
      <c r="F26" s="110"/>
      <c r="G26" s="111">
        <v>105627141</v>
      </c>
      <c r="H26" s="110"/>
      <c r="I26" s="111">
        <f t="shared" si="0"/>
        <v>-644975</v>
      </c>
      <c r="J26" s="110"/>
      <c r="K26" s="111">
        <v>1000</v>
      </c>
      <c r="L26" s="110"/>
      <c r="M26" s="111">
        <v>104982166</v>
      </c>
      <c r="N26" s="110"/>
      <c r="O26" s="111">
        <v>70704648</v>
      </c>
      <c r="P26" s="110"/>
      <c r="Q26" s="111">
        <f t="shared" si="1"/>
        <v>34277518</v>
      </c>
      <c r="R26" s="68"/>
      <c r="S26" s="69"/>
    </row>
    <row r="27" spans="1:19" ht="21.75" customHeight="1">
      <c r="A27" s="56" t="s">
        <v>37</v>
      </c>
      <c r="B27" s="55"/>
      <c r="C27" s="111">
        <v>179488842</v>
      </c>
      <c r="D27" s="110"/>
      <c r="E27" s="111">
        <v>49868390110</v>
      </c>
      <c r="F27" s="110"/>
      <c r="G27" s="111">
        <v>59307763952</v>
      </c>
      <c r="H27" s="110"/>
      <c r="I27" s="111">
        <f t="shared" si="0"/>
        <v>-9439373842</v>
      </c>
      <c r="J27" s="110"/>
      <c r="K27" s="111">
        <v>179488842</v>
      </c>
      <c r="L27" s="110"/>
      <c r="M27" s="111">
        <v>49868390110</v>
      </c>
      <c r="N27" s="110"/>
      <c r="O27" s="111">
        <v>74146859476</v>
      </c>
      <c r="P27" s="110"/>
      <c r="Q27" s="111">
        <f t="shared" si="1"/>
        <v>-24278469366</v>
      </c>
      <c r="R27" s="68"/>
      <c r="S27" s="69"/>
    </row>
    <row r="28" spans="1:19" ht="21.75" customHeight="1">
      <c r="A28" s="56" t="s">
        <v>373</v>
      </c>
      <c r="B28" s="55"/>
      <c r="C28" s="111">
        <v>1514747</v>
      </c>
      <c r="D28" s="110"/>
      <c r="E28" s="111">
        <v>16187719321</v>
      </c>
      <c r="F28" s="110"/>
      <c r="G28" s="111">
        <v>15699202883</v>
      </c>
      <c r="H28" s="110"/>
      <c r="I28" s="111">
        <f t="shared" si="0"/>
        <v>488516438</v>
      </c>
      <c r="J28" s="110"/>
      <c r="K28" s="111">
        <v>1514747</v>
      </c>
      <c r="L28" s="110"/>
      <c r="M28" s="111">
        <v>16187719321</v>
      </c>
      <c r="N28" s="110"/>
      <c r="O28" s="111">
        <v>15699202883</v>
      </c>
      <c r="P28" s="110"/>
      <c r="Q28" s="111">
        <f t="shared" si="1"/>
        <v>488516438</v>
      </c>
      <c r="R28" s="68"/>
      <c r="S28" s="69"/>
    </row>
    <row r="29" spans="1:19" ht="21.75" customHeight="1">
      <c r="A29" s="56" t="s">
        <v>372</v>
      </c>
      <c r="B29" s="55"/>
      <c r="C29" s="111">
        <v>1366065</v>
      </c>
      <c r="D29" s="110"/>
      <c r="E29" s="111">
        <v>1306707126</v>
      </c>
      <c r="F29" s="110"/>
      <c r="G29" s="111">
        <v>2300453460</v>
      </c>
      <c r="H29" s="110"/>
      <c r="I29" s="111">
        <f t="shared" si="0"/>
        <v>-993746334</v>
      </c>
      <c r="J29" s="110"/>
      <c r="K29" s="111">
        <v>1366065</v>
      </c>
      <c r="L29" s="110"/>
      <c r="M29" s="111">
        <v>1306707126</v>
      </c>
      <c r="N29" s="110"/>
      <c r="O29" s="111">
        <v>2300453460</v>
      </c>
      <c r="P29" s="110"/>
      <c r="Q29" s="111">
        <f t="shared" si="1"/>
        <v>-993746334</v>
      </c>
      <c r="R29" s="68"/>
      <c r="S29" s="69"/>
    </row>
    <row r="30" spans="1:19" ht="21.75" customHeight="1">
      <c r="A30" s="56" t="s">
        <v>52</v>
      </c>
      <c r="B30" s="55"/>
      <c r="C30" s="111">
        <v>562500</v>
      </c>
      <c r="D30" s="110"/>
      <c r="E30" s="111">
        <v>3652545870</v>
      </c>
      <c r="F30" s="110"/>
      <c r="G30" s="111">
        <v>4638242081</v>
      </c>
      <c r="H30" s="110"/>
      <c r="I30" s="111">
        <f t="shared" si="0"/>
        <v>-985696211</v>
      </c>
      <c r="J30" s="110"/>
      <c r="K30" s="111">
        <v>562500</v>
      </c>
      <c r="L30" s="110"/>
      <c r="M30" s="111">
        <v>3652545870</v>
      </c>
      <c r="N30" s="110"/>
      <c r="O30" s="111">
        <v>5067096751</v>
      </c>
      <c r="P30" s="110"/>
      <c r="Q30" s="111">
        <f t="shared" si="1"/>
        <v>-1414550881</v>
      </c>
      <c r="R30" s="68"/>
      <c r="S30" s="69"/>
    </row>
    <row r="31" spans="1:19" ht="21.75" customHeight="1">
      <c r="A31" s="56" t="s">
        <v>337</v>
      </c>
      <c r="B31" s="55"/>
      <c r="C31" s="111">
        <v>5387027</v>
      </c>
      <c r="D31" s="110"/>
      <c r="E31" s="111">
        <v>10791263805</v>
      </c>
      <c r="F31" s="110"/>
      <c r="G31" s="111">
        <v>15416091151</v>
      </c>
      <c r="H31" s="110"/>
      <c r="I31" s="111">
        <f t="shared" si="0"/>
        <v>-4624827346</v>
      </c>
      <c r="J31" s="110"/>
      <c r="K31" s="111">
        <v>5387027</v>
      </c>
      <c r="L31" s="110"/>
      <c r="M31" s="111">
        <v>10791263805</v>
      </c>
      <c r="N31" s="110"/>
      <c r="O31" s="111">
        <v>15625520764</v>
      </c>
      <c r="P31" s="110"/>
      <c r="Q31" s="111">
        <f t="shared" si="1"/>
        <v>-4834256959</v>
      </c>
      <c r="R31" s="68"/>
      <c r="S31" s="69"/>
    </row>
    <row r="32" spans="1:19" ht="21.75" customHeight="1">
      <c r="A32" s="56" t="s">
        <v>39</v>
      </c>
      <c r="B32" s="55"/>
      <c r="C32" s="111">
        <v>3250000</v>
      </c>
      <c r="D32" s="110"/>
      <c r="E32" s="111">
        <v>2786294160</v>
      </c>
      <c r="F32" s="110"/>
      <c r="G32" s="111">
        <v>3466743312</v>
      </c>
      <c r="H32" s="110"/>
      <c r="I32" s="111">
        <f t="shared" si="0"/>
        <v>-680449152</v>
      </c>
      <c r="J32" s="110"/>
      <c r="K32" s="111">
        <v>3250000</v>
      </c>
      <c r="L32" s="110"/>
      <c r="M32" s="111">
        <v>2786294160</v>
      </c>
      <c r="N32" s="110"/>
      <c r="O32" s="111">
        <v>4387239675</v>
      </c>
      <c r="P32" s="110"/>
      <c r="Q32" s="111">
        <f t="shared" si="1"/>
        <v>-1600945515</v>
      </c>
      <c r="R32" s="68"/>
      <c r="S32" s="69"/>
    </row>
    <row r="33" spans="1:19" ht="21.75" customHeight="1">
      <c r="A33" s="56" t="s">
        <v>357</v>
      </c>
      <c r="B33" s="55"/>
      <c r="C33" s="111">
        <v>750000</v>
      </c>
      <c r="D33" s="110"/>
      <c r="E33" s="111">
        <v>5405886960</v>
      </c>
      <c r="F33" s="110"/>
      <c r="G33" s="111">
        <v>6534097950</v>
      </c>
      <c r="H33" s="110"/>
      <c r="I33" s="111">
        <f t="shared" si="0"/>
        <v>-1128210990</v>
      </c>
      <c r="J33" s="110"/>
      <c r="K33" s="111">
        <v>750000</v>
      </c>
      <c r="L33" s="110"/>
      <c r="M33" s="111">
        <v>5405886960</v>
      </c>
      <c r="N33" s="110"/>
      <c r="O33" s="111">
        <v>6166260600</v>
      </c>
      <c r="P33" s="110"/>
      <c r="Q33" s="111">
        <f t="shared" si="1"/>
        <v>-760373640</v>
      </c>
      <c r="R33" s="68"/>
      <c r="S33" s="69"/>
    </row>
    <row r="34" spans="1:19" ht="21.75" customHeight="1">
      <c r="A34" s="56" t="s">
        <v>41</v>
      </c>
      <c r="B34" s="55"/>
      <c r="C34" s="111">
        <v>3700</v>
      </c>
      <c r="D34" s="110"/>
      <c r="E34" s="111">
        <v>94492827027</v>
      </c>
      <c r="F34" s="110"/>
      <c r="G34" s="111">
        <v>84093207160</v>
      </c>
      <c r="H34" s="110"/>
      <c r="I34" s="111">
        <f t="shared" si="0"/>
        <v>10399619867</v>
      </c>
      <c r="J34" s="110"/>
      <c r="K34" s="111">
        <v>3700</v>
      </c>
      <c r="L34" s="110"/>
      <c r="M34" s="111">
        <v>94492827027</v>
      </c>
      <c r="N34" s="110"/>
      <c r="O34" s="111">
        <v>52166180194</v>
      </c>
      <c r="P34" s="110"/>
      <c r="Q34" s="111">
        <f t="shared" si="1"/>
        <v>42326646833</v>
      </c>
      <c r="R34" s="68"/>
      <c r="S34" s="69"/>
    </row>
    <row r="35" spans="1:19" ht="21.75" customHeight="1">
      <c r="A35" s="56" t="s">
        <v>172</v>
      </c>
      <c r="B35" s="55"/>
      <c r="C35" s="111">
        <v>110000</v>
      </c>
      <c r="D35" s="110"/>
      <c r="E35" s="111">
        <v>109940187500</v>
      </c>
      <c r="F35" s="110"/>
      <c r="G35" s="111">
        <v>109902781250</v>
      </c>
      <c r="H35" s="110"/>
      <c r="I35" s="111">
        <f t="shared" si="0"/>
        <v>37406250</v>
      </c>
      <c r="J35" s="110"/>
      <c r="K35" s="111">
        <v>110000</v>
      </c>
      <c r="L35" s="110"/>
      <c r="M35" s="111">
        <v>109940187500</v>
      </c>
      <c r="N35" s="110"/>
      <c r="O35" s="111">
        <v>110015000001</v>
      </c>
      <c r="P35" s="110"/>
      <c r="Q35" s="111">
        <f t="shared" si="1"/>
        <v>-74812501</v>
      </c>
      <c r="R35" s="68"/>
      <c r="S35" s="69"/>
    </row>
    <row r="36" spans="1:19" ht="21.75" customHeight="1">
      <c r="A36" s="56" t="s">
        <v>177</v>
      </c>
      <c r="B36" s="55"/>
      <c r="C36" s="111">
        <v>43300</v>
      </c>
      <c r="D36" s="110"/>
      <c r="E36" s="111">
        <v>43276455625</v>
      </c>
      <c r="F36" s="110"/>
      <c r="G36" s="111">
        <v>43229366875</v>
      </c>
      <c r="H36" s="110"/>
      <c r="I36" s="111">
        <f t="shared" si="0"/>
        <v>47088750</v>
      </c>
      <c r="J36" s="110"/>
      <c r="K36" s="111">
        <v>0</v>
      </c>
      <c r="L36" s="110"/>
      <c r="M36" s="111">
        <v>0</v>
      </c>
      <c r="N36" s="110"/>
      <c r="O36" s="111">
        <v>0</v>
      </c>
      <c r="P36" s="110"/>
      <c r="Q36" s="111">
        <v>0</v>
      </c>
      <c r="R36" s="68"/>
      <c r="S36" s="69"/>
    </row>
    <row r="37" spans="1:19" ht="21.75" customHeight="1" thickBot="1">
      <c r="A37" s="71"/>
      <c r="B37" s="55"/>
      <c r="C37" s="111"/>
      <c r="D37" s="110"/>
      <c r="E37" s="112">
        <f>SUM(E8:E36)</f>
        <v>1649567112822</v>
      </c>
      <c r="F37" s="110"/>
      <c r="G37" s="112">
        <f>SUM(G8:G36)</f>
        <v>1850246455379</v>
      </c>
      <c r="H37" s="110"/>
      <c r="I37" s="112">
        <f>SUM(I8:I36)</f>
        <v>-200679342557</v>
      </c>
      <c r="J37" s="110"/>
      <c r="K37" s="111"/>
      <c r="L37" s="110"/>
      <c r="M37" s="112">
        <f>SUM(M8:M36)</f>
        <v>1606290657197</v>
      </c>
      <c r="N37" s="110"/>
      <c r="O37" s="112">
        <f>SUM(O8:O36)</f>
        <v>1805487163286</v>
      </c>
      <c r="P37" s="110"/>
      <c r="Q37" s="112">
        <f>SUM(Q8:Q36)</f>
        <v>-199196506089</v>
      </c>
      <c r="R37" s="69"/>
    </row>
    <row r="38" spans="1:19" ht="13.5" thickTop="1">
      <c r="I38" s="69"/>
      <c r="R38" s="69"/>
    </row>
    <row r="39" spans="1:19" ht="18.75">
      <c r="I39" s="63"/>
      <c r="Q39" s="68"/>
      <c r="R39" s="69"/>
    </row>
    <row r="40" spans="1:19">
      <c r="I40" s="68"/>
      <c r="Q40" s="68"/>
      <c r="R40" s="69"/>
    </row>
    <row r="41" spans="1:19">
      <c r="I41" s="68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AA3F-9074-4809-8DA6-59583AE37752}">
  <sheetPr>
    <tabColor rgb="FF92D050"/>
  </sheetPr>
  <dimension ref="A1:Q19"/>
  <sheetViews>
    <sheetView rightToLeft="1" view="pageBreakPreview" zoomScaleNormal="100" zoomScaleSheetLayoutView="100" workbookViewId="0">
      <selection activeCell="A3" sqref="A3:H3"/>
    </sheetView>
  </sheetViews>
  <sheetFormatPr defaultRowHeight="15"/>
  <cols>
    <col min="1" max="1" width="17.42578125" style="39" customWidth="1"/>
    <col min="2" max="2" width="9.28515625" style="39" bestFit="1" customWidth="1"/>
    <col min="3" max="3" width="39.28515625" style="39" bestFit="1" customWidth="1"/>
    <col min="4" max="4" width="12.42578125" style="39" bestFit="1" customWidth="1"/>
    <col min="5" max="5" width="17.42578125" style="39" bestFit="1" customWidth="1"/>
    <col min="6" max="6" width="16.5703125" style="39" bestFit="1" customWidth="1"/>
    <col min="7" max="7" width="9.42578125" style="39" bestFit="1" customWidth="1"/>
    <col min="8" max="8" width="15" style="39" customWidth="1"/>
    <col min="9" max="11" width="9.140625" style="39"/>
    <col min="12" max="12" width="15.28515625" style="39" bestFit="1" customWidth="1"/>
    <col min="13" max="13" width="9.140625" style="39"/>
    <col min="14" max="14" width="15.28515625" style="39" bestFit="1" customWidth="1"/>
    <col min="15" max="16384" width="9.140625" style="39"/>
  </cols>
  <sheetData>
    <row r="1" spans="1:17" ht="26.25" customHeight="1">
      <c r="A1" s="130" t="str">
        <f>'[2]درآمد ناشی از تغییر قیمت اوراق'!A1:Q1</f>
        <v>صندوق حفظ ارزش دماوند</v>
      </c>
      <c r="B1" s="130"/>
      <c r="C1" s="130"/>
      <c r="D1" s="130"/>
      <c r="E1" s="130"/>
      <c r="F1" s="130"/>
      <c r="G1" s="130"/>
      <c r="H1" s="130"/>
      <c r="I1" s="49"/>
      <c r="J1" s="49"/>
      <c r="K1" s="49"/>
      <c r="L1" s="49"/>
      <c r="M1" s="49"/>
      <c r="N1" s="49"/>
      <c r="O1" s="49"/>
      <c r="P1" s="49"/>
      <c r="Q1" s="49"/>
    </row>
    <row r="2" spans="1:17" ht="26.25" customHeight="1">
      <c r="A2" s="130" t="s">
        <v>143</v>
      </c>
      <c r="B2" s="130"/>
      <c r="C2" s="130"/>
      <c r="D2" s="130"/>
      <c r="E2" s="130"/>
      <c r="F2" s="130"/>
      <c r="G2" s="130"/>
      <c r="H2" s="130"/>
      <c r="I2" s="49"/>
      <c r="J2" s="49"/>
      <c r="K2" s="49"/>
      <c r="L2" s="49"/>
      <c r="M2" s="49"/>
      <c r="N2" s="49"/>
      <c r="O2" s="49"/>
      <c r="P2" s="49"/>
      <c r="Q2" s="49"/>
    </row>
    <row r="3" spans="1:17" ht="25.5">
      <c r="A3" s="130" t="str">
        <f>سهام!A3</f>
        <v>‫برای ماه منتهی به 31 اردیبهشت ماه 1405</v>
      </c>
      <c r="B3" s="130"/>
      <c r="C3" s="130"/>
      <c r="D3" s="130"/>
      <c r="E3" s="130"/>
      <c r="F3" s="130"/>
      <c r="G3" s="130"/>
      <c r="H3" s="130"/>
      <c r="I3" s="49"/>
      <c r="J3" s="49"/>
      <c r="K3" s="49"/>
      <c r="L3" s="49"/>
      <c r="M3" s="49"/>
      <c r="N3" s="49"/>
      <c r="O3" s="49"/>
      <c r="P3" s="49"/>
      <c r="Q3" s="49"/>
    </row>
    <row r="6" spans="1:17" ht="21">
      <c r="A6" s="140" t="s">
        <v>318</v>
      </c>
      <c r="B6" s="141"/>
      <c r="C6" s="141"/>
      <c r="D6" s="141"/>
      <c r="E6" s="141"/>
      <c r="F6" s="141"/>
      <c r="G6" s="141"/>
      <c r="H6" s="42"/>
    </row>
    <row r="7" spans="1:17" ht="15.75" thickBot="1">
      <c r="A7" s="42"/>
      <c r="B7" s="42"/>
      <c r="C7" s="42"/>
      <c r="D7" s="42"/>
      <c r="E7" s="42"/>
      <c r="F7" s="42"/>
      <c r="G7" s="42"/>
      <c r="H7" s="42"/>
    </row>
    <row r="8" spans="1:17" ht="51.75">
      <c r="A8" s="48" t="s">
        <v>179</v>
      </c>
      <c r="B8" s="47" t="s">
        <v>180</v>
      </c>
      <c r="C8" s="47" t="s">
        <v>181</v>
      </c>
      <c r="D8" s="47" t="s">
        <v>68</v>
      </c>
      <c r="E8" s="47" t="s">
        <v>182</v>
      </c>
      <c r="F8" s="46" t="s">
        <v>178</v>
      </c>
      <c r="G8" s="46" t="s">
        <v>317</v>
      </c>
      <c r="H8" s="46" t="s">
        <v>316</v>
      </c>
    </row>
    <row r="9" spans="1:17" ht="18">
      <c r="A9" s="114" t="s">
        <v>315</v>
      </c>
      <c r="B9" s="45" t="s">
        <v>183</v>
      </c>
      <c r="C9" s="45" t="s">
        <v>354</v>
      </c>
      <c r="D9" s="44">
        <v>110000</v>
      </c>
      <c r="E9" s="44">
        <f>D9*1000000</f>
        <v>110000000000</v>
      </c>
      <c r="F9" s="44">
        <v>538216365</v>
      </c>
      <c r="G9" s="44">
        <v>23</v>
      </c>
      <c r="H9" s="43" t="s">
        <v>355</v>
      </c>
    </row>
    <row r="10" spans="1:17" ht="18.75" thickBot="1">
      <c r="D10" s="113"/>
      <c r="E10" s="41">
        <f>SUM(E9:E9)</f>
        <v>110000000000</v>
      </c>
      <c r="F10" s="41">
        <f>SUM(F9:F9)</f>
        <v>538216365</v>
      </c>
    </row>
    <row r="11" spans="1:17" ht="15.75" thickTop="1"/>
    <row r="12" spans="1:17">
      <c r="G12" s="40"/>
    </row>
    <row r="19" spans="3:3">
      <c r="C19" s="79"/>
    </row>
  </sheetData>
  <mergeCells count="4">
    <mergeCell ref="A1:H1"/>
    <mergeCell ref="A2:H2"/>
    <mergeCell ref="A3:H3"/>
    <mergeCell ref="A6:G6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52"/>
  <sheetViews>
    <sheetView rightToLeft="1" view="pageBreakPreview" topLeftCell="A28" zoomScale="73" zoomScaleNormal="100" zoomScaleSheetLayoutView="73" workbookViewId="0">
      <selection activeCell="AB8" sqref="AB8"/>
    </sheetView>
  </sheetViews>
  <sheetFormatPr defaultRowHeight="12.75"/>
  <cols>
    <col min="1" max="1" width="80.28515625" style="9" customWidth="1"/>
    <col min="2" max="2" width="1.28515625" style="9" customWidth="1"/>
    <col min="3" max="3" width="14.42578125" style="9" bestFit="1" customWidth="1"/>
    <col min="4" max="4" width="1.28515625" style="9" customWidth="1"/>
    <col min="5" max="5" width="18.7109375" style="9" bestFit="1" customWidth="1"/>
    <col min="6" max="6" width="1.28515625" style="9" customWidth="1"/>
    <col min="7" max="7" width="18.7109375" style="9" bestFit="1" customWidth="1"/>
    <col min="8" max="8" width="1.28515625" style="9" customWidth="1"/>
    <col min="9" max="9" width="13" style="9" bestFit="1" customWidth="1"/>
    <col min="10" max="10" width="1.28515625" style="9" customWidth="1"/>
    <col min="11" max="11" width="17" style="9" bestFit="1" customWidth="1"/>
    <col min="12" max="12" width="1.28515625" style="9" customWidth="1"/>
    <col min="13" max="13" width="13.7109375" style="9" bestFit="1" customWidth="1"/>
    <col min="14" max="14" width="1.28515625" style="9" customWidth="1"/>
    <col min="15" max="15" width="16.85546875" style="9" bestFit="1" customWidth="1"/>
    <col min="16" max="16" width="1.28515625" style="9" customWidth="1"/>
    <col min="17" max="17" width="14.5703125" style="9" bestFit="1" customWidth="1"/>
    <col min="18" max="18" width="1.28515625" style="9" customWidth="1"/>
    <col min="19" max="19" width="16.42578125" style="9" bestFit="1" customWidth="1"/>
    <col min="20" max="20" width="1.28515625" style="9" customWidth="1"/>
    <col min="21" max="21" width="18.7109375" style="9" bestFit="1" customWidth="1"/>
    <col min="22" max="22" width="1.28515625" style="9" customWidth="1"/>
    <col min="23" max="23" width="19.7109375" style="9" bestFit="1" customWidth="1"/>
    <col min="24" max="24" width="1.28515625" style="9" customWidth="1"/>
    <col min="25" max="25" width="18.28515625" style="9" bestFit="1" customWidth="1"/>
    <col min="26" max="26" width="15.85546875" style="9" bestFit="1" customWidth="1"/>
    <col min="27" max="27" width="16.28515625" style="9" bestFit="1" customWidth="1"/>
    <col min="28" max="28" width="13.42578125" style="9" bestFit="1" customWidth="1"/>
    <col min="29" max="16384" width="9.140625" style="9"/>
  </cols>
  <sheetData>
    <row r="1" spans="1:28" ht="29.1" customHeight="1">
      <c r="A1" s="121" t="s">
        <v>311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</row>
    <row r="2" spans="1:28" ht="21.75" customHeight="1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</row>
    <row r="3" spans="1:28" ht="21.75" customHeight="1">
      <c r="A3" s="122" t="str">
        <f>'0'!A18:I18</f>
        <v>‫برای ماه منتهی به 31 اردیبهشت ماه 1405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</row>
    <row r="4" spans="1:28" ht="14.45" customHeight="1">
      <c r="A4" s="120" t="s">
        <v>222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8" ht="14.45" customHeight="1">
      <c r="A5" s="120" t="s">
        <v>223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</row>
    <row r="6" spans="1:28" ht="14.45" customHeight="1">
      <c r="C6" s="118" t="s">
        <v>370</v>
      </c>
      <c r="D6" s="118"/>
      <c r="E6" s="118"/>
      <c r="F6" s="118"/>
      <c r="G6" s="118"/>
      <c r="I6" s="118" t="s">
        <v>2</v>
      </c>
      <c r="J6" s="118"/>
      <c r="K6" s="118"/>
      <c r="L6" s="118"/>
      <c r="M6" s="118"/>
      <c r="N6" s="118"/>
      <c r="O6" s="118"/>
      <c r="Q6" s="118" t="s">
        <v>374</v>
      </c>
      <c r="R6" s="118"/>
      <c r="S6" s="118"/>
      <c r="T6" s="118"/>
      <c r="U6" s="118"/>
      <c r="V6" s="118"/>
      <c r="W6" s="118"/>
      <c r="X6" s="118"/>
      <c r="Y6" s="118"/>
    </row>
    <row r="7" spans="1:28" ht="14.45" customHeight="1">
      <c r="C7" s="10"/>
      <c r="D7" s="10"/>
      <c r="E7" s="10"/>
      <c r="F7" s="10"/>
      <c r="G7" s="10"/>
      <c r="I7" s="119" t="s">
        <v>3</v>
      </c>
      <c r="J7" s="119"/>
      <c r="K7" s="119"/>
      <c r="L7" s="10"/>
      <c r="M7" s="119" t="s">
        <v>4</v>
      </c>
      <c r="N7" s="119"/>
      <c r="O7" s="119"/>
      <c r="Q7" s="10"/>
      <c r="R7" s="10"/>
      <c r="S7" s="10"/>
      <c r="T7" s="10"/>
      <c r="U7" s="10"/>
      <c r="V7" s="10"/>
      <c r="W7" s="10"/>
      <c r="X7" s="10"/>
      <c r="Y7" s="10"/>
    </row>
    <row r="8" spans="1:28" ht="14.45" customHeight="1">
      <c r="A8" s="14" t="s">
        <v>5</v>
      </c>
      <c r="C8" s="17" t="s">
        <v>6</v>
      </c>
      <c r="E8" s="2" t="s">
        <v>7</v>
      </c>
      <c r="G8" s="2" t="s">
        <v>8</v>
      </c>
      <c r="I8" s="4" t="s">
        <v>6</v>
      </c>
      <c r="J8" s="10"/>
      <c r="K8" s="4" t="s">
        <v>7</v>
      </c>
      <c r="M8" s="4" t="s">
        <v>6</v>
      </c>
      <c r="N8" s="10"/>
      <c r="O8" s="4" t="s">
        <v>9</v>
      </c>
      <c r="Q8" s="2" t="s">
        <v>6</v>
      </c>
      <c r="S8" s="2" t="s">
        <v>10</v>
      </c>
      <c r="U8" s="2" t="s">
        <v>7</v>
      </c>
      <c r="W8" s="2" t="s">
        <v>8</v>
      </c>
      <c r="Y8" s="2" t="s">
        <v>11</v>
      </c>
      <c r="AA8" s="80"/>
    </row>
    <row r="9" spans="1:28" ht="21.75" customHeight="1">
      <c r="A9" s="13" t="s">
        <v>29</v>
      </c>
      <c r="B9" s="13"/>
      <c r="C9" s="90">
        <v>450899961</v>
      </c>
      <c r="D9" s="91"/>
      <c r="E9" s="90">
        <v>225203081273</v>
      </c>
      <c r="F9" s="91"/>
      <c r="G9" s="90">
        <v>217443449090</v>
      </c>
      <c r="H9" s="91"/>
      <c r="I9" s="90">
        <v>0</v>
      </c>
      <c r="J9" s="91"/>
      <c r="K9" s="90">
        <v>0</v>
      </c>
      <c r="L9" s="91"/>
      <c r="M9" s="90">
        <v>0</v>
      </c>
      <c r="N9" s="91"/>
      <c r="O9" s="90">
        <v>0</v>
      </c>
      <c r="P9" s="91"/>
      <c r="Q9" s="90">
        <v>450899961</v>
      </c>
      <c r="R9" s="91"/>
      <c r="S9" s="90">
        <v>493</v>
      </c>
      <c r="T9" s="91"/>
      <c r="U9" s="90">
        <v>225203081273</v>
      </c>
      <c r="V9" s="91"/>
      <c r="W9" s="90">
        <v>220575350620</v>
      </c>
      <c r="X9" s="86"/>
      <c r="Y9" s="87">
        <f>W9/1655730029185*100</f>
        <v>13.321939370065891</v>
      </c>
      <c r="Z9" s="22"/>
      <c r="AA9" s="22"/>
      <c r="AB9" s="85"/>
    </row>
    <row r="10" spans="1:28" ht="21.75" customHeight="1">
      <c r="A10" s="13" t="s">
        <v>30</v>
      </c>
      <c r="B10" s="13"/>
      <c r="C10" s="90">
        <v>318917361</v>
      </c>
      <c r="D10" s="91"/>
      <c r="E10" s="90">
        <v>131333214665</v>
      </c>
      <c r="F10" s="91"/>
      <c r="G10" s="90">
        <v>118669548674</v>
      </c>
      <c r="H10" s="91"/>
      <c r="I10" s="90">
        <v>0</v>
      </c>
      <c r="J10" s="91"/>
      <c r="K10" s="90">
        <v>0</v>
      </c>
      <c r="L10" s="91"/>
      <c r="M10" s="90">
        <v>0</v>
      </c>
      <c r="N10" s="91"/>
      <c r="O10" s="90">
        <v>0</v>
      </c>
      <c r="P10" s="91"/>
      <c r="Q10" s="90">
        <v>318917361</v>
      </c>
      <c r="R10" s="91"/>
      <c r="S10" s="90">
        <v>348</v>
      </c>
      <c r="T10" s="91"/>
      <c r="U10" s="90">
        <v>131333214665</v>
      </c>
      <c r="V10" s="91"/>
      <c r="W10" s="90">
        <v>110125341170</v>
      </c>
      <c r="X10" s="86"/>
      <c r="Y10" s="87">
        <f t="shared" ref="Y10:Y35" si="0">W10/1655730029185*100</f>
        <v>6.6511653004328846</v>
      </c>
      <c r="Z10" s="22"/>
      <c r="AA10" s="22"/>
      <c r="AB10" s="85"/>
    </row>
    <row r="11" spans="1:28" ht="21.75" customHeight="1">
      <c r="A11" s="13" t="s">
        <v>31</v>
      </c>
      <c r="B11" s="13"/>
      <c r="C11" s="90">
        <v>10857025</v>
      </c>
      <c r="D11" s="91"/>
      <c r="E11" s="90">
        <v>6448885302</v>
      </c>
      <c r="F11" s="91"/>
      <c r="G11" s="90">
        <v>5203407395.0302496</v>
      </c>
      <c r="H11" s="91"/>
      <c r="I11" s="90">
        <v>0</v>
      </c>
      <c r="J11" s="91"/>
      <c r="K11" s="90">
        <v>0</v>
      </c>
      <c r="L11" s="91"/>
      <c r="M11" s="90">
        <v>0</v>
      </c>
      <c r="N11" s="91"/>
      <c r="O11" s="90">
        <v>0</v>
      </c>
      <c r="P11" s="91"/>
      <c r="Q11" s="90">
        <v>10857025</v>
      </c>
      <c r="R11" s="91"/>
      <c r="S11" s="90">
        <v>448</v>
      </c>
      <c r="T11" s="91"/>
      <c r="U11" s="90">
        <v>6448885302</v>
      </c>
      <c r="V11" s="91"/>
      <c r="W11" s="90">
        <v>4826348888</v>
      </c>
      <c r="X11" s="86"/>
      <c r="Y11" s="87">
        <f t="shared" si="0"/>
        <v>0.29149370990001755</v>
      </c>
      <c r="Z11" s="22"/>
      <c r="AA11" s="22"/>
      <c r="AB11" s="85"/>
    </row>
    <row r="12" spans="1:28" ht="21.75" customHeight="1">
      <c r="A12" s="13" t="s">
        <v>32</v>
      </c>
      <c r="B12" s="13"/>
      <c r="C12" s="90">
        <v>204078495</v>
      </c>
      <c r="D12" s="91"/>
      <c r="E12" s="90">
        <v>172158718053</v>
      </c>
      <c r="F12" s="91"/>
      <c r="G12" s="90">
        <v>179618358823</v>
      </c>
      <c r="H12" s="91"/>
      <c r="I12" s="90">
        <v>0</v>
      </c>
      <c r="J12" s="91"/>
      <c r="K12" s="90">
        <v>0</v>
      </c>
      <c r="L12" s="91"/>
      <c r="M12" s="90">
        <v>0</v>
      </c>
      <c r="N12" s="91"/>
      <c r="O12" s="90">
        <v>0</v>
      </c>
      <c r="P12" s="91"/>
      <c r="Q12" s="90">
        <v>204078495</v>
      </c>
      <c r="R12" s="91"/>
      <c r="S12" s="90">
        <v>935</v>
      </c>
      <c r="T12" s="91"/>
      <c r="U12" s="90">
        <v>172158718053</v>
      </c>
      <c r="V12" s="91"/>
      <c r="W12" s="90">
        <v>189338405298</v>
      </c>
      <c r="X12" s="86"/>
      <c r="Y12" s="87">
        <f t="shared" si="0"/>
        <v>11.435342837334298</v>
      </c>
      <c r="Z12" s="22"/>
      <c r="AA12" s="22"/>
      <c r="AB12" s="85"/>
    </row>
    <row r="13" spans="1:28" ht="21.75" customHeight="1">
      <c r="A13" s="13" t="s">
        <v>335</v>
      </c>
      <c r="B13" s="13"/>
      <c r="C13" s="90">
        <v>10000000</v>
      </c>
      <c r="D13" s="91"/>
      <c r="E13" s="90">
        <v>98818698531</v>
      </c>
      <c r="F13" s="91"/>
      <c r="G13" s="90">
        <v>89998889000</v>
      </c>
      <c r="H13" s="91"/>
      <c r="I13" s="90">
        <v>9000000</v>
      </c>
      <c r="J13" s="91"/>
      <c r="K13" s="90">
        <v>81438907517</v>
      </c>
      <c r="L13" s="91"/>
      <c r="M13" s="90">
        <v>0</v>
      </c>
      <c r="N13" s="91"/>
      <c r="O13" s="90">
        <v>0</v>
      </c>
      <c r="P13" s="91"/>
      <c r="Q13" s="90">
        <v>19000000</v>
      </c>
      <c r="R13" s="91"/>
      <c r="S13" s="90">
        <v>8487</v>
      </c>
      <c r="T13" s="91"/>
      <c r="U13" s="90">
        <v>180257606048</v>
      </c>
      <c r="V13" s="91"/>
      <c r="W13" s="90">
        <v>160006514310</v>
      </c>
      <c r="X13" s="86"/>
      <c r="Y13" s="87">
        <f t="shared" si="0"/>
        <v>9.663804574998256</v>
      </c>
      <c r="Z13" s="22"/>
      <c r="AA13" s="22"/>
      <c r="AB13" s="85"/>
    </row>
    <row r="14" spans="1:28" ht="21.75" customHeight="1">
      <c r="A14" s="13" t="s">
        <v>33</v>
      </c>
      <c r="B14" s="13"/>
      <c r="C14" s="90">
        <v>20231241</v>
      </c>
      <c r="D14" s="91"/>
      <c r="E14" s="90">
        <v>120976955134</v>
      </c>
      <c r="F14" s="91"/>
      <c r="G14" s="90">
        <v>123058851998</v>
      </c>
      <c r="H14" s="91"/>
      <c r="I14" s="90">
        <v>3856164</v>
      </c>
      <c r="J14" s="91"/>
      <c r="K14" s="90">
        <v>0</v>
      </c>
      <c r="L14" s="91"/>
      <c r="M14" s="90">
        <v>-1</v>
      </c>
      <c r="N14" s="91"/>
      <c r="O14" s="90">
        <v>1</v>
      </c>
      <c r="P14" s="91"/>
      <c r="Q14" s="90">
        <v>24087404</v>
      </c>
      <c r="R14" s="91"/>
      <c r="S14" s="90">
        <v>4653</v>
      </c>
      <c r="T14" s="91"/>
      <c r="U14" s="90">
        <v>120976950112</v>
      </c>
      <c r="V14" s="91"/>
      <c r="W14" s="90">
        <v>111212322532.02299</v>
      </c>
      <c r="X14" s="86"/>
      <c r="Y14" s="87">
        <f t="shared" si="0"/>
        <v>6.716814974163694</v>
      </c>
      <c r="Z14" s="22"/>
      <c r="AA14" s="22"/>
      <c r="AB14" s="85"/>
    </row>
    <row r="15" spans="1:28" ht="21.75" customHeight="1">
      <c r="A15" s="13" t="s">
        <v>35</v>
      </c>
      <c r="B15" s="13"/>
      <c r="C15" s="90">
        <v>1000</v>
      </c>
      <c r="D15" s="91"/>
      <c r="E15" s="90">
        <v>70704648</v>
      </c>
      <c r="F15" s="91"/>
      <c r="G15" s="90">
        <v>105627141</v>
      </c>
      <c r="H15" s="91"/>
      <c r="I15" s="90">
        <v>0</v>
      </c>
      <c r="J15" s="91"/>
      <c r="K15" s="90">
        <v>0</v>
      </c>
      <c r="L15" s="91"/>
      <c r="M15" s="90">
        <v>0</v>
      </c>
      <c r="N15" s="91"/>
      <c r="O15" s="90">
        <v>0</v>
      </c>
      <c r="P15" s="91"/>
      <c r="Q15" s="90">
        <v>1000</v>
      </c>
      <c r="R15" s="91"/>
      <c r="S15" s="90">
        <v>105800</v>
      </c>
      <c r="T15" s="91"/>
      <c r="U15" s="90">
        <v>70704648</v>
      </c>
      <c r="V15" s="91"/>
      <c r="W15" s="90">
        <v>104982166</v>
      </c>
      <c r="X15" s="86"/>
      <c r="Y15" s="87">
        <f t="shared" si="0"/>
        <v>6.34053644915019E-3</v>
      </c>
      <c r="Z15" s="22"/>
      <c r="AA15" s="22"/>
      <c r="AB15" s="85"/>
    </row>
    <row r="16" spans="1:28" ht="21.75" customHeight="1">
      <c r="A16" s="13" t="s">
        <v>334</v>
      </c>
      <c r="B16" s="13"/>
      <c r="C16" s="90">
        <v>16470588</v>
      </c>
      <c r="D16" s="91"/>
      <c r="E16" s="90">
        <v>29457115291</v>
      </c>
      <c r="F16" s="91"/>
      <c r="G16" s="90">
        <v>23812144906</v>
      </c>
      <c r="H16" s="91"/>
      <c r="I16" s="90">
        <v>0</v>
      </c>
      <c r="J16" s="91"/>
      <c r="K16" s="90">
        <v>0</v>
      </c>
      <c r="L16" s="91"/>
      <c r="M16" s="90">
        <v>0</v>
      </c>
      <c r="N16" s="91"/>
      <c r="O16" s="90">
        <v>0</v>
      </c>
      <c r="P16" s="91"/>
      <c r="Q16" s="90">
        <v>16470588</v>
      </c>
      <c r="R16" s="91"/>
      <c r="S16" s="90">
        <v>1166</v>
      </c>
      <c r="T16" s="91"/>
      <c r="U16" s="90">
        <v>29457115291</v>
      </c>
      <c r="V16" s="91"/>
      <c r="W16" s="90">
        <v>19056253233</v>
      </c>
      <c r="X16" s="86"/>
      <c r="Y16" s="87">
        <f t="shared" si="0"/>
        <v>1.1509275604779639</v>
      </c>
      <c r="Z16" s="22"/>
      <c r="AA16" s="22"/>
      <c r="AB16" s="85"/>
    </row>
    <row r="17" spans="1:28" ht="21.75" customHeight="1">
      <c r="A17" s="13" t="s">
        <v>37</v>
      </c>
      <c r="B17" s="13"/>
      <c r="C17" s="90">
        <v>179488842</v>
      </c>
      <c r="D17" s="91"/>
      <c r="E17" s="90">
        <v>74112094573</v>
      </c>
      <c r="F17" s="91"/>
      <c r="G17" s="90">
        <v>59307763952</v>
      </c>
      <c r="H17" s="91"/>
      <c r="I17" s="90">
        <v>0</v>
      </c>
      <c r="J17" s="91"/>
      <c r="K17" s="90">
        <v>0</v>
      </c>
      <c r="L17" s="91"/>
      <c r="M17" s="90">
        <v>0</v>
      </c>
      <c r="N17" s="91"/>
      <c r="O17" s="90">
        <v>0</v>
      </c>
      <c r="P17" s="91"/>
      <c r="Q17" s="90">
        <v>179488842</v>
      </c>
      <c r="R17" s="91"/>
      <c r="S17" s="90">
        <v>280</v>
      </c>
      <c r="T17" s="91"/>
      <c r="U17" s="90">
        <v>74112094573</v>
      </c>
      <c r="V17" s="91"/>
      <c r="W17" s="90">
        <v>49868390110</v>
      </c>
      <c r="X17" s="86"/>
      <c r="Y17" s="87">
        <f t="shared" si="0"/>
        <v>3.0118672266001432</v>
      </c>
      <c r="Z17" s="22"/>
      <c r="AA17" s="22"/>
      <c r="AB17" s="85"/>
    </row>
    <row r="18" spans="1:28" ht="21.75" customHeight="1">
      <c r="A18" s="13" t="s">
        <v>52</v>
      </c>
      <c r="B18" s="13"/>
      <c r="C18" s="90">
        <v>562500</v>
      </c>
      <c r="D18" s="91"/>
      <c r="E18" s="90">
        <v>5067096751</v>
      </c>
      <c r="F18" s="91"/>
      <c r="G18" s="90">
        <v>4638242081.25</v>
      </c>
      <c r="H18" s="91"/>
      <c r="I18" s="90">
        <v>0</v>
      </c>
      <c r="J18" s="91"/>
      <c r="K18" s="90">
        <v>0</v>
      </c>
      <c r="L18" s="91"/>
      <c r="M18" s="90">
        <v>0</v>
      </c>
      <c r="N18" s="91"/>
      <c r="O18" s="90">
        <v>0</v>
      </c>
      <c r="P18" s="91"/>
      <c r="Q18" s="90">
        <v>562500</v>
      </c>
      <c r="R18" s="91"/>
      <c r="S18" s="90">
        <v>6544</v>
      </c>
      <c r="T18" s="91"/>
      <c r="U18" s="90">
        <v>5067096751</v>
      </c>
      <c r="V18" s="91"/>
      <c r="W18" s="90">
        <v>3652545870</v>
      </c>
      <c r="X18" s="86"/>
      <c r="Y18" s="87">
        <f t="shared" si="0"/>
        <v>0.22060032768735208</v>
      </c>
      <c r="Z18" s="22"/>
      <c r="AA18" s="22"/>
      <c r="AB18" s="85"/>
    </row>
    <row r="19" spans="1:28" ht="21.75" customHeight="1">
      <c r="A19" s="13" t="s">
        <v>38</v>
      </c>
      <c r="B19" s="13"/>
      <c r="C19" s="90">
        <v>374934325</v>
      </c>
      <c r="D19" s="91"/>
      <c r="E19" s="90">
        <v>172805659178</v>
      </c>
      <c r="F19" s="91"/>
      <c r="G19" s="90">
        <v>188250257829</v>
      </c>
      <c r="H19" s="91"/>
      <c r="I19" s="90">
        <v>0</v>
      </c>
      <c r="J19" s="91"/>
      <c r="K19" s="90">
        <v>0</v>
      </c>
      <c r="L19" s="91"/>
      <c r="M19" s="90">
        <v>-134325</v>
      </c>
      <c r="N19" s="91"/>
      <c r="O19" s="90">
        <v>63577745</v>
      </c>
      <c r="P19" s="91"/>
      <c r="Q19" s="90">
        <v>374800000</v>
      </c>
      <c r="R19" s="91"/>
      <c r="S19" s="90">
        <v>497</v>
      </c>
      <c r="T19" s="91"/>
      <c r="U19" s="90">
        <v>172743749348</v>
      </c>
      <c r="V19" s="91"/>
      <c r="W19" s="90">
        <v>184835689612</v>
      </c>
      <c r="X19" s="86"/>
      <c r="Y19" s="87">
        <f t="shared" si="0"/>
        <v>11.163395381732713</v>
      </c>
      <c r="Z19" s="22"/>
      <c r="AA19" s="22"/>
      <c r="AB19" s="85"/>
    </row>
    <row r="20" spans="1:28" ht="21.75" customHeight="1">
      <c r="A20" s="13" t="s">
        <v>39</v>
      </c>
      <c r="B20" s="13"/>
      <c r="C20" s="90">
        <v>3250000</v>
      </c>
      <c r="D20" s="91"/>
      <c r="E20" s="90">
        <v>3848241032</v>
      </c>
      <c r="F20" s="91"/>
      <c r="G20" s="90">
        <v>3466743312</v>
      </c>
      <c r="H20" s="91"/>
      <c r="I20" s="90">
        <v>0</v>
      </c>
      <c r="J20" s="91"/>
      <c r="K20" s="90">
        <v>0</v>
      </c>
      <c r="L20" s="91"/>
      <c r="M20" s="90">
        <v>0</v>
      </c>
      <c r="N20" s="91"/>
      <c r="O20" s="90">
        <v>0</v>
      </c>
      <c r="P20" s="91"/>
      <c r="Q20" s="90">
        <v>3250000</v>
      </c>
      <c r="R20" s="91"/>
      <c r="S20" s="90">
        <v>864</v>
      </c>
      <c r="T20" s="91"/>
      <c r="U20" s="90">
        <v>3848241032</v>
      </c>
      <c r="V20" s="91"/>
      <c r="W20" s="90">
        <v>2786294160</v>
      </c>
      <c r="X20" s="86"/>
      <c r="Y20" s="87">
        <f t="shared" si="0"/>
        <v>0.16828191256345684</v>
      </c>
      <c r="Z20" s="22"/>
      <c r="AA20" s="22"/>
      <c r="AB20" s="85"/>
    </row>
    <row r="21" spans="1:28" ht="21.75" customHeight="1">
      <c r="A21" s="13" t="s">
        <v>40</v>
      </c>
      <c r="B21" s="13"/>
      <c r="C21" s="90">
        <v>118807770</v>
      </c>
      <c r="D21" s="91"/>
      <c r="E21" s="90">
        <v>148326215232</v>
      </c>
      <c r="F21" s="91"/>
      <c r="G21" s="90">
        <v>192395477850</v>
      </c>
      <c r="H21" s="91"/>
      <c r="I21" s="90">
        <v>0</v>
      </c>
      <c r="J21" s="91"/>
      <c r="K21" s="90">
        <v>0</v>
      </c>
      <c r="L21" s="91"/>
      <c r="M21" s="90">
        <v>0</v>
      </c>
      <c r="N21" s="91"/>
      <c r="O21" s="90">
        <v>0</v>
      </c>
      <c r="P21" s="91"/>
      <c r="Q21" s="90">
        <v>118807770</v>
      </c>
      <c r="R21" s="91"/>
      <c r="S21" s="90">
        <v>1239</v>
      </c>
      <c r="T21" s="91"/>
      <c r="U21" s="90">
        <v>148326215232</v>
      </c>
      <c r="V21" s="91"/>
      <c r="W21" s="90">
        <v>146064949177</v>
      </c>
      <c r="X21" s="86"/>
      <c r="Y21" s="87">
        <f t="shared" si="0"/>
        <v>8.8217853516190416</v>
      </c>
      <c r="Z21" s="22"/>
      <c r="AA21" s="22"/>
      <c r="AB21" s="85"/>
    </row>
    <row r="22" spans="1:28" ht="21.75" customHeight="1">
      <c r="A22" s="13" t="s">
        <v>41</v>
      </c>
      <c r="B22" s="13"/>
      <c r="C22" s="90">
        <v>3700</v>
      </c>
      <c r="D22" s="91"/>
      <c r="E22" s="90">
        <v>52166180194</v>
      </c>
      <c r="F22" s="91"/>
      <c r="G22" s="90">
        <v>84093207160</v>
      </c>
      <c r="H22" s="91"/>
      <c r="I22" s="90">
        <v>0</v>
      </c>
      <c r="J22" s="91"/>
      <c r="K22" s="90">
        <v>0</v>
      </c>
      <c r="L22" s="91"/>
      <c r="M22" s="90">
        <v>0</v>
      </c>
      <c r="N22" s="91"/>
      <c r="O22" s="90">
        <v>0</v>
      </c>
      <c r="P22" s="91"/>
      <c r="Q22" s="90">
        <v>3700</v>
      </c>
      <c r="R22" s="91"/>
      <c r="S22" s="90">
        <v>25600042</v>
      </c>
      <c r="T22" s="91"/>
      <c r="U22" s="90">
        <v>52166180194</v>
      </c>
      <c r="V22" s="91"/>
      <c r="W22" s="90">
        <v>94492827027.039993</v>
      </c>
      <c r="X22" s="86"/>
      <c r="Y22" s="87">
        <f t="shared" si="0"/>
        <v>5.7070189802350928</v>
      </c>
      <c r="Z22" s="22"/>
      <c r="AA22" s="22"/>
      <c r="AB22" s="85"/>
    </row>
    <row r="23" spans="1:28" ht="21.75" customHeight="1">
      <c r="A23" s="13" t="s">
        <v>321</v>
      </c>
      <c r="B23" s="13"/>
      <c r="C23" s="90">
        <v>63322195</v>
      </c>
      <c r="D23" s="91"/>
      <c r="E23" s="90">
        <v>195144487588</v>
      </c>
      <c r="F23" s="91"/>
      <c r="G23" s="90">
        <v>163616388382</v>
      </c>
      <c r="H23" s="91"/>
      <c r="I23" s="90">
        <v>0</v>
      </c>
      <c r="J23" s="91"/>
      <c r="K23" s="90">
        <v>0</v>
      </c>
      <c r="L23" s="91"/>
      <c r="M23" s="90">
        <v>0</v>
      </c>
      <c r="N23" s="91"/>
      <c r="O23" s="90">
        <v>0</v>
      </c>
      <c r="P23" s="91"/>
      <c r="Q23" s="90">
        <v>63322195</v>
      </c>
      <c r="R23" s="91"/>
      <c r="S23" s="90">
        <v>1041.5999999999999</v>
      </c>
      <c r="T23" s="91"/>
      <c r="U23" s="90">
        <v>195144487588</v>
      </c>
      <c r="V23" s="91"/>
      <c r="W23" s="90">
        <v>65446555353.048203</v>
      </c>
      <c r="X23" s="86"/>
      <c r="Y23" s="87">
        <f t="shared" si="0"/>
        <v>3.9527310732694123</v>
      </c>
      <c r="Z23" s="22"/>
      <c r="AA23" s="22"/>
      <c r="AB23" s="85"/>
    </row>
    <row r="24" spans="1:28" ht="21.75" customHeight="1">
      <c r="A24" s="13" t="s">
        <v>337</v>
      </c>
      <c r="B24" s="13"/>
      <c r="C24" s="90">
        <v>5387027</v>
      </c>
      <c r="D24" s="91"/>
      <c r="E24" s="90">
        <v>15625520764</v>
      </c>
      <c r="F24" s="91"/>
      <c r="G24" s="90">
        <v>15416091151</v>
      </c>
      <c r="H24" s="91"/>
      <c r="I24" s="90">
        <v>0</v>
      </c>
      <c r="J24" s="91"/>
      <c r="K24" s="90">
        <v>0</v>
      </c>
      <c r="L24" s="91"/>
      <c r="M24" s="90">
        <v>0</v>
      </c>
      <c r="N24" s="91"/>
      <c r="O24" s="90">
        <v>0</v>
      </c>
      <c r="P24" s="91"/>
      <c r="Q24" s="90">
        <v>5387027</v>
      </c>
      <c r="R24" s="91"/>
      <c r="S24" s="90">
        <v>2018.8</v>
      </c>
      <c r="T24" s="91"/>
      <c r="U24" s="90">
        <v>15625520764</v>
      </c>
      <c r="V24" s="91"/>
      <c r="W24" s="90">
        <v>10791263805</v>
      </c>
      <c r="X24" s="86"/>
      <c r="Y24" s="87">
        <f t="shared" si="0"/>
        <v>0.65175261756361236</v>
      </c>
      <c r="Z24" s="22"/>
      <c r="AA24" s="22"/>
      <c r="AB24" s="85"/>
    </row>
    <row r="25" spans="1:28" ht="21.75" customHeight="1">
      <c r="A25" s="13" t="s">
        <v>42</v>
      </c>
      <c r="B25" s="13"/>
      <c r="C25" s="90">
        <v>2119000</v>
      </c>
      <c r="D25" s="91"/>
      <c r="E25" s="90">
        <v>1507655587</v>
      </c>
      <c r="F25" s="91"/>
      <c r="G25" s="90">
        <v>889408314</v>
      </c>
      <c r="H25" s="91"/>
      <c r="I25" s="90">
        <v>0</v>
      </c>
      <c r="J25" s="91"/>
      <c r="K25" s="90">
        <v>0</v>
      </c>
      <c r="L25" s="91"/>
      <c r="M25" s="90">
        <v>0</v>
      </c>
      <c r="N25" s="91"/>
      <c r="O25" s="90">
        <v>0</v>
      </c>
      <c r="P25" s="91"/>
      <c r="Q25" s="90">
        <v>2119000</v>
      </c>
      <c r="R25" s="91"/>
      <c r="S25" s="90">
        <v>359</v>
      </c>
      <c r="T25" s="91"/>
      <c r="U25" s="90">
        <v>1507655587</v>
      </c>
      <c r="V25" s="91"/>
      <c r="W25" s="90">
        <v>754840626</v>
      </c>
      <c r="X25" s="86"/>
      <c r="Y25" s="87">
        <f t="shared" si="0"/>
        <v>4.5589595688589113E-2</v>
      </c>
      <c r="Z25" s="22"/>
      <c r="AA25" s="22"/>
      <c r="AB25" s="85"/>
    </row>
    <row r="26" spans="1:28" ht="21.75" customHeight="1">
      <c r="A26" s="13" t="s">
        <v>333</v>
      </c>
      <c r="B26" s="13"/>
      <c r="C26" s="90">
        <v>11400000</v>
      </c>
      <c r="D26" s="91"/>
      <c r="E26" s="90">
        <v>35731894315</v>
      </c>
      <c r="F26" s="91"/>
      <c r="G26" s="90">
        <v>28042145562</v>
      </c>
      <c r="H26" s="91"/>
      <c r="I26" s="90">
        <v>1051750</v>
      </c>
      <c r="J26" s="91"/>
      <c r="K26" s="90">
        <v>0</v>
      </c>
      <c r="L26" s="91"/>
      <c r="M26" s="90">
        <v>-1</v>
      </c>
      <c r="N26" s="91"/>
      <c r="O26" s="90">
        <v>1</v>
      </c>
      <c r="P26" s="91"/>
      <c r="Q26" s="90">
        <v>12451749</v>
      </c>
      <c r="R26" s="91"/>
      <c r="S26" s="90">
        <v>1716</v>
      </c>
      <c r="T26" s="91"/>
      <c r="U26" s="90">
        <v>33431437985</v>
      </c>
      <c r="V26" s="91"/>
      <c r="W26" s="90">
        <v>21202032818</v>
      </c>
      <c r="X26" s="86"/>
      <c r="Y26" s="87">
        <f t="shared" si="0"/>
        <v>1.2805247500666685</v>
      </c>
      <c r="Z26" s="22"/>
      <c r="AA26" s="22"/>
      <c r="AB26" s="85"/>
    </row>
    <row r="27" spans="1:28" ht="21.75" customHeight="1">
      <c r="A27" s="13" t="s">
        <v>43</v>
      </c>
      <c r="B27" s="13"/>
      <c r="C27" s="90">
        <v>200000</v>
      </c>
      <c r="D27" s="91"/>
      <c r="E27" s="90">
        <v>1409084192</v>
      </c>
      <c r="F27" s="91"/>
      <c r="G27" s="90">
        <v>2716835260</v>
      </c>
      <c r="H27" s="91"/>
      <c r="I27" s="90">
        <v>0</v>
      </c>
      <c r="J27" s="91"/>
      <c r="K27" s="90">
        <v>0</v>
      </c>
      <c r="L27" s="91"/>
      <c r="M27" s="90">
        <v>0</v>
      </c>
      <c r="N27" s="91"/>
      <c r="O27" s="90">
        <v>0</v>
      </c>
      <c r="P27" s="91"/>
      <c r="Q27" s="90">
        <v>200000</v>
      </c>
      <c r="R27" s="91"/>
      <c r="S27" s="90">
        <v>12807</v>
      </c>
      <c r="T27" s="91"/>
      <c r="U27" s="90">
        <v>1409084192</v>
      </c>
      <c r="V27" s="91"/>
      <c r="W27" s="90">
        <v>2541600378</v>
      </c>
      <c r="X27" s="86"/>
      <c r="Y27" s="87">
        <f t="shared" si="0"/>
        <v>0.15350330870371737</v>
      </c>
      <c r="Z27" s="22"/>
      <c r="AA27" s="22"/>
      <c r="AB27" s="85"/>
    </row>
    <row r="28" spans="1:28" ht="21.75" customHeight="1">
      <c r="A28" s="13" t="s">
        <v>356</v>
      </c>
      <c r="B28" s="13"/>
      <c r="C28" s="90">
        <v>700000</v>
      </c>
      <c r="D28" s="91"/>
      <c r="E28" s="90">
        <v>13190128341</v>
      </c>
      <c r="F28" s="91"/>
      <c r="G28" s="90">
        <v>11801067110</v>
      </c>
      <c r="H28" s="91"/>
      <c r="I28" s="90">
        <v>0</v>
      </c>
      <c r="J28" s="91"/>
      <c r="K28" s="90">
        <v>0</v>
      </c>
      <c r="L28" s="91"/>
      <c r="M28" s="90">
        <v>0</v>
      </c>
      <c r="N28" s="91"/>
      <c r="O28" s="90">
        <v>0</v>
      </c>
      <c r="P28" s="91"/>
      <c r="Q28" s="90">
        <v>700000</v>
      </c>
      <c r="R28" s="91"/>
      <c r="S28" s="90">
        <v>18592</v>
      </c>
      <c r="T28" s="91"/>
      <c r="U28" s="90">
        <v>13190128341</v>
      </c>
      <c r="V28" s="91"/>
      <c r="W28" s="90">
        <v>12913798688</v>
      </c>
      <c r="X28" s="86"/>
      <c r="Y28" s="87">
        <f t="shared" si="0"/>
        <v>0.77994591270151448</v>
      </c>
      <c r="Z28" s="22"/>
      <c r="AA28" s="22"/>
      <c r="AB28" s="85"/>
    </row>
    <row r="29" spans="1:28" ht="21.75" customHeight="1">
      <c r="A29" s="13" t="s">
        <v>357</v>
      </c>
      <c r="B29" s="13"/>
      <c r="C29" s="90">
        <v>750000</v>
      </c>
      <c r="D29" s="91"/>
      <c r="E29" s="90">
        <v>6166260600</v>
      </c>
      <c r="F29" s="91"/>
      <c r="G29" s="90">
        <v>6534097950</v>
      </c>
      <c r="H29" s="91"/>
      <c r="I29" s="90">
        <v>0</v>
      </c>
      <c r="J29" s="91"/>
      <c r="K29" s="90">
        <v>0</v>
      </c>
      <c r="L29" s="91"/>
      <c r="M29" s="90">
        <v>0</v>
      </c>
      <c r="N29" s="91"/>
      <c r="O29" s="90">
        <v>0</v>
      </c>
      <c r="P29" s="91"/>
      <c r="Q29" s="90">
        <v>750000</v>
      </c>
      <c r="R29" s="91"/>
      <c r="S29" s="90">
        <v>7264</v>
      </c>
      <c r="T29" s="91"/>
      <c r="U29" s="90">
        <v>6166260600</v>
      </c>
      <c r="V29" s="91"/>
      <c r="W29" s="90">
        <v>5405886960</v>
      </c>
      <c r="X29" s="86"/>
      <c r="Y29" s="87">
        <f t="shared" si="0"/>
        <v>0.32649567651200601</v>
      </c>
      <c r="Z29" s="22"/>
      <c r="AA29" s="22"/>
      <c r="AB29" s="85"/>
    </row>
    <row r="30" spans="1:28" ht="21.75" customHeight="1">
      <c r="A30" s="13" t="s">
        <v>358</v>
      </c>
      <c r="B30" s="13"/>
      <c r="C30" s="90">
        <v>1400000</v>
      </c>
      <c r="D30" s="91"/>
      <c r="E30" s="90">
        <v>8564755834</v>
      </c>
      <c r="F30" s="91"/>
      <c r="G30" s="90">
        <v>8599011820</v>
      </c>
      <c r="H30" s="91"/>
      <c r="I30" s="90">
        <v>0</v>
      </c>
      <c r="J30" s="91"/>
      <c r="K30" s="90">
        <v>0</v>
      </c>
      <c r="L30" s="91"/>
      <c r="M30" s="90">
        <v>0</v>
      </c>
      <c r="N30" s="91"/>
      <c r="O30" s="90">
        <v>0</v>
      </c>
      <c r="P30" s="91"/>
      <c r="Q30" s="90">
        <v>1400000</v>
      </c>
      <c r="R30" s="91"/>
      <c r="S30" s="90">
        <v>5248</v>
      </c>
      <c r="T30" s="91"/>
      <c r="U30" s="90">
        <v>8564755834</v>
      </c>
      <c r="V30" s="91"/>
      <c r="W30" s="90">
        <v>7290406144</v>
      </c>
      <c r="X30" s="86"/>
      <c r="Y30" s="87">
        <f t="shared" si="0"/>
        <v>0.44031369942529563</v>
      </c>
      <c r="Z30" s="22"/>
      <c r="AA30" s="22"/>
      <c r="AB30" s="85"/>
    </row>
    <row r="31" spans="1:28" ht="21.75" customHeight="1">
      <c r="A31" s="13" t="s">
        <v>359</v>
      </c>
      <c r="B31" s="13"/>
      <c r="C31" s="90">
        <v>7693726</v>
      </c>
      <c r="D31" s="91"/>
      <c r="E31" s="90">
        <v>18374094867</v>
      </c>
      <c r="F31" s="91"/>
      <c r="G31" s="90">
        <v>17016751047.086599</v>
      </c>
      <c r="H31" s="91"/>
      <c r="I31" s="90">
        <v>0</v>
      </c>
      <c r="J31" s="91"/>
      <c r="K31" s="90">
        <v>0</v>
      </c>
      <c r="L31" s="91"/>
      <c r="M31" s="90">
        <v>0</v>
      </c>
      <c r="N31" s="91"/>
      <c r="O31" s="90">
        <v>0</v>
      </c>
      <c r="P31" s="91"/>
      <c r="Q31" s="90">
        <v>7693726</v>
      </c>
      <c r="R31" s="91"/>
      <c r="S31" s="90">
        <v>1809</v>
      </c>
      <c r="T31" s="91"/>
      <c r="U31" s="90">
        <v>18374094867</v>
      </c>
      <c r="V31" s="91"/>
      <c r="W31" s="90">
        <v>13810364577</v>
      </c>
      <c r="X31" s="86"/>
      <c r="Y31" s="87">
        <f t="shared" si="0"/>
        <v>0.83409519266844945</v>
      </c>
      <c r="Z31" s="22"/>
      <c r="AA31" s="22"/>
      <c r="AB31" s="85"/>
    </row>
    <row r="32" spans="1:28" ht="21.75" customHeight="1">
      <c r="A32" s="13" t="s">
        <v>360</v>
      </c>
      <c r="B32" s="13"/>
      <c r="C32" s="90">
        <v>1946439</v>
      </c>
      <c r="D32" s="91"/>
      <c r="E32" s="90">
        <v>29794646776</v>
      </c>
      <c r="F32" s="91"/>
      <c r="G32" s="90">
        <v>25223992926</v>
      </c>
      <c r="H32" s="91"/>
      <c r="I32" s="90">
        <v>0</v>
      </c>
      <c r="J32" s="91"/>
      <c r="K32" s="90">
        <v>0</v>
      </c>
      <c r="L32" s="91"/>
      <c r="M32" s="90">
        <v>0</v>
      </c>
      <c r="N32" s="91"/>
      <c r="O32" s="90">
        <v>0</v>
      </c>
      <c r="P32" s="91"/>
      <c r="Q32" s="90">
        <v>1946439</v>
      </c>
      <c r="R32" s="91"/>
      <c r="S32" s="90">
        <v>9142</v>
      </c>
      <c r="T32" s="91"/>
      <c r="U32" s="90">
        <v>29794646776</v>
      </c>
      <c r="V32" s="91"/>
      <c r="W32" s="90">
        <v>17656795048</v>
      </c>
      <c r="X32" s="86"/>
      <c r="Y32" s="87">
        <f t="shared" si="0"/>
        <v>1.0664054366816798</v>
      </c>
      <c r="Z32" s="22"/>
      <c r="AA32" s="22"/>
      <c r="AB32" s="85"/>
    </row>
    <row r="33" spans="1:28" ht="21.75" customHeight="1">
      <c r="A33" s="13" t="s">
        <v>367</v>
      </c>
      <c r="B33" s="13"/>
      <c r="C33" s="90">
        <v>500000</v>
      </c>
      <c r="D33" s="91"/>
      <c r="E33" s="90">
        <v>29700929032</v>
      </c>
      <c r="F33" s="91"/>
      <c r="G33" s="90">
        <v>30120355850</v>
      </c>
      <c r="H33" s="91"/>
      <c r="I33" s="90">
        <v>0</v>
      </c>
      <c r="J33" s="91"/>
      <c r="K33" s="90">
        <v>0</v>
      </c>
      <c r="L33" s="91"/>
      <c r="M33" s="90">
        <v>0</v>
      </c>
      <c r="N33" s="91"/>
      <c r="O33" s="90">
        <v>0</v>
      </c>
      <c r="P33" s="91"/>
      <c r="Q33" s="90">
        <v>500000</v>
      </c>
      <c r="R33" s="91"/>
      <c r="S33" s="90">
        <v>48568</v>
      </c>
      <c r="T33" s="91"/>
      <c r="U33" s="90">
        <v>29700929032</v>
      </c>
      <c r="V33" s="91"/>
      <c r="W33" s="90">
        <v>24096284680</v>
      </c>
      <c r="X33" s="86"/>
      <c r="Y33" s="87">
        <f t="shared" si="0"/>
        <v>1.4553269105024877</v>
      </c>
      <c r="Z33" s="22"/>
      <c r="AA33" s="22"/>
      <c r="AB33" s="85"/>
    </row>
    <row r="34" spans="1:28" ht="21.75" customHeight="1">
      <c r="A34" s="13" t="s">
        <v>372</v>
      </c>
      <c r="B34" s="13"/>
      <c r="C34" s="90">
        <v>0</v>
      </c>
      <c r="D34" s="91"/>
      <c r="E34" s="90">
        <v>0</v>
      </c>
      <c r="F34" s="91"/>
      <c r="G34" s="90">
        <v>0</v>
      </c>
      <c r="H34" s="91"/>
      <c r="I34" s="90">
        <v>1366065</v>
      </c>
      <c r="J34" s="91"/>
      <c r="K34" s="90">
        <v>0</v>
      </c>
      <c r="L34" s="91"/>
      <c r="M34" s="90">
        <v>0</v>
      </c>
      <c r="N34" s="91"/>
      <c r="O34" s="90">
        <v>0</v>
      </c>
      <c r="P34" s="91"/>
      <c r="Q34" s="90">
        <v>1366065</v>
      </c>
      <c r="R34" s="91"/>
      <c r="S34" s="90">
        <v>964</v>
      </c>
      <c r="T34" s="91"/>
      <c r="U34" s="90">
        <v>2300453460</v>
      </c>
      <c r="V34" s="91"/>
      <c r="W34" s="90">
        <v>1306707126.1182001</v>
      </c>
      <c r="X34" s="86"/>
      <c r="Y34" s="87">
        <f t="shared" si="0"/>
        <v>7.8920301201603538E-2</v>
      </c>
      <c r="Z34" s="22"/>
      <c r="AA34" s="22"/>
      <c r="AB34" s="85"/>
    </row>
    <row r="35" spans="1:28" ht="21.75" customHeight="1">
      <c r="A35" s="13" t="s">
        <v>373</v>
      </c>
      <c r="B35" s="13"/>
      <c r="C35" s="90">
        <v>0</v>
      </c>
      <c r="D35" s="91"/>
      <c r="E35" s="90">
        <v>0</v>
      </c>
      <c r="F35" s="91"/>
      <c r="G35" s="90">
        <v>0</v>
      </c>
      <c r="H35" s="91"/>
      <c r="I35" s="90">
        <v>1514747</v>
      </c>
      <c r="J35" s="91"/>
      <c r="K35" s="90">
        <v>15699202883</v>
      </c>
      <c r="L35" s="91"/>
      <c r="M35" s="90">
        <v>0</v>
      </c>
      <c r="N35" s="91"/>
      <c r="O35" s="90">
        <v>0</v>
      </c>
      <c r="P35" s="91"/>
      <c r="Q35" s="90">
        <v>1514747</v>
      </c>
      <c r="R35" s="91"/>
      <c r="S35" s="90">
        <v>10770</v>
      </c>
      <c r="T35" s="91"/>
      <c r="U35" s="90">
        <v>15699202883</v>
      </c>
      <c r="V35" s="91"/>
      <c r="W35" s="90">
        <v>16187719321</v>
      </c>
      <c r="X35" s="86"/>
      <c r="Y35" s="87">
        <f t="shared" si="0"/>
        <v>0.97767866956958438</v>
      </c>
      <c r="Z35" s="22"/>
      <c r="AA35" s="22"/>
      <c r="AB35" s="85"/>
    </row>
    <row r="36" spans="1:28" ht="21.75" customHeight="1" thickBot="1">
      <c r="A36" s="16"/>
      <c r="B36" s="16"/>
      <c r="C36" s="90"/>
      <c r="D36" s="92"/>
      <c r="E36" s="93">
        <f>SUM(E9:E35)</f>
        <v>1596002317753</v>
      </c>
      <c r="F36" s="92"/>
      <c r="G36" s="94">
        <f>SUM(G9:G35)</f>
        <v>1600038114583.3669</v>
      </c>
      <c r="H36" s="92"/>
      <c r="I36" s="95"/>
      <c r="J36" s="92"/>
      <c r="K36" s="94">
        <f>SUM(K9:K35)</f>
        <v>97138110400</v>
      </c>
      <c r="L36" s="92"/>
      <c r="M36" s="95"/>
      <c r="N36" s="92"/>
      <c r="O36" s="94">
        <f>SUM(O9:O35)</f>
        <v>63577747</v>
      </c>
      <c r="P36" s="92"/>
      <c r="Q36" s="95"/>
      <c r="R36" s="92"/>
      <c r="S36" s="95"/>
      <c r="T36" s="92"/>
      <c r="U36" s="94">
        <f>SUM(U9:U35)</f>
        <v>1693078510431</v>
      </c>
      <c r="V36" s="92"/>
      <c r="W36" s="94">
        <f>SUM(W9:W35)</f>
        <v>1496350469697.2292</v>
      </c>
      <c r="X36" s="88"/>
      <c r="Y36" s="89">
        <f>SUM(Y9:Y35)</f>
        <v>90.374061188814593</v>
      </c>
      <c r="Z36" s="22"/>
    </row>
    <row r="37" spans="1:28" ht="13.5" thickTop="1">
      <c r="U37" s="21"/>
      <c r="W37" s="21"/>
    </row>
    <row r="38" spans="1:28">
      <c r="E38" s="22"/>
      <c r="G38" s="22"/>
      <c r="U38" s="21"/>
      <c r="W38" s="21"/>
    </row>
    <row r="39" spans="1:28">
      <c r="E39" s="22"/>
      <c r="G39" s="22"/>
      <c r="U39" s="21"/>
      <c r="W39" s="21"/>
    </row>
    <row r="40" spans="1:28">
      <c r="E40" s="21"/>
      <c r="G40" s="21"/>
      <c r="U40" s="21"/>
      <c r="W40" s="21"/>
    </row>
    <row r="41" spans="1:28">
      <c r="E41" s="21"/>
      <c r="U41" s="21"/>
      <c r="W41" s="21"/>
    </row>
    <row r="42" spans="1:28">
      <c r="E42" s="22"/>
      <c r="G42" s="21"/>
      <c r="U42" s="21"/>
      <c r="W42" s="21"/>
    </row>
    <row r="43" spans="1:28">
      <c r="G43" s="22"/>
      <c r="U43" s="22"/>
      <c r="W43" s="21"/>
    </row>
    <row r="44" spans="1:28">
      <c r="G44" s="21"/>
      <c r="W44" s="21"/>
    </row>
    <row r="45" spans="1:28">
      <c r="E45" s="22"/>
      <c r="G45" s="22"/>
      <c r="W45" s="21"/>
    </row>
    <row r="46" spans="1:28">
      <c r="G46" s="22"/>
      <c r="W46" s="21"/>
    </row>
    <row r="47" spans="1:28">
      <c r="W47" s="21"/>
    </row>
    <row r="48" spans="1:28">
      <c r="W48" s="21"/>
    </row>
    <row r="49" spans="23:23">
      <c r="W49" s="21"/>
    </row>
    <row r="50" spans="23:23">
      <c r="W50" s="21"/>
    </row>
    <row r="51" spans="23:23">
      <c r="W51" s="21"/>
    </row>
    <row r="52" spans="23:23">
      <c r="W52" s="21"/>
    </row>
  </sheetData>
  <mergeCells count="10">
    <mergeCell ref="A5:Y5"/>
    <mergeCell ref="A1:Y1"/>
    <mergeCell ref="A2:Y2"/>
    <mergeCell ref="A3:Y3"/>
    <mergeCell ref="A4:Y4"/>
    <mergeCell ref="C6:G6"/>
    <mergeCell ref="I6:O6"/>
    <mergeCell ref="Q6:Y6"/>
    <mergeCell ref="I7:K7"/>
    <mergeCell ref="M7:O7"/>
  </mergeCells>
  <pageMargins left="0.39" right="0.39" top="0.39" bottom="0.39" header="0" footer="0"/>
  <pageSetup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13F4-5B1E-474F-9723-E7C3AAC2A9C3}">
  <sheetPr>
    <tabColor rgb="FF92D050"/>
    <pageSetUpPr fitToPage="1"/>
  </sheetPr>
  <dimension ref="A1:AW34"/>
  <sheetViews>
    <sheetView rightToLeft="1" view="pageBreakPreview" zoomScale="89" zoomScaleNormal="100" zoomScaleSheetLayoutView="89" workbookViewId="0">
      <selection activeCell="I26" sqref="I26"/>
    </sheetView>
  </sheetViews>
  <sheetFormatPr defaultRowHeight="12.75"/>
  <cols>
    <col min="1" max="1" width="81.28515625" style="50" bestFit="1" customWidth="1"/>
    <col min="2" max="2" width="1.28515625" style="50" customWidth="1"/>
    <col min="3" max="3" width="13" style="50" customWidth="1"/>
    <col min="4" max="4" width="1.28515625" style="50" customWidth="1"/>
    <col min="5" max="5" width="13" style="50" customWidth="1"/>
    <col min="6" max="6" width="1.28515625" style="50" customWidth="1"/>
    <col min="7" max="7" width="6.42578125" style="50" customWidth="1"/>
    <col min="8" max="8" width="1.28515625" style="50" customWidth="1"/>
    <col min="9" max="9" width="5.140625" style="50" customWidth="1"/>
    <col min="10" max="10" width="1.28515625" style="50" customWidth="1"/>
    <col min="11" max="11" width="9.140625" style="50" customWidth="1"/>
    <col min="12" max="12" width="1.28515625" style="50" customWidth="1"/>
    <col min="13" max="13" width="2.5703125" style="50" customWidth="1"/>
    <col min="14" max="14" width="1.28515625" style="50" customWidth="1"/>
    <col min="15" max="15" width="9.140625" style="50" customWidth="1"/>
    <col min="16" max="16" width="1.28515625" style="50" customWidth="1"/>
    <col min="17" max="17" width="2.5703125" style="50" customWidth="1"/>
    <col min="18" max="20" width="1.28515625" style="50" customWidth="1"/>
    <col min="21" max="21" width="6.42578125" style="50" customWidth="1"/>
    <col min="22" max="22" width="1.28515625" style="50" customWidth="1"/>
    <col min="23" max="23" width="2.5703125" style="50" customWidth="1"/>
    <col min="24" max="26" width="1.28515625" style="50" customWidth="1"/>
    <col min="27" max="27" width="6.42578125" style="50" customWidth="1"/>
    <col min="28" max="28" width="1.28515625" style="50" customWidth="1"/>
    <col min="29" max="29" width="2.5703125" style="50" customWidth="1"/>
    <col min="30" max="32" width="1.28515625" style="50" customWidth="1"/>
    <col min="33" max="33" width="9.140625" style="50" customWidth="1"/>
    <col min="34" max="34" width="1.28515625" style="50" customWidth="1"/>
    <col min="35" max="35" width="2.5703125" style="50" customWidth="1"/>
    <col min="36" max="36" width="1.28515625" style="50" customWidth="1"/>
    <col min="37" max="37" width="9.140625" style="50" customWidth="1"/>
    <col min="38" max="38" width="1.28515625" style="50" customWidth="1"/>
    <col min="39" max="39" width="2.5703125" style="50" customWidth="1"/>
    <col min="40" max="40" width="1.28515625" style="50" customWidth="1"/>
    <col min="41" max="41" width="9.140625" style="50" customWidth="1"/>
    <col min="42" max="42" width="1.28515625" style="50" customWidth="1"/>
    <col min="43" max="43" width="2.5703125" style="50" customWidth="1"/>
    <col min="44" max="44" width="1.28515625" style="50" customWidth="1"/>
    <col min="45" max="45" width="11.7109375" style="50" customWidth="1"/>
    <col min="46" max="47" width="1.28515625" style="50" customWidth="1"/>
    <col min="48" max="48" width="13" style="50" customWidth="1"/>
    <col min="49" max="49" width="7.7109375" style="50" customWidth="1"/>
    <col min="50" max="50" width="0.28515625" style="50" customWidth="1"/>
    <col min="51" max="16384" width="9.140625" style="50"/>
  </cols>
  <sheetData>
    <row r="1" spans="1:49" ht="29.1" customHeight="1">
      <c r="A1" s="130" t="s">
        <v>342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</row>
    <row r="2" spans="1:49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</row>
    <row r="3" spans="1:49" ht="21.75" customHeight="1">
      <c r="A3" s="131" t="str">
        <f>'0'!A18:I18</f>
        <v>‫برای ماه منتهی به 31 اردیبهشت ماه 1405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</row>
    <row r="4" spans="1:49" ht="14.45" customHeight="1"/>
    <row r="5" spans="1:49" ht="14.45" customHeight="1">
      <c r="A5" s="132" t="s">
        <v>56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</row>
    <row r="6" spans="1:49" ht="14.45" customHeight="1">
      <c r="I6" s="123" t="s">
        <v>370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C6" s="123" t="s">
        <v>374</v>
      </c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</row>
    <row r="7" spans="1:49" ht="14.45" customHeight="1"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</row>
    <row r="8" spans="1:49" ht="14.45" customHeight="1">
      <c r="A8" s="123" t="s">
        <v>57</v>
      </c>
      <c r="B8" s="123"/>
      <c r="C8" s="123"/>
      <c r="D8" s="123"/>
      <c r="E8" s="123"/>
      <c r="F8" s="123"/>
      <c r="G8" s="123"/>
      <c r="I8" s="123" t="s">
        <v>58</v>
      </c>
      <c r="J8" s="123"/>
      <c r="K8" s="123"/>
      <c r="M8" s="123" t="s">
        <v>59</v>
      </c>
      <c r="N8" s="123"/>
      <c r="O8" s="123"/>
      <c r="Q8" s="123" t="s">
        <v>60</v>
      </c>
      <c r="R8" s="123"/>
      <c r="S8" s="123"/>
      <c r="T8" s="123"/>
      <c r="U8" s="123"/>
      <c r="W8" s="123" t="s">
        <v>61</v>
      </c>
      <c r="X8" s="123"/>
      <c r="Y8" s="123"/>
      <c r="Z8" s="123"/>
      <c r="AA8" s="123"/>
      <c r="AC8" s="123" t="s">
        <v>58</v>
      </c>
      <c r="AD8" s="123"/>
      <c r="AE8" s="123"/>
      <c r="AF8" s="123"/>
      <c r="AG8" s="123"/>
      <c r="AI8" s="123" t="s">
        <v>59</v>
      </c>
      <c r="AJ8" s="123"/>
      <c r="AK8" s="123"/>
      <c r="AM8" s="123" t="s">
        <v>60</v>
      </c>
      <c r="AN8" s="123"/>
      <c r="AO8" s="123"/>
      <c r="AQ8" s="123" t="s">
        <v>61</v>
      </c>
      <c r="AR8" s="123"/>
      <c r="AS8" s="123"/>
    </row>
    <row r="9" spans="1:49" ht="21.75" customHeight="1">
      <c r="A9" s="128" t="s">
        <v>62</v>
      </c>
      <c r="B9" s="128"/>
      <c r="C9" s="128"/>
      <c r="D9" s="128"/>
      <c r="E9" s="128"/>
      <c r="F9" s="128"/>
      <c r="G9" s="128"/>
      <c r="I9" s="127">
        <v>180189903</v>
      </c>
      <c r="J9" s="127"/>
      <c r="K9" s="127"/>
      <c r="M9" s="127">
        <v>973</v>
      </c>
      <c r="N9" s="127"/>
      <c r="O9" s="127"/>
      <c r="Q9" s="128" t="s">
        <v>63</v>
      </c>
      <c r="R9" s="128"/>
      <c r="S9" s="128"/>
      <c r="T9" s="128"/>
      <c r="U9" s="128"/>
      <c r="W9" s="129">
        <v>0.198525972309885</v>
      </c>
      <c r="X9" s="129"/>
      <c r="Y9" s="129"/>
      <c r="Z9" s="129"/>
      <c r="AA9" s="129"/>
      <c r="AC9" s="127">
        <v>180189903</v>
      </c>
      <c r="AD9" s="127"/>
      <c r="AE9" s="127"/>
      <c r="AF9" s="127"/>
      <c r="AG9" s="127"/>
      <c r="AI9" s="127">
        <v>973</v>
      </c>
      <c r="AJ9" s="127"/>
      <c r="AK9" s="127"/>
      <c r="AM9" s="128" t="s">
        <v>63</v>
      </c>
      <c r="AN9" s="128"/>
      <c r="AO9" s="128"/>
      <c r="AQ9" s="129">
        <v>0.198525972309885</v>
      </c>
      <c r="AR9" s="129"/>
      <c r="AS9" s="129"/>
    </row>
    <row r="10" spans="1:49" ht="21.75" customHeight="1">
      <c r="A10" s="124" t="s">
        <v>64</v>
      </c>
      <c r="B10" s="124"/>
      <c r="C10" s="124"/>
      <c r="D10" s="124"/>
      <c r="E10" s="124"/>
      <c r="F10" s="124"/>
      <c r="G10" s="124"/>
      <c r="I10" s="126">
        <v>450899961</v>
      </c>
      <c r="J10" s="126"/>
      <c r="K10" s="126"/>
      <c r="M10" s="126">
        <v>535</v>
      </c>
      <c r="N10" s="126"/>
      <c r="O10" s="126"/>
      <c r="Q10" s="124" t="s">
        <v>65</v>
      </c>
      <c r="R10" s="124"/>
      <c r="S10" s="124"/>
      <c r="T10" s="124"/>
      <c r="U10" s="124"/>
      <c r="W10" s="125">
        <v>0.19888526561935199</v>
      </c>
      <c r="X10" s="125"/>
      <c r="Y10" s="125"/>
      <c r="Z10" s="125"/>
      <c r="AA10" s="125"/>
      <c r="AC10" s="126">
        <v>450899961</v>
      </c>
      <c r="AD10" s="126"/>
      <c r="AE10" s="126"/>
      <c r="AF10" s="126"/>
      <c r="AG10" s="126"/>
      <c r="AI10" s="126">
        <v>535</v>
      </c>
      <c r="AJ10" s="126"/>
      <c r="AK10" s="126"/>
      <c r="AM10" s="124" t="s">
        <v>65</v>
      </c>
      <c r="AN10" s="124"/>
      <c r="AO10" s="124"/>
      <c r="AQ10" s="125">
        <v>0.19888526561935199</v>
      </c>
      <c r="AR10" s="125"/>
      <c r="AS10" s="125"/>
    </row>
    <row r="11" spans="1:49" ht="21.75" customHeight="1">
      <c r="A11" s="124" t="s">
        <v>66</v>
      </c>
      <c r="B11" s="124"/>
      <c r="C11" s="124"/>
      <c r="D11" s="124"/>
      <c r="E11" s="124"/>
      <c r="F11" s="124"/>
      <c r="G11" s="124"/>
      <c r="I11" s="126">
        <v>350000000</v>
      </c>
      <c r="J11" s="126"/>
      <c r="K11" s="126"/>
      <c r="M11" s="126">
        <v>542</v>
      </c>
      <c r="N11" s="126"/>
      <c r="O11" s="126"/>
      <c r="Q11" s="124" t="s">
        <v>67</v>
      </c>
      <c r="R11" s="124"/>
      <c r="S11" s="124"/>
      <c r="T11" s="124"/>
      <c r="U11" s="124"/>
      <c r="W11" s="125">
        <v>0.199239199958573</v>
      </c>
      <c r="X11" s="125"/>
      <c r="Y11" s="125"/>
      <c r="Z11" s="125"/>
      <c r="AA11" s="125"/>
      <c r="AC11" s="126">
        <v>350000000</v>
      </c>
      <c r="AD11" s="126"/>
      <c r="AE11" s="126"/>
      <c r="AF11" s="126"/>
      <c r="AG11" s="126"/>
      <c r="AI11" s="126">
        <v>542</v>
      </c>
      <c r="AJ11" s="126"/>
      <c r="AK11" s="126"/>
      <c r="AM11" s="124" t="s">
        <v>67</v>
      </c>
      <c r="AN11" s="124"/>
      <c r="AO11" s="124"/>
      <c r="AQ11" s="125">
        <v>0.199239199958573</v>
      </c>
      <c r="AR11" s="125"/>
      <c r="AS11" s="125"/>
    </row>
    <row r="12" spans="1:49" ht="21.75" customHeight="1"/>
    <row r="13" spans="1:49" ht="21.75" customHeight="1"/>
    <row r="14" spans="1:49" ht="21.75" customHeight="1"/>
    <row r="15" spans="1:49" ht="21.75" customHeight="1"/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</sheetData>
  <mergeCells count="42">
    <mergeCell ref="A9:G9"/>
    <mergeCell ref="I9:K9"/>
    <mergeCell ref="M9:O9"/>
    <mergeCell ref="Q9:U9"/>
    <mergeCell ref="W9:AA9"/>
    <mergeCell ref="A10:G10"/>
    <mergeCell ref="I10:K10"/>
    <mergeCell ref="M10:O10"/>
    <mergeCell ref="Q10:U10"/>
    <mergeCell ref="W10:AA10"/>
    <mergeCell ref="A1:AW1"/>
    <mergeCell ref="A2:AW2"/>
    <mergeCell ref="A3:AW3"/>
    <mergeCell ref="A5:AW5"/>
    <mergeCell ref="I6:AA6"/>
    <mergeCell ref="AC6:AS6"/>
    <mergeCell ref="A11:G11"/>
    <mergeCell ref="I11:K11"/>
    <mergeCell ref="M11:O11"/>
    <mergeCell ref="Q11:U11"/>
    <mergeCell ref="W11:AA11"/>
    <mergeCell ref="A8:G8"/>
    <mergeCell ref="I8:K8"/>
    <mergeCell ref="M8:O8"/>
    <mergeCell ref="Q8:U8"/>
    <mergeCell ref="W8:AA8"/>
    <mergeCell ref="AI8:AK8"/>
    <mergeCell ref="AM8:AO8"/>
    <mergeCell ref="AQ8:AS8"/>
    <mergeCell ref="AC8:AG8"/>
    <mergeCell ref="AM11:AO11"/>
    <mergeCell ref="AQ11:AS11"/>
    <mergeCell ref="AC11:AG11"/>
    <mergeCell ref="AI11:AK11"/>
    <mergeCell ref="AQ10:AS10"/>
    <mergeCell ref="AC9:AG9"/>
    <mergeCell ref="AI9:AK9"/>
    <mergeCell ref="AM9:AO9"/>
    <mergeCell ref="AQ9:AS9"/>
    <mergeCell ref="AC10:AG10"/>
    <mergeCell ref="AI10:AK10"/>
    <mergeCell ref="AM10:AO10"/>
  </mergeCells>
  <pageMargins left="0.39" right="0.39" top="0.39" bottom="0.39" header="0" footer="0"/>
  <pageSetup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K25"/>
  <sheetViews>
    <sheetView rightToLeft="1" view="pageBreakPreview" topLeftCell="C1" zoomScale="87" zoomScaleNormal="100" zoomScaleSheetLayoutView="87" workbookViewId="0">
      <selection activeCell="AC18" sqref="AC18"/>
    </sheetView>
  </sheetViews>
  <sheetFormatPr defaultRowHeight="12.75"/>
  <cols>
    <col min="1" max="1" width="24.85546875" bestFit="1" customWidth="1"/>
    <col min="2" max="2" width="1.28515625" customWidth="1"/>
    <col min="3" max="3" width="12.28515625" bestFit="1" customWidth="1"/>
    <col min="4" max="4" width="1.28515625" customWidth="1"/>
    <col min="5" max="5" width="14.5703125" bestFit="1" customWidth="1"/>
    <col min="6" max="6" width="1.28515625" customWidth="1"/>
    <col min="7" max="7" width="15.5703125" bestFit="1" customWidth="1"/>
    <col min="8" max="8" width="1.28515625" customWidth="1"/>
    <col min="9" max="9" width="12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9.140625" bestFit="1" customWidth="1"/>
    <col min="14" max="14" width="1.28515625" customWidth="1"/>
    <col min="15" max="15" width="16.7109375" bestFit="1" customWidth="1"/>
    <col min="16" max="16" width="1.28515625" customWidth="1"/>
    <col min="17" max="17" width="17" bestFit="1" customWidth="1"/>
    <col min="18" max="18" width="1.28515625" customWidth="1"/>
    <col min="19" max="19" width="17" bestFit="1" customWidth="1"/>
    <col min="20" max="20" width="1.28515625" customWidth="1"/>
    <col min="21" max="21" width="15.85546875" bestFit="1" customWidth="1"/>
    <col min="22" max="22" width="1.28515625" customWidth="1"/>
    <col min="23" max="23" width="15.85546875" bestFit="1" customWidth="1"/>
    <col min="24" max="24" width="1.28515625" customWidth="1"/>
    <col min="25" max="25" width="17.28515625" bestFit="1" customWidth="1"/>
    <col min="26" max="26" width="1.28515625" customWidth="1"/>
    <col min="27" max="27" width="17.28515625" bestFit="1" customWidth="1"/>
    <col min="28" max="28" width="1.28515625" customWidth="1"/>
    <col min="29" max="29" width="16.140625" bestFit="1" customWidth="1"/>
    <col min="30" max="30" width="1.28515625" customWidth="1"/>
    <col min="31" max="31" width="17" bestFit="1" customWidth="1"/>
    <col min="32" max="32" width="1.28515625" customWidth="1"/>
    <col min="33" max="33" width="18.5703125" bestFit="1" customWidth="1"/>
    <col min="34" max="34" width="1.28515625" customWidth="1"/>
    <col min="35" max="35" width="19.85546875" bestFit="1" customWidth="1"/>
    <col min="36" max="36" width="0.28515625" customWidth="1"/>
  </cols>
  <sheetData>
    <row r="1" spans="1:37" ht="29.1" customHeight="1">
      <c r="A1" s="121" t="str">
        <f>سهام!A1</f>
        <v>صندوق حفظ ارزش دماوند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</row>
    <row r="2" spans="1:37" ht="21.75" customHeight="1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</row>
    <row r="3" spans="1:37" ht="21.75" customHeight="1">
      <c r="A3" s="122" t="str">
        <f>'0'!A18:I18</f>
        <v>‫برای ماه منتهی به 31 اردیبهشت ماه 1405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</row>
    <row r="4" spans="1:37" ht="14.45" customHeight="1"/>
    <row r="5" spans="1:37" ht="14.45" customHeight="1">
      <c r="A5" s="120" t="s">
        <v>319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</row>
    <row r="6" spans="1:37" ht="14.4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 t="s">
        <v>370</v>
      </c>
      <c r="N6" s="118"/>
      <c r="O6" s="118"/>
      <c r="P6" s="118"/>
      <c r="Q6" s="118"/>
      <c r="S6" s="118" t="s">
        <v>2</v>
      </c>
      <c r="T6" s="118"/>
      <c r="U6" s="118"/>
      <c r="V6" s="118"/>
      <c r="W6" s="118"/>
      <c r="X6" s="118"/>
      <c r="Y6" s="118"/>
      <c r="AA6" s="118" t="s">
        <v>374</v>
      </c>
      <c r="AB6" s="118"/>
      <c r="AC6" s="118"/>
      <c r="AD6" s="118"/>
      <c r="AE6" s="118"/>
      <c r="AF6" s="118"/>
      <c r="AG6" s="118"/>
      <c r="AH6" s="118"/>
      <c r="AI6" s="118"/>
    </row>
    <row r="7" spans="1:37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119" t="s">
        <v>3</v>
      </c>
      <c r="T7" s="119"/>
      <c r="U7" s="119"/>
      <c r="V7" s="3"/>
      <c r="W7" s="119" t="s">
        <v>4</v>
      </c>
      <c r="X7" s="119"/>
      <c r="Y7" s="119"/>
      <c r="AA7" s="3"/>
      <c r="AB7" s="3"/>
      <c r="AC7" s="3"/>
      <c r="AD7" s="3"/>
      <c r="AE7" s="3"/>
      <c r="AF7" s="3"/>
      <c r="AG7" s="3"/>
      <c r="AH7" s="3"/>
      <c r="AI7" s="3"/>
    </row>
    <row r="8" spans="1:37" ht="42">
      <c r="A8" s="14" t="s">
        <v>130</v>
      </c>
      <c r="C8" s="7" t="s">
        <v>131</v>
      </c>
      <c r="E8" s="7" t="s">
        <v>132</v>
      </c>
      <c r="G8" s="2" t="s">
        <v>133</v>
      </c>
      <c r="I8" s="2" t="s">
        <v>134</v>
      </c>
      <c r="K8" s="2" t="s">
        <v>135</v>
      </c>
      <c r="M8" s="2" t="s">
        <v>6</v>
      </c>
      <c r="O8" s="2" t="s">
        <v>7</v>
      </c>
      <c r="Q8" s="2" t="s">
        <v>8</v>
      </c>
      <c r="S8" s="2" t="s">
        <v>6</v>
      </c>
      <c r="T8" s="3"/>
      <c r="U8" s="2" t="s">
        <v>7</v>
      </c>
      <c r="W8" s="2" t="s">
        <v>6</v>
      </c>
      <c r="X8" s="3"/>
      <c r="Y8" s="2" t="s">
        <v>9</v>
      </c>
      <c r="AA8" s="2" t="s">
        <v>6</v>
      </c>
      <c r="AC8" s="2" t="s">
        <v>10</v>
      </c>
      <c r="AE8" s="2" t="s">
        <v>7</v>
      </c>
      <c r="AG8" s="2" t="s">
        <v>8</v>
      </c>
      <c r="AI8" s="2" t="s">
        <v>11</v>
      </c>
    </row>
    <row r="9" spans="1:37" ht="18.75">
      <c r="A9" s="77" t="s">
        <v>172</v>
      </c>
      <c r="B9" s="76"/>
      <c r="C9" s="78" t="s">
        <v>137</v>
      </c>
      <c r="D9" s="76"/>
      <c r="E9" s="78" t="s">
        <v>137</v>
      </c>
      <c r="G9" s="5" t="s">
        <v>343</v>
      </c>
      <c r="I9" s="5" t="s">
        <v>209</v>
      </c>
      <c r="K9" s="11">
        <v>23</v>
      </c>
      <c r="L9" s="21"/>
      <c r="M9" s="98">
        <v>165000</v>
      </c>
      <c r="N9" s="91"/>
      <c r="O9" s="98">
        <v>165022500001</v>
      </c>
      <c r="P9" s="91"/>
      <c r="Q9" s="98">
        <v>164910281250</v>
      </c>
      <c r="R9" s="91"/>
      <c r="S9" s="98">
        <v>0</v>
      </c>
      <c r="T9" s="91"/>
      <c r="U9" s="98">
        <v>0</v>
      </c>
      <c r="V9" s="91"/>
      <c r="W9" s="98">
        <v>-55000</v>
      </c>
      <c r="X9" s="91"/>
      <c r="Y9" s="98">
        <v>54970093750</v>
      </c>
      <c r="Z9" s="91"/>
      <c r="AA9" s="98">
        <v>110000</v>
      </c>
      <c r="AB9" s="91"/>
      <c r="AC9" s="98">
        <v>1000000</v>
      </c>
      <c r="AD9" s="91"/>
      <c r="AE9" s="98">
        <v>110015000001</v>
      </c>
      <c r="AF9" s="91"/>
      <c r="AG9" s="98">
        <v>109940187500</v>
      </c>
      <c r="AH9" s="88"/>
      <c r="AI9" s="96">
        <f>AG9/1655730029185*100</f>
        <v>6.6399827002060157</v>
      </c>
      <c r="AK9" s="34"/>
    </row>
    <row r="10" spans="1:37" ht="18.75">
      <c r="A10" s="77" t="s">
        <v>177</v>
      </c>
      <c r="B10" s="76"/>
      <c r="C10" s="78" t="s">
        <v>137</v>
      </c>
      <c r="D10" s="76"/>
      <c r="E10" s="78" t="s">
        <v>137</v>
      </c>
      <c r="G10" s="6" t="s">
        <v>362</v>
      </c>
      <c r="I10" s="6" t="s">
        <v>207</v>
      </c>
      <c r="K10" s="12">
        <v>23</v>
      </c>
      <c r="L10" s="21"/>
      <c r="M10" s="90">
        <v>43300</v>
      </c>
      <c r="N10" s="91"/>
      <c r="O10" s="99">
        <v>43323544375</v>
      </c>
      <c r="P10" s="91"/>
      <c r="Q10" s="99">
        <v>43276455625</v>
      </c>
      <c r="R10" s="91"/>
      <c r="S10" s="90">
        <v>0</v>
      </c>
      <c r="T10" s="91"/>
      <c r="U10" s="99">
        <v>0</v>
      </c>
      <c r="V10" s="91"/>
      <c r="W10" s="90">
        <v>-43300</v>
      </c>
      <c r="X10" s="91"/>
      <c r="Y10" s="99">
        <v>43276455625</v>
      </c>
      <c r="Z10" s="91"/>
      <c r="AA10" s="90">
        <v>0</v>
      </c>
      <c r="AB10" s="91"/>
      <c r="AC10" s="90" t="s">
        <v>70</v>
      </c>
      <c r="AD10" s="91"/>
      <c r="AE10" s="99">
        <v>0</v>
      </c>
      <c r="AF10" s="91"/>
      <c r="AG10" s="99">
        <v>0</v>
      </c>
      <c r="AH10" s="88"/>
      <c r="AI10" s="96">
        <f>AG10/1655730029185*100</f>
        <v>0</v>
      </c>
      <c r="AK10" s="34"/>
    </row>
    <row r="11" spans="1:37" ht="21.75" customHeight="1" thickBot="1">
      <c r="A11" s="29"/>
      <c r="B11" s="25"/>
      <c r="C11" s="19"/>
      <c r="D11" s="25"/>
      <c r="E11" s="19"/>
      <c r="F11" s="25"/>
      <c r="G11" s="19"/>
      <c r="H11" s="25"/>
      <c r="I11" s="19"/>
      <c r="J11" s="25"/>
      <c r="K11" s="19"/>
      <c r="L11" s="25"/>
      <c r="M11" s="90"/>
      <c r="N11" s="91"/>
      <c r="O11" s="100">
        <f>SUM(O9:O10)</f>
        <v>208346044376</v>
      </c>
      <c r="P11" s="91"/>
      <c r="Q11" s="100">
        <f>SUM(Q9:Q10)</f>
        <v>208186736875</v>
      </c>
      <c r="R11" s="91"/>
      <c r="S11" s="90"/>
      <c r="T11" s="91"/>
      <c r="U11" s="100">
        <f>SUM(U9:U10)</f>
        <v>0</v>
      </c>
      <c r="V11" s="91"/>
      <c r="W11" s="90"/>
      <c r="X11" s="91"/>
      <c r="Y11" s="100">
        <f>SUM(Y9:Y10)</f>
        <v>98246549375</v>
      </c>
      <c r="Z11" s="91"/>
      <c r="AA11" s="90"/>
      <c r="AB11" s="91"/>
      <c r="AC11" s="90"/>
      <c r="AD11" s="91"/>
      <c r="AE11" s="100">
        <f>SUM(AE9:AE10)</f>
        <v>110015000001</v>
      </c>
      <c r="AF11" s="91"/>
      <c r="AG11" s="100">
        <f>SUM(AG9:AG10)</f>
        <v>109940187500</v>
      </c>
      <c r="AH11" s="86"/>
      <c r="AI11" s="97">
        <f>SUM(AI9:AI10)</f>
        <v>6.6399827002060157</v>
      </c>
    </row>
    <row r="12" spans="1:37" ht="13.5" thickTop="1">
      <c r="AE12" s="33"/>
      <c r="AG12" s="33"/>
    </row>
    <row r="13" spans="1:37">
      <c r="O13" s="33"/>
      <c r="Q13" s="33"/>
      <c r="AE13" s="33"/>
      <c r="AG13" s="33"/>
    </row>
    <row r="14" spans="1:37" ht="18.75">
      <c r="O14" s="33"/>
      <c r="Q14" s="33"/>
      <c r="AE14" s="24"/>
      <c r="AF14" s="24"/>
      <c r="AG14" s="24"/>
    </row>
    <row r="15" spans="1:37" ht="18.75">
      <c r="Q15" s="34"/>
      <c r="AE15" s="24"/>
      <c r="AF15" s="24"/>
      <c r="AG15" s="24"/>
    </row>
    <row r="16" spans="1:37" ht="18.75">
      <c r="AE16" s="24"/>
      <c r="AF16" s="24"/>
      <c r="AG16" s="24"/>
    </row>
    <row r="19" spans="33:33" ht="18.75">
      <c r="AG19" s="24"/>
    </row>
    <row r="20" spans="33:33" ht="18.75">
      <c r="AG20" s="24"/>
    </row>
    <row r="21" spans="33:33" ht="18.75">
      <c r="AG21" s="24"/>
    </row>
    <row r="22" spans="33:33" ht="18.75">
      <c r="AG22" s="24"/>
    </row>
    <row r="23" spans="33:33" ht="18.75">
      <c r="AG23" s="24"/>
    </row>
    <row r="24" spans="33:33" ht="18.75">
      <c r="AG24" s="24"/>
    </row>
    <row r="25" spans="33:33" ht="18.75">
      <c r="AG25" s="24"/>
    </row>
  </sheetData>
  <mergeCells count="10">
    <mergeCell ref="A1:AI1"/>
    <mergeCell ref="A2:AI2"/>
    <mergeCell ref="A3:AI3"/>
    <mergeCell ref="S7:U7"/>
    <mergeCell ref="W7:Y7"/>
    <mergeCell ref="A5:AI5"/>
    <mergeCell ref="A6:L6"/>
    <mergeCell ref="M6:Q6"/>
    <mergeCell ref="S6:Y6"/>
    <mergeCell ref="AA6:AI6"/>
  </mergeCells>
  <pageMargins left="0.39" right="0.39" top="0.39" bottom="0.39" header="0" footer="0"/>
  <pageSetup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60C1-1BCB-43B7-876B-53C2C0961E6D}">
  <sheetPr>
    <tabColor rgb="FF92D050"/>
    <pageSetUpPr fitToPage="1"/>
  </sheetPr>
  <dimension ref="A1:O31"/>
  <sheetViews>
    <sheetView rightToLeft="1" view="pageBreakPreview" topLeftCell="A19" zoomScaleNormal="100" zoomScaleSheetLayoutView="100" workbookViewId="0">
      <selection activeCell="U17" sqref="U17"/>
    </sheetView>
  </sheetViews>
  <sheetFormatPr defaultRowHeight="12.75"/>
  <cols>
    <col min="1" max="1" width="29.85546875" style="50" customWidth="1"/>
    <col min="2" max="2" width="1.28515625" style="50" customWidth="1"/>
    <col min="3" max="3" width="15.5703125" style="50" customWidth="1"/>
    <col min="4" max="4" width="1.28515625" style="50" customWidth="1"/>
    <col min="5" max="5" width="15.5703125" style="50" customWidth="1"/>
    <col min="6" max="6" width="1.28515625" style="50" customWidth="1"/>
    <col min="7" max="7" width="13" style="50" customWidth="1"/>
    <col min="8" max="8" width="1.28515625" style="50" customWidth="1"/>
    <col min="9" max="9" width="13" style="50" customWidth="1"/>
    <col min="10" max="10" width="1.28515625" style="50" customWidth="1"/>
    <col min="11" max="11" width="23.42578125" style="50" customWidth="1"/>
    <col min="12" max="12" width="1.28515625" style="50" customWidth="1"/>
    <col min="13" max="13" width="33.7109375" style="50" customWidth="1"/>
    <col min="14" max="14" width="0.28515625" style="50" customWidth="1"/>
    <col min="15" max="16384" width="9.140625" style="50"/>
  </cols>
  <sheetData>
    <row r="1" spans="1:13" ht="25.5">
      <c r="A1" s="130" t="s">
        <v>342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ht="25.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ht="25.5">
      <c r="A3" s="130" t="str">
        <f>سهام!A3</f>
        <v>‫برای ماه منتهی به 31 اردیبهشت ماه 1405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ht="24">
      <c r="A4" s="132" t="s">
        <v>351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3" ht="24">
      <c r="A5" s="132" t="s">
        <v>350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7" spans="1:13" ht="21">
      <c r="C7" s="123" t="s">
        <v>374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1:13" customFormat="1" ht="21">
      <c r="A8" s="17" t="s">
        <v>349</v>
      </c>
      <c r="C8" s="81" t="s">
        <v>6</v>
      </c>
      <c r="D8" s="3"/>
      <c r="E8" s="81" t="s">
        <v>348</v>
      </c>
      <c r="F8" s="3"/>
      <c r="G8" s="81" t="s">
        <v>347</v>
      </c>
      <c r="H8" s="3"/>
      <c r="I8" s="81" t="s">
        <v>346</v>
      </c>
      <c r="J8" s="3"/>
      <c r="K8" s="81" t="s">
        <v>345</v>
      </c>
      <c r="L8" s="3"/>
      <c r="M8" s="81" t="s">
        <v>344</v>
      </c>
    </row>
    <row r="9" spans="1:13" customFormat="1" ht="18.75">
      <c r="A9" s="6" t="s">
        <v>367</v>
      </c>
      <c r="C9" s="6">
        <v>500000</v>
      </c>
      <c r="D9" s="6"/>
      <c r="E9" s="6">
        <v>60710</v>
      </c>
      <c r="F9" s="6"/>
      <c r="G9" s="6">
        <v>48568</v>
      </c>
      <c r="H9" s="6"/>
      <c r="I9" s="101">
        <v>-20</v>
      </c>
      <c r="J9" s="6"/>
      <c r="K9" s="32">
        <v>24284000000</v>
      </c>
      <c r="M9" s="19" t="s">
        <v>375</v>
      </c>
    </row>
    <row r="10" spans="1:13" customFormat="1" ht="18.75">
      <c r="A10" s="6" t="s">
        <v>359</v>
      </c>
      <c r="B10" s="6"/>
      <c r="C10" s="6">
        <v>7693726</v>
      </c>
      <c r="D10" s="6"/>
      <c r="E10" s="6">
        <v>2261</v>
      </c>
      <c r="F10" s="6"/>
      <c r="G10" s="6">
        <v>1809</v>
      </c>
      <c r="H10" s="6"/>
      <c r="I10" s="101">
        <v>-19.989999999999998</v>
      </c>
      <c r="J10" s="6"/>
      <c r="K10" s="32">
        <v>13917950334</v>
      </c>
      <c r="L10" s="6"/>
      <c r="M10" s="19" t="s">
        <v>375</v>
      </c>
    </row>
    <row r="11" spans="1:13" customFormat="1" ht="18.75">
      <c r="A11" s="6" t="s">
        <v>37</v>
      </c>
      <c r="B11" s="6"/>
      <c r="C11" s="6">
        <v>179488842</v>
      </c>
      <c r="D11" s="6"/>
      <c r="E11" s="6">
        <v>349</v>
      </c>
      <c r="F11" s="6"/>
      <c r="G11" s="6">
        <v>280</v>
      </c>
      <c r="H11" s="6"/>
      <c r="I11" s="101">
        <v>-19.77</v>
      </c>
      <c r="J11" s="6"/>
      <c r="K11" s="32">
        <v>50256875760</v>
      </c>
      <c r="L11" s="6"/>
      <c r="M11" s="19" t="s">
        <v>375</v>
      </c>
    </row>
    <row r="12" spans="1:13" customFormat="1" ht="18.75">
      <c r="A12" s="6" t="s">
        <v>333</v>
      </c>
      <c r="B12" s="6"/>
      <c r="C12" s="6">
        <v>12451749</v>
      </c>
      <c r="D12" s="6"/>
      <c r="E12" s="6">
        <v>1964</v>
      </c>
      <c r="F12" s="6"/>
      <c r="G12" s="6">
        <v>1716</v>
      </c>
      <c r="H12" s="6"/>
      <c r="I12" s="101">
        <v>-12.629999999999999</v>
      </c>
      <c r="J12" s="6"/>
      <c r="K12" s="32">
        <v>21367201284</v>
      </c>
      <c r="L12" s="6"/>
      <c r="M12" s="19" t="s">
        <v>375</v>
      </c>
    </row>
    <row r="13" spans="1:13" customFormat="1" ht="18.75">
      <c r="A13" s="6" t="s">
        <v>334</v>
      </c>
      <c r="B13" s="6"/>
      <c r="C13" s="6">
        <v>16470588</v>
      </c>
      <c r="D13" s="6"/>
      <c r="E13" s="6">
        <v>1457</v>
      </c>
      <c r="F13" s="6"/>
      <c r="G13" s="6">
        <v>1166</v>
      </c>
      <c r="H13" s="6"/>
      <c r="I13" s="101">
        <v>-19.97</v>
      </c>
      <c r="J13" s="6"/>
      <c r="K13" s="32">
        <v>19204705608</v>
      </c>
      <c r="L13" s="6"/>
      <c r="M13" s="19" t="s">
        <v>375</v>
      </c>
    </row>
    <row r="14" spans="1:13" customFormat="1" ht="18.75">
      <c r="A14" s="6" t="s">
        <v>357</v>
      </c>
      <c r="B14" s="6"/>
      <c r="C14" s="6">
        <v>750000</v>
      </c>
      <c r="D14" s="6"/>
      <c r="E14" s="6">
        <v>9080</v>
      </c>
      <c r="F14" s="6"/>
      <c r="G14" s="6">
        <v>7264</v>
      </c>
      <c r="H14" s="6"/>
      <c r="I14" s="101">
        <v>-20</v>
      </c>
      <c r="J14" s="6"/>
      <c r="K14" s="32">
        <v>5448000000</v>
      </c>
      <c r="L14" s="6"/>
      <c r="M14" s="19" t="s">
        <v>375</v>
      </c>
    </row>
    <row r="15" spans="1:13" customFormat="1" ht="18.75">
      <c r="A15" s="6" t="s">
        <v>337</v>
      </c>
      <c r="B15" s="6"/>
      <c r="C15" s="6">
        <v>5387027</v>
      </c>
      <c r="D15" s="6"/>
      <c r="E15" s="6">
        <v>2884</v>
      </c>
      <c r="F15" s="6"/>
      <c r="G15" s="6">
        <v>2018.8</v>
      </c>
      <c r="H15" s="6"/>
      <c r="I15" s="101">
        <v>-30</v>
      </c>
      <c r="J15" s="6"/>
      <c r="K15" s="32">
        <v>10875330107.6</v>
      </c>
      <c r="L15" s="6"/>
      <c r="M15" s="19" t="s">
        <v>375</v>
      </c>
    </row>
    <row r="16" spans="1:13" customFormat="1" ht="18.75">
      <c r="A16" s="6" t="s">
        <v>335</v>
      </c>
      <c r="B16" s="6"/>
      <c r="C16" s="6">
        <v>19000000</v>
      </c>
      <c r="D16" s="6"/>
      <c r="E16" s="6">
        <v>9430</v>
      </c>
      <c r="F16" s="6"/>
      <c r="G16" s="6">
        <v>8487</v>
      </c>
      <c r="H16" s="6"/>
      <c r="I16" s="101">
        <v>-10</v>
      </c>
      <c r="J16" s="6"/>
      <c r="K16" s="32">
        <v>161253000000</v>
      </c>
      <c r="L16" s="6"/>
      <c r="M16" s="19" t="s">
        <v>375</v>
      </c>
    </row>
    <row r="17" spans="1:15" customFormat="1" ht="18.75">
      <c r="A17" s="6" t="s">
        <v>360</v>
      </c>
      <c r="B17" s="6"/>
      <c r="C17" s="6">
        <v>1946439</v>
      </c>
      <c r="D17" s="6"/>
      <c r="E17" s="6">
        <v>13060</v>
      </c>
      <c r="F17" s="6"/>
      <c r="G17" s="6">
        <v>9142</v>
      </c>
      <c r="H17" s="6"/>
      <c r="I17" s="101">
        <v>-30</v>
      </c>
      <c r="J17" s="6"/>
      <c r="K17" s="32">
        <v>17794345338</v>
      </c>
      <c r="L17" s="6"/>
      <c r="M17" s="19" t="s">
        <v>375</v>
      </c>
    </row>
    <row r="18" spans="1:15" customFormat="1" ht="18.75">
      <c r="A18" s="6" t="s">
        <v>52</v>
      </c>
      <c r="B18" s="6"/>
      <c r="C18" s="6">
        <v>562500</v>
      </c>
      <c r="D18" s="6"/>
      <c r="E18" s="6">
        <v>8180</v>
      </c>
      <c r="F18" s="6"/>
      <c r="G18" s="6">
        <v>6544</v>
      </c>
      <c r="H18" s="6"/>
      <c r="I18" s="101">
        <v>-20</v>
      </c>
      <c r="J18" s="6"/>
      <c r="K18" s="32">
        <v>3681000000</v>
      </c>
      <c r="L18" s="6"/>
      <c r="M18" s="19" t="s">
        <v>375</v>
      </c>
    </row>
    <row r="19" spans="1:15" customFormat="1" ht="18.75">
      <c r="A19" s="6" t="s">
        <v>356</v>
      </c>
      <c r="B19" s="6"/>
      <c r="C19" s="6">
        <v>700000</v>
      </c>
      <c r="D19" s="6"/>
      <c r="E19" s="6">
        <v>23240</v>
      </c>
      <c r="F19" s="6"/>
      <c r="G19" s="6">
        <v>18592</v>
      </c>
      <c r="H19" s="6"/>
      <c r="I19" s="101">
        <v>-20</v>
      </c>
      <c r="J19" s="6"/>
      <c r="K19" s="32">
        <v>13014400000</v>
      </c>
      <c r="L19" s="6"/>
      <c r="M19" s="19" t="s">
        <v>375</v>
      </c>
    </row>
    <row r="20" spans="1:15" customFormat="1" ht="18.75">
      <c r="A20" s="6" t="s">
        <v>39</v>
      </c>
      <c r="B20" s="6"/>
      <c r="C20" s="6">
        <v>3250000</v>
      </c>
      <c r="D20" s="6"/>
      <c r="E20" s="6">
        <v>1079</v>
      </c>
      <c r="F20" s="6"/>
      <c r="G20" s="6">
        <v>864</v>
      </c>
      <c r="H20" s="6"/>
      <c r="I20" s="101">
        <v>-19.93</v>
      </c>
      <c r="J20" s="6"/>
      <c r="K20" s="32">
        <v>2808000000</v>
      </c>
      <c r="L20" s="6"/>
      <c r="M20" s="19" t="s">
        <v>375</v>
      </c>
    </row>
    <row r="21" spans="1:15" customFormat="1" ht="18.75">
      <c r="A21" s="6" t="s">
        <v>40</v>
      </c>
      <c r="B21" s="6"/>
      <c r="C21" s="6">
        <v>118807770</v>
      </c>
      <c r="D21" s="6"/>
      <c r="E21" s="6">
        <v>1548</v>
      </c>
      <c r="F21" s="6"/>
      <c r="G21" s="6">
        <v>1239</v>
      </c>
      <c r="H21" s="6"/>
      <c r="I21" s="101">
        <v>-19.96</v>
      </c>
      <c r="J21" s="6"/>
      <c r="K21" s="32">
        <v>147202827030</v>
      </c>
      <c r="L21" s="6"/>
      <c r="M21" s="19" t="s">
        <v>375</v>
      </c>
    </row>
    <row r="22" spans="1:15" customFormat="1" ht="18.75">
      <c r="A22" s="6" t="s">
        <v>358</v>
      </c>
      <c r="B22" s="6"/>
      <c r="C22" s="6">
        <v>1400000</v>
      </c>
      <c r="D22" s="6"/>
      <c r="E22" s="6">
        <v>6560</v>
      </c>
      <c r="F22" s="6"/>
      <c r="G22" s="6">
        <v>5248</v>
      </c>
      <c r="H22" s="6"/>
      <c r="I22" s="101">
        <v>-20</v>
      </c>
      <c r="J22" s="6"/>
      <c r="K22" s="32">
        <v>7347200000</v>
      </c>
      <c r="L22" s="6"/>
      <c r="M22" s="19" t="s">
        <v>375</v>
      </c>
    </row>
    <row r="23" spans="1:15" customFormat="1" ht="18.75">
      <c r="A23" s="6" t="s">
        <v>42</v>
      </c>
      <c r="B23" s="6"/>
      <c r="C23" s="6">
        <v>2119000</v>
      </c>
      <c r="D23" s="6"/>
      <c r="E23" s="6">
        <v>448</v>
      </c>
      <c r="F23" s="6"/>
      <c r="G23" s="6">
        <v>359</v>
      </c>
      <c r="H23" s="6"/>
      <c r="I23" s="101">
        <v>-19.869999999999997</v>
      </c>
      <c r="J23" s="6"/>
      <c r="K23" s="32">
        <v>760721000</v>
      </c>
      <c r="L23" s="6"/>
      <c r="M23" s="19" t="s">
        <v>375</v>
      </c>
    </row>
    <row r="24" spans="1:15" customFormat="1" ht="18.75">
      <c r="A24" s="6" t="s">
        <v>31</v>
      </c>
      <c r="B24" s="6"/>
      <c r="C24" s="6">
        <v>10857025</v>
      </c>
      <c r="D24" s="6"/>
      <c r="E24" s="6">
        <v>498</v>
      </c>
      <c r="F24" s="6"/>
      <c r="G24" s="6">
        <v>448</v>
      </c>
      <c r="H24" s="6"/>
      <c r="I24" s="101">
        <v>-10.040000000000001</v>
      </c>
      <c r="J24" s="6"/>
      <c r="K24" s="32">
        <v>4863947200</v>
      </c>
      <c r="L24" s="6"/>
      <c r="M24" s="19" t="s">
        <v>375</v>
      </c>
    </row>
    <row r="25" spans="1:15" customFormat="1" ht="18.75">
      <c r="A25" s="6" t="s">
        <v>172</v>
      </c>
      <c r="B25" s="6"/>
      <c r="C25" s="6">
        <v>110000</v>
      </c>
      <c r="D25" s="6"/>
      <c r="E25" s="6">
        <v>1000000</v>
      </c>
      <c r="F25" s="6"/>
      <c r="G25" s="6">
        <v>1000000</v>
      </c>
      <c r="H25" s="6"/>
      <c r="I25" s="101">
        <v>0</v>
      </c>
      <c r="J25" s="6"/>
      <c r="K25" s="32">
        <v>109940187500</v>
      </c>
      <c r="L25" s="6"/>
      <c r="M25" s="19" t="s">
        <v>375</v>
      </c>
    </row>
    <row r="26" spans="1:15" customFormat="1" ht="18.75">
      <c r="A26" s="6" t="s">
        <v>43</v>
      </c>
      <c r="C26" s="6">
        <v>200000</v>
      </c>
      <c r="D26" s="6"/>
      <c r="E26" s="6">
        <v>14230</v>
      </c>
      <c r="F26" s="6"/>
      <c r="G26" s="6">
        <v>12807</v>
      </c>
      <c r="H26" s="6"/>
      <c r="I26" s="101">
        <v>-10</v>
      </c>
      <c r="J26" s="6"/>
      <c r="K26" s="32">
        <v>2561400000</v>
      </c>
      <c r="M26" s="19" t="s">
        <v>375</v>
      </c>
    </row>
    <row r="27" spans="1:15" ht="18.75">
      <c r="A27" s="6" t="s">
        <v>33</v>
      </c>
      <c r="C27" s="6">
        <v>24087404</v>
      </c>
      <c r="D27" s="6"/>
      <c r="E27" s="6">
        <v>5170</v>
      </c>
      <c r="F27" s="6"/>
      <c r="G27" s="6">
        <v>4653</v>
      </c>
      <c r="H27" s="6"/>
      <c r="I27" s="101">
        <v>-10</v>
      </c>
      <c r="J27" s="6"/>
      <c r="K27" s="32">
        <v>112078690812</v>
      </c>
      <c r="L27" s="55"/>
      <c r="M27" s="19" t="s">
        <v>375</v>
      </c>
      <c r="O27"/>
    </row>
    <row r="28" spans="1:15" ht="18.75">
      <c r="A28" s="6" t="s">
        <v>321</v>
      </c>
      <c r="C28" s="6">
        <v>63322195</v>
      </c>
      <c r="D28" s="6"/>
      <c r="E28" s="6">
        <v>2604</v>
      </c>
      <c r="F28" s="6"/>
      <c r="G28" s="6">
        <v>1041.5999999999999</v>
      </c>
      <c r="H28" s="6"/>
      <c r="I28" s="101">
        <v>-60</v>
      </c>
      <c r="J28" s="6"/>
      <c r="K28" s="32">
        <v>65956398312</v>
      </c>
      <c r="M28" s="19" t="s">
        <v>375</v>
      </c>
      <c r="O28"/>
    </row>
    <row r="29" spans="1:15" ht="18.75">
      <c r="A29" s="6" t="s">
        <v>30</v>
      </c>
      <c r="C29" s="6">
        <v>318917361</v>
      </c>
      <c r="D29" s="6"/>
      <c r="E29" s="6">
        <v>387</v>
      </c>
      <c r="F29" s="6"/>
      <c r="G29" s="6">
        <v>348</v>
      </c>
      <c r="H29" s="6"/>
      <c r="I29" s="101">
        <v>-10.08</v>
      </c>
      <c r="J29" s="6"/>
      <c r="K29" s="32">
        <v>110983241628</v>
      </c>
      <c r="M29" s="19" t="s">
        <v>375</v>
      </c>
      <c r="O29"/>
    </row>
    <row r="30" spans="1:15" ht="19.5" thickBot="1">
      <c r="K30" s="102">
        <f>SUM(K9:K29)</f>
        <v>905599421913.59998</v>
      </c>
    </row>
    <row r="31" spans="1:15" ht="13.5" thickTop="1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16"/>
  <sheetViews>
    <sheetView rightToLeft="1" view="pageBreakPreview" zoomScaleNormal="100" zoomScaleSheetLayoutView="100" workbookViewId="0">
      <selection activeCell="S8" sqref="S8"/>
    </sheetView>
  </sheetViews>
  <sheetFormatPr defaultRowHeight="12.75"/>
  <cols>
    <col min="1" max="1" width="35" customWidth="1"/>
    <col min="2" max="2" width="1.28515625" customWidth="1"/>
    <col min="3" max="3" width="15.7109375" bestFit="1" customWidth="1"/>
    <col min="4" max="4" width="1.28515625" customWidth="1"/>
    <col min="5" max="5" width="16.28515625" bestFit="1" customWidth="1"/>
    <col min="6" max="6" width="1.28515625" customWidth="1"/>
    <col min="7" max="7" width="16.28515625" bestFit="1" customWidth="1"/>
    <col min="8" max="8" width="1.28515625" customWidth="1"/>
    <col min="9" max="9" width="15.710937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121" t="str">
        <f>سهام!A1</f>
        <v>صندوق حفظ ارزش دماوند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21.75" customHeight="1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21.75" customHeight="1">
      <c r="A3" s="121" t="str">
        <f>سهام!A3</f>
        <v>‫برای ماه منتهی به 31 اردیبهشت ماه 1405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4.45" customHeight="1"/>
    <row r="5" spans="1:11" ht="14.45" customHeight="1">
      <c r="A5" s="120" t="s">
        <v>230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1" ht="14.45" customHeight="1">
      <c r="C6" s="2" t="s">
        <v>370</v>
      </c>
      <c r="E6" s="118" t="s">
        <v>2</v>
      </c>
      <c r="F6" s="118"/>
      <c r="G6" s="118"/>
      <c r="I6" s="133" t="s">
        <v>374</v>
      </c>
      <c r="J6" s="133"/>
      <c r="K6" s="133"/>
    </row>
    <row r="7" spans="1:11" ht="14.45" customHeight="1">
      <c r="A7" s="14" t="s">
        <v>139</v>
      </c>
      <c r="C7" s="2" t="s">
        <v>140</v>
      </c>
      <c r="E7" s="2" t="s">
        <v>141</v>
      </c>
      <c r="G7" s="2" t="s">
        <v>142</v>
      </c>
      <c r="I7" s="2" t="s">
        <v>140</v>
      </c>
      <c r="K7" s="2" t="s">
        <v>11</v>
      </c>
    </row>
    <row r="8" spans="1:11" ht="21.75" customHeight="1">
      <c r="A8" s="15" t="s">
        <v>224</v>
      </c>
      <c r="C8" s="90">
        <v>13333680138</v>
      </c>
      <c r="D8" s="90"/>
      <c r="E8" s="90">
        <v>5501249588</v>
      </c>
      <c r="F8" s="90"/>
      <c r="G8" s="90">
        <v>-8191280302</v>
      </c>
      <c r="H8" s="90"/>
      <c r="I8" s="90">
        <f>C8+E8+G8</f>
        <v>10643649424</v>
      </c>
      <c r="J8" s="88"/>
      <c r="K8" s="96">
        <f>I8/1655730029185*100</f>
        <v>0.64283725223242605</v>
      </c>
    </row>
    <row r="9" spans="1:11" ht="21.75" customHeight="1">
      <c r="A9" s="13" t="s">
        <v>225</v>
      </c>
      <c r="C9" s="90">
        <v>94607912</v>
      </c>
      <c r="D9" s="90"/>
      <c r="E9" s="90">
        <v>400176</v>
      </c>
      <c r="F9" s="90"/>
      <c r="G9" s="90">
        <v>0</v>
      </c>
      <c r="H9" s="90"/>
      <c r="I9" s="90">
        <f t="shared" ref="I9:I12" si="0">C9+E9+G9</f>
        <v>95008088</v>
      </c>
      <c r="J9" s="88"/>
      <c r="K9" s="96">
        <f t="shared" ref="K9:K12" si="1">I9/1655730029185*100</f>
        <v>5.7381388466310433E-3</v>
      </c>
    </row>
    <row r="10" spans="1:11" ht="21.75" customHeight="1">
      <c r="A10" s="13" t="s">
        <v>226</v>
      </c>
      <c r="C10" s="90">
        <v>37746213</v>
      </c>
      <c r="D10" s="90"/>
      <c r="E10" s="90">
        <v>159660</v>
      </c>
      <c r="F10" s="90"/>
      <c r="G10" s="90">
        <v>0</v>
      </c>
      <c r="H10" s="90"/>
      <c r="I10" s="90">
        <f t="shared" si="0"/>
        <v>37905873</v>
      </c>
      <c r="J10" s="88"/>
      <c r="K10" s="96">
        <f t="shared" si="1"/>
        <v>2.2893752201050802E-3</v>
      </c>
    </row>
    <row r="11" spans="1:11" ht="21.75" customHeight="1">
      <c r="A11" s="13" t="s">
        <v>227</v>
      </c>
      <c r="C11" s="90">
        <v>36000</v>
      </c>
      <c r="D11" s="90"/>
      <c r="E11" s="90">
        <v>0</v>
      </c>
      <c r="F11" s="90"/>
      <c r="G11" s="90">
        <v>-36000</v>
      </c>
      <c r="H11" s="90"/>
      <c r="I11" s="90">
        <f t="shared" si="0"/>
        <v>0</v>
      </c>
      <c r="J11" s="88"/>
      <c r="K11" s="96">
        <f t="shared" si="1"/>
        <v>0</v>
      </c>
    </row>
    <row r="12" spans="1:11" ht="21.75" customHeight="1">
      <c r="A12" s="13" t="s">
        <v>229</v>
      </c>
      <c r="C12" s="90">
        <v>14000000000</v>
      </c>
      <c r="D12" s="90"/>
      <c r="E12" s="90">
        <v>0</v>
      </c>
      <c r="F12" s="90"/>
      <c r="G12" s="90">
        <v>0</v>
      </c>
      <c r="H12" s="90"/>
      <c r="I12" s="90">
        <f t="shared" si="0"/>
        <v>14000000000</v>
      </c>
      <c r="J12" s="88"/>
      <c r="K12" s="96">
        <f t="shared" si="1"/>
        <v>0.8455484742818381</v>
      </c>
    </row>
    <row r="13" spans="1:11" ht="21.75" customHeight="1" thickBot="1">
      <c r="A13" s="16"/>
      <c r="C13" s="100">
        <f>SUM(C8:C12)</f>
        <v>27466070263</v>
      </c>
      <c r="D13" s="91"/>
      <c r="E13" s="100">
        <f>SUM(E8:E12)</f>
        <v>5501809424</v>
      </c>
      <c r="F13" s="91"/>
      <c r="G13" s="100">
        <f>SUM(G8:G12)</f>
        <v>-8191316302</v>
      </c>
      <c r="H13" s="91"/>
      <c r="I13" s="100">
        <f>SUM(I8:I12)</f>
        <v>24776563385</v>
      </c>
      <c r="J13" s="88"/>
      <c r="K13" s="107">
        <f>SUM(K8:K12)</f>
        <v>1.4964132405810002</v>
      </c>
    </row>
    <row r="14" spans="1:11" ht="13.5" thickTop="1">
      <c r="E14" s="115"/>
      <c r="G14" s="33"/>
      <c r="I14" s="33"/>
    </row>
    <row r="15" spans="1:11">
      <c r="C15" s="33"/>
      <c r="I15" s="33"/>
    </row>
    <row r="16" spans="1:11">
      <c r="I16" s="33"/>
    </row>
  </sheetData>
  <mergeCells count="6">
    <mergeCell ref="A1:K1"/>
    <mergeCell ref="A2:K2"/>
    <mergeCell ref="A3:K3"/>
    <mergeCell ref="I6:K6"/>
    <mergeCell ref="A5:K5"/>
    <mergeCell ref="E6:G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T16"/>
  <sheetViews>
    <sheetView rightToLeft="1" view="pageBreakPreview" zoomScaleNormal="100" zoomScaleSheetLayoutView="100" workbookViewId="0">
      <selection activeCell="F13" sqref="F13:F2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2" width="16.140625" hidden="1" customWidth="1"/>
    <col min="13" max="13" width="16.42578125" hidden="1" customWidth="1"/>
    <col min="14" max="14" width="15.42578125" bestFit="1" customWidth="1"/>
    <col min="15" max="15" width="13.7109375" bestFit="1" customWidth="1"/>
    <col min="16" max="16" width="15.5703125" bestFit="1" customWidth="1"/>
    <col min="17" max="17" width="16" bestFit="1" customWidth="1"/>
    <col min="18" max="18" width="12.7109375" bestFit="1" customWidth="1"/>
    <col min="19" max="19" width="16" bestFit="1" customWidth="1"/>
    <col min="20" max="20" width="16.140625" bestFit="1" customWidth="1"/>
  </cols>
  <sheetData>
    <row r="1" spans="1:20" ht="29.1" customHeight="1">
      <c r="A1" s="121" t="str">
        <f>سهام!A1</f>
        <v>صندوق حفظ ارزش دماوند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20" ht="21.75" customHeight="1">
      <c r="A2" s="121" t="s">
        <v>143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20" ht="21.75" customHeight="1">
      <c r="A3" s="121" t="str">
        <f>سهام!A3</f>
        <v>‫برای ماه منتهی به 31 اردیبهشت ماه 1405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20" ht="14.45" customHeight="1"/>
    <row r="5" spans="1:20" ht="29.1" customHeight="1">
      <c r="A5" s="1" t="s">
        <v>144</v>
      </c>
      <c r="B5" s="136" t="s">
        <v>145</v>
      </c>
      <c r="C5" s="136"/>
      <c r="D5" s="136"/>
      <c r="E5" s="136"/>
      <c r="F5" s="136"/>
      <c r="G5" s="136"/>
      <c r="H5" s="136"/>
      <c r="I5" s="136"/>
      <c r="J5" s="136"/>
    </row>
    <row r="6" spans="1:20" ht="14.45" customHeight="1">
      <c r="M6" s="23"/>
    </row>
    <row r="7" spans="1:20" ht="14.45" customHeight="1">
      <c r="A7" s="118" t="s">
        <v>146</v>
      </c>
      <c r="B7" s="118"/>
      <c r="D7" s="2" t="s">
        <v>147</v>
      </c>
      <c r="F7" s="2" t="s">
        <v>140</v>
      </c>
      <c r="H7" s="2" t="s">
        <v>148</v>
      </c>
      <c r="J7" s="2" t="s">
        <v>149</v>
      </c>
      <c r="M7" s="23"/>
    </row>
    <row r="8" spans="1:20" ht="21.75" customHeight="1">
      <c r="A8" s="134" t="s">
        <v>150</v>
      </c>
      <c r="B8" s="134"/>
      <c r="C8" s="25"/>
      <c r="D8" s="27" t="s">
        <v>151</v>
      </c>
      <c r="E8" s="25"/>
      <c r="F8" s="98">
        <f>'درآمد سرمایه گذاری در سهام'!S194</f>
        <v>-488903653622</v>
      </c>
      <c r="G8" s="86"/>
      <c r="H8" s="87">
        <f>F8/$F$12*100</f>
        <v>138.90835816355957</v>
      </c>
      <c r="I8" s="108"/>
      <c r="J8" s="87">
        <f>F8/1655730029185*100</f>
        <v>-29.5279813136356</v>
      </c>
      <c r="K8" s="34">
        <f>'درآمد سرمایه گذاری در سهام'!I165</f>
        <v>0</v>
      </c>
      <c r="L8" s="33">
        <f>'درآمد سرمایه گذاری در سهام'!I182</f>
        <v>0</v>
      </c>
      <c r="M8" s="23">
        <f>'درآمد سرمایه گذاری در سهام'!I194</f>
        <v>-198271332459</v>
      </c>
      <c r="N8" s="33"/>
      <c r="O8" s="33"/>
      <c r="P8" s="33"/>
      <c r="Q8" s="33"/>
      <c r="R8" s="33"/>
    </row>
    <row r="9" spans="1:20" ht="21.75" customHeight="1">
      <c r="A9" s="135" t="s">
        <v>153</v>
      </c>
      <c r="B9" s="135"/>
      <c r="C9" s="25"/>
      <c r="D9" s="28" t="s">
        <v>152</v>
      </c>
      <c r="E9" s="25"/>
      <c r="F9" s="90">
        <f>'درآمد سرمایه گذاری در اوراق به'!Q16</f>
        <v>110791066884</v>
      </c>
      <c r="G9" s="86"/>
      <c r="H9" s="87">
        <f>F9/$F$12*100</f>
        <v>-31.47819633997727</v>
      </c>
      <c r="I9" s="108"/>
      <c r="J9" s="87">
        <f t="shared" ref="J9:J11" si="0">F9/1655730029185*100</f>
        <v>6.6913726834159482</v>
      </c>
      <c r="K9" s="34">
        <f>'درآمد سرمایه گذاری در اوراق به'!I16</f>
        <v>5081571525</v>
      </c>
      <c r="L9" s="34">
        <f>'درآمد سرمایه گذاری در اوراق به'!I16</f>
        <v>5081571525</v>
      </c>
      <c r="M9" s="23">
        <f>'درآمد سرمایه گذاری در اوراق به'!I16</f>
        <v>5081571525</v>
      </c>
      <c r="N9" s="33"/>
      <c r="O9" s="33"/>
      <c r="P9" s="33"/>
      <c r="Q9" s="83"/>
      <c r="R9" s="34"/>
      <c r="S9" s="33"/>
      <c r="T9" s="34"/>
    </row>
    <row r="10" spans="1:20" ht="21.75" customHeight="1">
      <c r="A10" s="135" t="s">
        <v>155</v>
      </c>
      <c r="B10" s="135"/>
      <c r="C10" s="25"/>
      <c r="D10" s="28" t="s">
        <v>154</v>
      </c>
      <c r="E10" s="25"/>
      <c r="F10" s="90">
        <f>'درآمد سپرده بانکی'!G14</f>
        <v>23999223872</v>
      </c>
      <c r="G10" s="86"/>
      <c r="H10" s="87">
        <f t="shared" ref="H10:H11" si="1">F10/$F$12*100</f>
        <v>-6.8187111316551903</v>
      </c>
      <c r="I10" s="108"/>
      <c r="J10" s="87">
        <f t="shared" si="0"/>
        <v>1.4494647949227046</v>
      </c>
      <c r="K10" s="33">
        <f>'درآمد سپرده بانکی'!C14</f>
        <v>462593270</v>
      </c>
      <c r="L10" s="33">
        <f>'درآمد سپرده بانکی'!C14</f>
        <v>462593270</v>
      </c>
      <c r="M10" s="23">
        <f>'درآمد سپرده بانکی'!C14</f>
        <v>462593270</v>
      </c>
      <c r="N10" s="33"/>
    </row>
    <row r="11" spans="1:20" ht="21.75" customHeight="1">
      <c r="A11" s="135" t="s">
        <v>157</v>
      </c>
      <c r="B11" s="135"/>
      <c r="C11" s="25"/>
      <c r="D11" s="28" t="s">
        <v>156</v>
      </c>
      <c r="E11" s="25"/>
      <c r="F11" s="90">
        <f>'سایر درآمدها'!E11</f>
        <v>2152069762</v>
      </c>
      <c r="G11" s="86"/>
      <c r="H11" s="87">
        <f t="shared" si="1"/>
        <v>-0.61145069192710666</v>
      </c>
      <c r="I11" s="108"/>
      <c r="J11" s="87">
        <f t="shared" si="0"/>
        <v>0.12997709312908418</v>
      </c>
      <c r="K11" s="33">
        <f>'سایر درآمدها'!C11</f>
        <v>37053489</v>
      </c>
      <c r="L11" s="33">
        <f>'سایر درآمدها'!C11</f>
        <v>37053489</v>
      </c>
      <c r="M11" s="23">
        <f>'سایر درآمدها'!C11</f>
        <v>37053489</v>
      </c>
      <c r="N11" s="33"/>
    </row>
    <row r="12" spans="1:20" ht="21.75" customHeight="1" thickBot="1">
      <c r="A12" s="29"/>
      <c r="B12" s="29"/>
      <c r="C12" s="25"/>
      <c r="D12" s="19"/>
      <c r="E12" s="25"/>
      <c r="F12" s="100">
        <f>SUM(F8:F11)</f>
        <v>-351961293104</v>
      </c>
      <c r="G12" s="86"/>
      <c r="H12" s="97">
        <f>SUM(H8:H11)</f>
        <v>100</v>
      </c>
      <c r="I12" s="108"/>
      <c r="J12" s="97">
        <f>SUM(J8:J11)</f>
        <v>-21.257166742167861</v>
      </c>
      <c r="K12" s="34">
        <f>SUM(K8:K11)</f>
        <v>5581218284</v>
      </c>
      <c r="L12" s="33">
        <f>SUM(L8:L11)</f>
        <v>5581218284</v>
      </c>
      <c r="M12" s="23">
        <f>SUM(M8:M11)</f>
        <v>-192690114175</v>
      </c>
      <c r="N12" s="33"/>
    </row>
    <row r="13" spans="1:20" ht="19.5" thickTop="1">
      <c r="F13" s="33"/>
      <c r="M13" s="23"/>
    </row>
    <row r="14" spans="1:20" ht="18.75">
      <c r="F14" s="34"/>
      <c r="K14" s="33">
        <v>356528053029</v>
      </c>
      <c r="L14" s="33"/>
      <c r="M14" s="23">
        <v>-39899696555</v>
      </c>
      <c r="N14" s="33"/>
    </row>
    <row r="15" spans="1:20">
      <c r="F15" s="34"/>
      <c r="K15" s="34">
        <f>K12-K14</f>
        <v>-350946834745</v>
      </c>
      <c r="L15" s="33"/>
      <c r="M15" s="34">
        <f>M12-M14</f>
        <v>-152790417620</v>
      </c>
      <c r="N15" s="33"/>
    </row>
    <row r="16" spans="1:20">
      <c r="F16" s="34"/>
      <c r="N16" s="33"/>
    </row>
  </sheetData>
  <mergeCells count="9"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2C99-9987-4441-80ED-6C58E576C23D}">
  <sheetPr>
    <tabColor rgb="FF92D050"/>
    <pageSetUpPr fitToPage="1"/>
  </sheetPr>
  <dimension ref="A1:U200"/>
  <sheetViews>
    <sheetView rightToLeft="1" view="pageBreakPreview" topLeftCell="A181" zoomScaleNormal="100" zoomScaleSheetLayoutView="100" workbookViewId="0">
      <selection activeCell="S195" sqref="C195:S199"/>
    </sheetView>
  </sheetViews>
  <sheetFormatPr defaultRowHeight="12.75"/>
  <cols>
    <col min="1" max="1" width="34" style="50" customWidth="1"/>
    <col min="2" max="2" width="1.28515625" style="50" customWidth="1"/>
    <col min="3" max="3" width="15" style="55" bestFit="1" customWidth="1"/>
    <col min="4" max="4" width="1.28515625" style="55" customWidth="1"/>
    <col min="5" max="5" width="17.5703125" style="55" bestFit="1" customWidth="1"/>
    <col min="6" max="6" width="1.28515625" style="55" customWidth="1"/>
    <col min="7" max="7" width="19.42578125" style="55" bestFit="1" customWidth="1"/>
    <col min="8" max="8" width="1.28515625" style="55" customWidth="1"/>
    <col min="9" max="9" width="17.7109375" style="55" bestFit="1" customWidth="1"/>
    <col min="10" max="10" width="1.28515625" style="55" customWidth="1"/>
    <col min="11" max="11" width="17.5703125" style="55" bestFit="1" customWidth="1"/>
    <col min="12" max="12" width="1.28515625" style="55" customWidth="1"/>
    <col min="13" max="13" width="15.85546875" style="55" bestFit="1" customWidth="1"/>
    <col min="14" max="14" width="1.28515625" style="55" customWidth="1"/>
    <col min="15" max="15" width="17.5703125" style="55" bestFit="1" customWidth="1"/>
    <col min="16" max="16" width="1.28515625" style="55" customWidth="1"/>
    <col min="17" max="17" width="17.5703125" style="55" bestFit="1" customWidth="1"/>
    <col min="18" max="18" width="1.28515625" style="55" customWidth="1"/>
    <col min="19" max="19" width="17.5703125" style="55" bestFit="1" customWidth="1"/>
    <col min="20" max="20" width="1.28515625" style="55" customWidth="1"/>
    <col min="21" max="21" width="17.42578125" style="55" bestFit="1" customWidth="1"/>
    <col min="22" max="22" width="0.28515625" style="50" customWidth="1"/>
    <col min="23" max="16384" width="9.140625" style="50"/>
  </cols>
  <sheetData>
    <row r="1" spans="1:21" ht="29.1" customHeight="1">
      <c r="A1" s="130" t="str">
        <f>سهام!A1</f>
        <v>صندوق حفظ ارزش دماوند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21" ht="21.75" customHeight="1">
      <c r="A2" s="130" t="s">
        <v>143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</row>
    <row r="3" spans="1:21" ht="21.75" customHeight="1">
      <c r="A3" s="130" t="str">
        <f>سهام!A3</f>
        <v>‫برای ماه منتهی به 31 اردیبهشت ماه 1405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</row>
    <row r="4" spans="1:21" ht="14.45" customHeight="1"/>
    <row r="5" spans="1:21" ht="14.45" customHeight="1">
      <c r="A5" s="138" t="s">
        <v>306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</row>
    <row r="6" spans="1:21" ht="14.45" customHeight="1">
      <c r="C6" s="123" t="s">
        <v>158</v>
      </c>
      <c r="D6" s="123"/>
      <c r="E6" s="123"/>
      <c r="F6" s="123"/>
      <c r="G6" s="123"/>
      <c r="H6" s="123"/>
      <c r="I6" s="123"/>
      <c r="J6" s="123"/>
      <c r="K6" s="123"/>
      <c r="M6" s="123" t="s">
        <v>159</v>
      </c>
      <c r="N6" s="123"/>
      <c r="O6" s="123"/>
      <c r="P6" s="123"/>
      <c r="Q6" s="123"/>
      <c r="R6" s="123"/>
      <c r="S6" s="123"/>
      <c r="T6" s="123"/>
      <c r="U6" s="123"/>
    </row>
    <row r="7" spans="1:21" ht="14.45" customHeight="1">
      <c r="C7" s="66"/>
      <c r="D7" s="66"/>
      <c r="E7" s="66"/>
      <c r="F7" s="66"/>
      <c r="G7" s="66"/>
      <c r="H7" s="66"/>
      <c r="I7" s="137" t="s">
        <v>55</v>
      </c>
      <c r="J7" s="137"/>
      <c r="K7" s="137"/>
      <c r="M7" s="66"/>
      <c r="N7" s="66"/>
      <c r="O7" s="66"/>
      <c r="P7" s="66"/>
      <c r="Q7" s="66"/>
      <c r="R7" s="66"/>
      <c r="S7" s="137" t="s">
        <v>55</v>
      </c>
      <c r="T7" s="137"/>
      <c r="U7" s="137"/>
    </row>
    <row r="8" spans="1:21" ht="14.45" customHeight="1">
      <c r="A8" s="67" t="s">
        <v>160</v>
      </c>
      <c r="B8" s="65"/>
      <c r="C8" s="53" t="s">
        <v>161</v>
      </c>
      <c r="E8" s="53" t="s">
        <v>162</v>
      </c>
      <c r="G8" s="53" t="s">
        <v>163</v>
      </c>
      <c r="I8" s="52" t="s">
        <v>140</v>
      </c>
      <c r="J8" s="66"/>
      <c r="K8" s="52" t="s">
        <v>148</v>
      </c>
      <c r="M8" s="53" t="s">
        <v>161</v>
      </c>
      <c r="O8" s="53" t="s">
        <v>162</v>
      </c>
      <c r="Q8" s="53" t="s">
        <v>163</v>
      </c>
      <c r="S8" s="52" t="s">
        <v>140</v>
      </c>
      <c r="T8" s="66"/>
      <c r="U8" s="52" t="s">
        <v>148</v>
      </c>
    </row>
    <row r="9" spans="1:21" ht="18.75">
      <c r="A9" s="56" t="s">
        <v>42</v>
      </c>
      <c r="C9" s="63">
        <f>IFERROR(VLOOKUP(A9,'درآمد سود سهام'!A:S,9,0),0)</f>
        <v>0</v>
      </c>
      <c r="D9" s="63"/>
      <c r="E9" s="63">
        <f>IFERROR(VLOOKUP(A9,'درآمد ناشی از تغییر قیمت اوراق'!A:Q,9,0),0)</f>
        <v>-134567688</v>
      </c>
      <c r="F9" s="63"/>
      <c r="G9" s="63">
        <f>IFERROR(VLOOKUP(A9,'درآمد ناشی از فروش'!A:Q,9,),0)</f>
        <v>0</v>
      </c>
      <c r="H9" s="63"/>
      <c r="I9" s="63">
        <f>C9+E9+G9</f>
        <v>-134567688</v>
      </c>
      <c r="J9" s="63"/>
      <c r="K9" s="64">
        <f>I9/(192690114175)*100</f>
        <v>-6.983632168995782E-2</v>
      </c>
      <c r="L9" s="63"/>
      <c r="M9" s="63">
        <f>IFERROR(VLOOKUP(A9,'درآمد سود سهام'!A:S,15,0),0)</f>
        <v>21198503960</v>
      </c>
      <c r="N9" s="63"/>
      <c r="O9" s="63">
        <f>IFERROR(VLOOKUP(A9,'درآمد ناشی از تغییر قیمت اوراق'!A:Q,17,0),0)</f>
        <v>-716467094</v>
      </c>
      <c r="P9" s="63"/>
      <c r="Q9" s="63">
        <f>IFERROR(VLOOKUP(A9,'درآمد ناشی از فروش'!A:Q,17,0),0)</f>
        <v>-117762835044</v>
      </c>
      <c r="R9" s="63"/>
      <c r="S9" s="63">
        <f>M9+O9+Q9</f>
        <v>-97280798178</v>
      </c>
      <c r="U9" s="64">
        <f>S9/درآمد!$F$12*100</f>
        <v>27.639629721798638</v>
      </c>
    </row>
    <row r="10" spans="1:21" ht="18.75">
      <c r="A10" s="56" t="s">
        <v>167</v>
      </c>
      <c r="C10" s="63">
        <f>IFERROR(VLOOKUP(A10,'درآمد سود سهام'!A:S,9,0),0)</f>
        <v>0</v>
      </c>
      <c r="D10" s="63"/>
      <c r="E10" s="63">
        <f>IFERROR(VLOOKUP(A10,'درآمد ناشی از تغییر قیمت اوراق'!A:Q,9,0),0)</f>
        <v>0</v>
      </c>
      <c r="F10" s="63"/>
      <c r="G10" s="63">
        <f>IFERROR(VLOOKUP(A10,'درآمد ناشی از فروش'!A:Q,9,),0)</f>
        <v>0</v>
      </c>
      <c r="H10" s="63"/>
      <c r="I10" s="63">
        <f t="shared" ref="I10:I84" si="0">C10+E10+G10</f>
        <v>0</v>
      </c>
      <c r="J10" s="63"/>
      <c r="K10" s="64">
        <f t="shared" ref="K10:K73" si="1">I10/(192690114175)*100</f>
        <v>0</v>
      </c>
      <c r="L10" s="63"/>
      <c r="M10" s="63">
        <f>IFERROR(VLOOKUP(A10,'درآمد سود سهام'!A:S,15,0),0)</f>
        <v>9930336</v>
      </c>
      <c r="N10" s="63"/>
      <c r="O10" s="63">
        <f>IFERROR(VLOOKUP(A10,'درآمد ناشی از تغییر قیمت اوراق'!A:Q,17,0),0)</f>
        <v>0</v>
      </c>
      <c r="P10" s="63"/>
      <c r="Q10" s="63">
        <f>IFERROR(VLOOKUP(A10,'درآمد ناشی از فروش'!A:Q,17,0),0)</f>
        <v>-490557927</v>
      </c>
      <c r="R10" s="63"/>
      <c r="S10" s="63">
        <f t="shared" ref="S10:S84" si="2">M10+O10+Q10</f>
        <v>-480627591</v>
      </c>
      <c r="U10" s="64">
        <f>S10/درآمد!$F$12*100</f>
        <v>0.13655694544171959</v>
      </c>
    </row>
    <row r="11" spans="1:21" ht="18.75">
      <c r="A11" s="56" t="s">
        <v>165</v>
      </c>
      <c r="C11" s="63">
        <f>IFERROR(VLOOKUP(A11,'درآمد سود سهام'!A:S,9,0),0)</f>
        <v>0</v>
      </c>
      <c r="D11" s="63"/>
      <c r="E11" s="63">
        <f>IFERROR(VLOOKUP(A11,'درآمد ناشی از تغییر قیمت اوراق'!A:Q,9,0),0)</f>
        <v>0</v>
      </c>
      <c r="F11" s="63"/>
      <c r="G11" s="63">
        <f>IFERROR(VLOOKUP(A11,'درآمد ناشی از فروش'!A:Q,9,),0)</f>
        <v>0</v>
      </c>
      <c r="H11" s="63"/>
      <c r="I11" s="63">
        <f t="shared" si="0"/>
        <v>0</v>
      </c>
      <c r="J11" s="63"/>
      <c r="K11" s="64">
        <f t="shared" si="1"/>
        <v>0</v>
      </c>
      <c r="L11" s="63"/>
      <c r="M11" s="63">
        <f>IFERROR(VLOOKUP(A11,'درآمد سود سهام'!A:S,15,0),0)</f>
        <v>3772000000</v>
      </c>
      <c r="N11" s="63"/>
      <c r="O11" s="63">
        <f>IFERROR(VLOOKUP(A11,'درآمد ناشی از تغییر قیمت اوراق'!A:Q,17,0),0)</f>
        <v>0</v>
      </c>
      <c r="P11" s="63"/>
      <c r="Q11" s="63">
        <f>IFERROR(VLOOKUP(A11,'درآمد ناشی از فروش'!A:Q,17,0),0)</f>
        <v>-28579020564</v>
      </c>
      <c r="R11" s="63"/>
      <c r="S11" s="63">
        <f t="shared" si="2"/>
        <v>-24807020564</v>
      </c>
      <c r="U11" s="64">
        <f>S11/درآمد!$F$12*100</f>
        <v>7.0482240661247504</v>
      </c>
    </row>
    <row r="12" spans="1:21" ht="18.75">
      <c r="A12" s="56" t="s">
        <v>166</v>
      </c>
      <c r="C12" s="63">
        <f>IFERROR(VLOOKUP(A12,'درآمد سود سهام'!A:S,9,0),0)</f>
        <v>0</v>
      </c>
      <c r="D12" s="63"/>
      <c r="E12" s="63">
        <f>IFERROR(VLOOKUP(A12,'درآمد ناشی از تغییر قیمت اوراق'!A:Q,9,0),0)</f>
        <v>0</v>
      </c>
      <c r="F12" s="63"/>
      <c r="G12" s="63">
        <f>IFERROR(VLOOKUP(A12,'درآمد ناشی از فروش'!A:Q,9,),0)</f>
        <v>0</v>
      </c>
      <c r="H12" s="63"/>
      <c r="I12" s="63">
        <f t="shared" si="0"/>
        <v>0</v>
      </c>
      <c r="J12" s="63"/>
      <c r="K12" s="64">
        <f t="shared" si="1"/>
        <v>0</v>
      </c>
      <c r="L12" s="63"/>
      <c r="M12" s="63">
        <f>IFERROR(VLOOKUP(A12,'درآمد سود سهام'!A:S,15,0),0)</f>
        <v>277998000</v>
      </c>
      <c r="N12" s="63"/>
      <c r="O12" s="63">
        <f>IFERROR(VLOOKUP(A12,'درآمد ناشی از تغییر قیمت اوراق'!A:Q,17,0),0)</f>
        <v>0</v>
      </c>
      <c r="P12" s="63"/>
      <c r="Q12" s="63">
        <f>IFERROR(VLOOKUP(A12,'درآمد ناشی از فروش'!A:Q,17,0),0)</f>
        <v>-92522817792</v>
      </c>
      <c r="R12" s="63"/>
      <c r="S12" s="63">
        <f t="shared" si="2"/>
        <v>-92244819792</v>
      </c>
      <c r="U12" s="64">
        <f>S12/درآمد!$F$12*100</f>
        <v>26.208796705591958</v>
      </c>
    </row>
    <row r="13" spans="1:21" ht="18.75">
      <c r="A13" s="56" t="s">
        <v>30</v>
      </c>
      <c r="C13" s="63">
        <f>IFERROR(VLOOKUP(A13,'درآمد سود سهام'!A:S,9,0),0)</f>
        <v>0</v>
      </c>
      <c r="D13" s="63"/>
      <c r="E13" s="63">
        <f>IFERROR(VLOOKUP(A13,'درآمد ناشی از تغییر قیمت اوراق'!A:Q,9,0),0)</f>
        <v>-8544207504</v>
      </c>
      <c r="F13" s="63"/>
      <c r="G13" s="63">
        <f>IFERROR(VLOOKUP(A13,'درآمد ناشی از فروش'!A:Q,9,),0)</f>
        <v>0</v>
      </c>
      <c r="H13" s="63"/>
      <c r="I13" s="63">
        <f t="shared" si="0"/>
        <v>-8544207504</v>
      </c>
      <c r="J13" s="63"/>
      <c r="K13" s="64">
        <f t="shared" si="1"/>
        <v>-4.4341701392320534</v>
      </c>
      <c r="L13" s="63"/>
      <c r="M13" s="63">
        <f>IFERROR(VLOOKUP(A13,'درآمد سود سهام'!A:S,15,0),0)</f>
        <v>2130375951</v>
      </c>
      <c r="N13" s="63"/>
      <c r="O13" s="63">
        <f>IFERROR(VLOOKUP(A13,'درآمد ناشی از تغییر قیمت اوراق'!A:Q,17,0),0)</f>
        <v>-20890990550</v>
      </c>
      <c r="P13" s="63"/>
      <c r="Q13" s="63">
        <f>IFERROR(VLOOKUP(A13,'درآمد ناشی از فروش'!A:Q,17,0),0)</f>
        <v>-45989335222</v>
      </c>
      <c r="R13" s="63"/>
      <c r="S13" s="63">
        <f t="shared" si="2"/>
        <v>-64749949821</v>
      </c>
      <c r="U13" s="64">
        <f>S13/درآمد!$F$12*100</f>
        <v>18.396895081831406</v>
      </c>
    </row>
    <row r="14" spans="1:21" ht="18.75">
      <c r="A14" s="56" t="s">
        <v>31</v>
      </c>
      <c r="C14" s="63">
        <f>IFERROR(VLOOKUP(A14,'درآمد سود سهام'!A:S,9,0),0)</f>
        <v>0</v>
      </c>
      <c r="D14" s="63"/>
      <c r="E14" s="63">
        <f>IFERROR(VLOOKUP(A14,'درآمد ناشی از تغییر قیمت اوراق'!A:Q,9,0),0)</f>
        <v>-377058507</v>
      </c>
      <c r="F14" s="63"/>
      <c r="G14" s="63">
        <f>IFERROR(VLOOKUP(A14,'درآمد ناشی از فروش'!A:Q,9,),0)</f>
        <v>0</v>
      </c>
      <c r="H14" s="63"/>
      <c r="I14" s="63">
        <f t="shared" si="0"/>
        <v>-377058507</v>
      </c>
      <c r="J14" s="63"/>
      <c r="K14" s="64">
        <f t="shared" si="1"/>
        <v>-0.19568129305147317</v>
      </c>
      <c r="L14" s="63"/>
      <c r="M14" s="63">
        <f>IFERROR(VLOOKUP(A14,'درآمد سود سهام'!A:S,15,0),0)</f>
        <v>6333937485</v>
      </c>
      <c r="N14" s="63"/>
      <c r="O14" s="63">
        <f>IFERROR(VLOOKUP(A14,'درآمد ناشی از تغییر قیمت اوراق'!A:Q,17,0),0)</f>
        <v>-1623002630</v>
      </c>
      <c r="P14" s="63"/>
      <c r="Q14" s="63">
        <f>IFERROR(VLOOKUP(A14,'درآمد ناشی از فروش'!A:Q,17,0),0)</f>
        <v>-61218603703</v>
      </c>
      <c r="R14" s="63"/>
      <c r="S14" s="63">
        <f t="shared" si="2"/>
        <v>-56507668848</v>
      </c>
      <c r="U14" s="64">
        <f>S14/درآمد!$F$12*100</f>
        <v>16.055080474801734</v>
      </c>
    </row>
    <row r="15" spans="1:21" ht="18.75">
      <c r="A15" s="56" t="s">
        <v>40</v>
      </c>
      <c r="C15" s="63">
        <f>IFERROR(VLOOKUP(A15,'درآمد سود سهام'!A:S,9,0),0)</f>
        <v>0</v>
      </c>
      <c r="D15" s="63"/>
      <c r="E15" s="63">
        <f>IFERROR(VLOOKUP(A15,'درآمد ناشی از تغییر قیمت اوراق'!A:Q,9,0),0)</f>
        <v>-46330528673</v>
      </c>
      <c r="F15" s="63"/>
      <c r="G15" s="63">
        <f>IFERROR(VLOOKUP(A15,'درآمد ناشی از فروش'!A:Q,9,),0)</f>
        <v>0</v>
      </c>
      <c r="H15" s="63"/>
      <c r="I15" s="63">
        <f t="shared" si="0"/>
        <v>-46330528673</v>
      </c>
      <c r="J15" s="63"/>
      <c r="K15" s="64">
        <f t="shared" si="1"/>
        <v>-24.044061041410195</v>
      </c>
      <c r="L15" s="63"/>
      <c r="M15" s="63">
        <f>IFERROR(VLOOKUP(A15,'درآمد سود سهام'!A:S,15,0),0)</f>
        <v>44862643820</v>
      </c>
      <c r="N15" s="63"/>
      <c r="O15" s="63">
        <f>IFERROR(VLOOKUP(A15,'درآمد ناشی از تغییر قیمت اوراق'!A:Q,17,0),0)</f>
        <v>-2261266055</v>
      </c>
      <c r="P15" s="63"/>
      <c r="Q15" s="63">
        <f>IFERROR(VLOOKUP(A15,'درآمد ناشی از فروش'!A:Q,17,0),0)</f>
        <v>-12533687870</v>
      </c>
      <c r="R15" s="63"/>
      <c r="S15" s="63">
        <f t="shared" si="2"/>
        <v>30067689895</v>
      </c>
      <c r="U15" s="64">
        <f>S15/درآمد!$F$12*100</f>
        <v>-8.542896757148629</v>
      </c>
    </row>
    <row r="16" spans="1:21" ht="18.75">
      <c r="A16" s="56" t="s">
        <v>36</v>
      </c>
      <c r="C16" s="63">
        <f>IFERROR(VLOOKUP(A16,'درآمد سود سهام'!A:S,9,0),0)</f>
        <v>0</v>
      </c>
      <c r="D16" s="63"/>
      <c r="E16" s="63">
        <f>IFERROR(VLOOKUP(A16,'درآمد ناشی از تغییر قیمت اوراق'!A:Q,9,0),0)</f>
        <v>0</v>
      </c>
      <c r="F16" s="63"/>
      <c r="G16" s="63">
        <f>IFERROR(VLOOKUP(A16,'درآمد ناشی از فروش'!A:Q,9,),0)</f>
        <v>0</v>
      </c>
      <c r="H16" s="63"/>
      <c r="I16" s="63">
        <f t="shared" si="0"/>
        <v>0</v>
      </c>
      <c r="J16" s="63"/>
      <c r="K16" s="64">
        <f t="shared" si="1"/>
        <v>0</v>
      </c>
      <c r="L16" s="63"/>
      <c r="M16" s="63">
        <f>IFERROR(VLOOKUP(A16,'درآمد سود سهام'!A:S,15,0),0)</f>
        <v>3700440244</v>
      </c>
      <c r="N16" s="63"/>
      <c r="O16" s="63">
        <f>IFERROR(VLOOKUP(A16,'درآمد ناشی از تغییر قیمت اوراق'!A:Q,17,0),0)</f>
        <v>0</v>
      </c>
      <c r="P16" s="63"/>
      <c r="Q16" s="63">
        <f>IFERROR(VLOOKUP(A16,'درآمد ناشی از فروش'!A:Q,17,0),0)</f>
        <v>-2671134386</v>
      </c>
      <c r="R16" s="63"/>
      <c r="S16" s="63">
        <f t="shared" si="2"/>
        <v>1029305858</v>
      </c>
      <c r="U16" s="64">
        <f>S16/درآمد!$F$12*100</f>
        <v>-0.29244859539024748</v>
      </c>
    </row>
    <row r="17" spans="1:21" ht="18.75">
      <c r="A17" s="56" t="s">
        <v>168</v>
      </c>
      <c r="C17" s="63">
        <f>IFERROR(VLOOKUP(A17,'درآمد سود سهام'!A:S,9,0),0)</f>
        <v>0</v>
      </c>
      <c r="D17" s="63"/>
      <c r="E17" s="63">
        <f>IFERROR(VLOOKUP(A17,'درآمد ناشی از تغییر قیمت اوراق'!A:Q,9,0),0)</f>
        <v>0</v>
      </c>
      <c r="F17" s="63"/>
      <c r="G17" s="63">
        <f>IFERROR(VLOOKUP(A17,'درآمد ناشی از فروش'!A:Q,9,),0)</f>
        <v>0</v>
      </c>
      <c r="H17" s="63"/>
      <c r="I17" s="63">
        <f t="shared" si="0"/>
        <v>0</v>
      </c>
      <c r="J17" s="63"/>
      <c r="K17" s="64">
        <f t="shared" si="1"/>
        <v>0</v>
      </c>
      <c r="L17" s="63"/>
      <c r="M17" s="63">
        <f>IFERROR(VLOOKUP(A17,'درآمد سود سهام'!A:S,15,0),0)</f>
        <v>558265988</v>
      </c>
      <c r="N17" s="63"/>
      <c r="O17" s="63">
        <f>IFERROR(VLOOKUP(A17,'درآمد ناشی از تغییر قیمت اوراق'!A:Q,17,0),0)</f>
        <v>0</v>
      </c>
      <c r="P17" s="63"/>
      <c r="Q17" s="63">
        <f>IFERROR(VLOOKUP(A17,'درآمد ناشی از فروش'!A:Q,17,0),0)</f>
        <v>-75900753883</v>
      </c>
      <c r="R17" s="63"/>
      <c r="S17" s="63">
        <f t="shared" si="2"/>
        <v>-75342487895</v>
      </c>
      <c r="U17" s="64">
        <f>S17/درآمد!$F$12*100</f>
        <v>21.406469794034219</v>
      </c>
    </row>
    <row r="18" spans="1:21" ht="18.75">
      <c r="A18" s="56" t="s">
        <v>337</v>
      </c>
      <c r="C18" s="63">
        <f>IFERROR(VLOOKUP(A18,'درآمد سود سهام'!A:S,9,0),0)</f>
        <v>0</v>
      </c>
      <c r="D18" s="63"/>
      <c r="E18" s="63">
        <f>IFERROR(VLOOKUP(A18,'درآمد ناشی از تغییر قیمت اوراق'!A:Q,9,0),0)</f>
        <v>-4624827346</v>
      </c>
      <c r="F18" s="63"/>
      <c r="G18" s="63">
        <f>IFERROR(VLOOKUP(A18,'درآمد ناشی از فروش'!A:Q,9,),0)</f>
        <v>0</v>
      </c>
      <c r="H18" s="63"/>
      <c r="I18" s="63">
        <f t="shared" si="0"/>
        <v>-4624827346</v>
      </c>
      <c r="J18" s="63"/>
      <c r="K18" s="64">
        <f t="shared" si="1"/>
        <v>-2.4001373219384567</v>
      </c>
      <c r="L18" s="63"/>
      <c r="M18" s="63">
        <f>IFERROR(VLOOKUP(A18,'درآمد سود سهام'!A:S,15,0),0)</f>
        <v>832216200</v>
      </c>
      <c r="N18" s="63"/>
      <c r="O18" s="63">
        <f>IFERROR(VLOOKUP(A18,'درآمد ناشی از تغییر قیمت اوراق'!A:Q,17,0),0)</f>
        <v>-4834256959</v>
      </c>
      <c r="P18" s="63"/>
      <c r="Q18" s="63">
        <f>IFERROR(VLOOKUP(A18,'درآمد ناشی از فروش'!A:Q,17,0),0)</f>
        <v>0</v>
      </c>
      <c r="R18" s="63"/>
      <c r="S18" s="63">
        <f t="shared" si="2"/>
        <v>-4002040759</v>
      </c>
      <c r="U18" s="64">
        <f>S18/درآمد!$F$12*100</f>
        <v>1.1370684326408156</v>
      </c>
    </row>
    <row r="19" spans="1:21" ht="18.75">
      <c r="A19" s="56" t="s">
        <v>34</v>
      </c>
      <c r="B19" s="65"/>
      <c r="C19" s="63">
        <f>IFERROR(VLOOKUP(A19,'درآمد سود سهام'!A:S,9,0),0)</f>
        <v>0</v>
      </c>
      <c r="D19" s="63"/>
      <c r="E19" s="63">
        <f>IFERROR(VLOOKUP(A19,'درآمد ناشی از تغییر قیمت اوراق'!A:Q,9,0),0)</f>
        <v>0</v>
      </c>
      <c r="F19" s="63"/>
      <c r="G19" s="63">
        <f>IFERROR(VLOOKUP(A19,'درآمد ناشی از فروش'!A:Q,9,),0)</f>
        <v>0</v>
      </c>
      <c r="H19" s="63"/>
      <c r="I19" s="63">
        <f t="shared" si="0"/>
        <v>0</v>
      </c>
      <c r="J19" s="63"/>
      <c r="K19" s="64">
        <f t="shared" si="1"/>
        <v>0</v>
      </c>
      <c r="L19" s="63"/>
      <c r="M19" s="63">
        <f>IFERROR(VLOOKUP(A19,'درآمد سود سهام'!A:S,15,0),0)</f>
        <v>235000000</v>
      </c>
      <c r="N19" s="63"/>
      <c r="O19" s="63">
        <f>IFERROR(VLOOKUP(A19,'درآمد ناشی از تغییر قیمت اوراق'!A:Q,17,0),0)</f>
        <v>0</v>
      </c>
      <c r="P19" s="63"/>
      <c r="Q19" s="63">
        <f>IFERROR(VLOOKUP(A19,'درآمد ناشی از فروش'!A:Q,17,0),0)</f>
        <v>1608890232</v>
      </c>
      <c r="R19" s="63"/>
      <c r="S19" s="63">
        <f t="shared" si="2"/>
        <v>1843890232</v>
      </c>
      <c r="U19" s="64">
        <f>S19/درآمد!$F$12*100</f>
        <v>-0.52389006067640354</v>
      </c>
    </row>
    <row r="20" spans="1:21" ht="18.75">
      <c r="A20" s="56" t="s">
        <v>39</v>
      </c>
      <c r="B20" s="65"/>
      <c r="C20" s="63">
        <f>IFERROR(VLOOKUP(A20,'درآمد سود سهام'!A:S,9,0),0)</f>
        <v>0</v>
      </c>
      <c r="D20" s="63"/>
      <c r="E20" s="63">
        <f>IFERROR(VLOOKUP(A20,'درآمد ناشی از تغییر قیمت اوراق'!A:Q,9,0),0)</f>
        <v>-680449152</v>
      </c>
      <c r="F20" s="63"/>
      <c r="G20" s="63">
        <f>IFERROR(VLOOKUP(A20,'درآمد ناشی از فروش'!A:Q,9,),0)</f>
        <v>0</v>
      </c>
      <c r="H20" s="63"/>
      <c r="I20" s="63">
        <f t="shared" si="0"/>
        <v>-680449152</v>
      </c>
      <c r="J20" s="63"/>
      <c r="K20" s="64">
        <f t="shared" si="1"/>
        <v>-0.35313132430967381</v>
      </c>
      <c r="L20" s="63"/>
      <c r="M20" s="63">
        <f>IFERROR(VLOOKUP(A20,'درآمد سود سهام'!A:S,15,0),0)</f>
        <v>552500000</v>
      </c>
      <c r="N20" s="63"/>
      <c r="O20" s="63">
        <f>IFERROR(VLOOKUP(A20,'درآمد ناشی از تغییر قیمت اوراق'!A:Q,17,0),0)</f>
        <v>-1600945515</v>
      </c>
      <c r="P20" s="63"/>
      <c r="Q20" s="63">
        <f>IFERROR(VLOOKUP(A20,'درآمد ناشی از فروش'!A:Q,17,0),0)</f>
        <v>0</v>
      </c>
      <c r="R20" s="63"/>
      <c r="S20" s="63">
        <f t="shared" si="2"/>
        <v>-1048445515</v>
      </c>
      <c r="U20" s="64">
        <f>S20/درآمد!$F$12*100</f>
        <v>0.29788659592468253</v>
      </c>
    </row>
    <row r="21" spans="1:21" ht="18.75">
      <c r="A21" s="56" t="s">
        <v>35</v>
      </c>
      <c r="C21" s="63">
        <f>IFERROR(VLOOKUP(A21,'درآمد سود سهام'!A:S,9,0),0)</f>
        <v>0</v>
      </c>
      <c r="D21" s="63"/>
      <c r="E21" s="63">
        <f>IFERROR(VLOOKUP(A21,'درآمد ناشی از تغییر قیمت اوراق'!A:Q,9,0),0)</f>
        <v>-644975</v>
      </c>
      <c r="F21" s="63"/>
      <c r="G21" s="63">
        <f>IFERROR(VLOOKUP(A21,'درآمد ناشی از فروش'!A:Q,9,),0)</f>
        <v>0</v>
      </c>
      <c r="H21" s="63"/>
      <c r="I21" s="63">
        <f t="shared" si="0"/>
        <v>-644975</v>
      </c>
      <c r="J21" s="63"/>
      <c r="K21" s="64">
        <f t="shared" si="1"/>
        <v>-3.3472137517871704E-4</v>
      </c>
      <c r="L21" s="63"/>
      <c r="M21" s="63">
        <f>IFERROR(VLOOKUP(A21,'درآمد سود سهام'!A:S,15,0),0)</f>
        <v>9250000</v>
      </c>
      <c r="N21" s="63"/>
      <c r="O21" s="63">
        <f>IFERROR(VLOOKUP(A21,'درآمد ناشی از تغییر قیمت اوراق'!A:Q,17,0),0)</f>
        <v>34277518</v>
      </c>
      <c r="P21" s="63"/>
      <c r="Q21" s="63">
        <f>IFERROR(VLOOKUP(A21,'درآمد ناشی از فروش'!A:Q,17,0),0)</f>
        <v>1492130509</v>
      </c>
      <c r="R21" s="63"/>
      <c r="S21" s="63">
        <f t="shared" si="2"/>
        <v>1535658027</v>
      </c>
      <c r="U21" s="64">
        <f>S21/درآمد!$F$12*100</f>
        <v>-0.43631446329134632</v>
      </c>
    </row>
    <row r="22" spans="1:21" ht="18.75">
      <c r="A22" s="56" t="s">
        <v>41</v>
      </c>
      <c r="C22" s="63">
        <f>IFERROR(VLOOKUP(A22,'درآمد سود سهام'!A:S,9,0),0)</f>
        <v>0</v>
      </c>
      <c r="D22" s="63"/>
      <c r="E22" s="63">
        <f>IFERROR(VLOOKUP(A22,'درآمد ناشی از تغییر قیمت اوراق'!A:Q,9,0),0)</f>
        <v>10399619867</v>
      </c>
      <c r="F22" s="63"/>
      <c r="G22" s="63">
        <f>IFERROR(VLOOKUP(A22,'درآمد ناشی از فروش'!A:Q,9,),0)</f>
        <v>0</v>
      </c>
      <c r="H22" s="63"/>
      <c r="I22" s="63">
        <f t="shared" si="0"/>
        <v>10399619867</v>
      </c>
      <c r="J22" s="63"/>
      <c r="K22" s="64">
        <f t="shared" si="1"/>
        <v>5.3970697518789823</v>
      </c>
      <c r="L22" s="63"/>
      <c r="M22" s="63">
        <f>IFERROR(VLOOKUP(A22,'درآمد سود سهام'!A:S,15,0),0)</f>
        <v>0</v>
      </c>
      <c r="N22" s="63"/>
      <c r="O22" s="63">
        <f>IFERROR(VLOOKUP(A22,'درآمد ناشی از تغییر قیمت اوراق'!A:Q,17,0),0)</f>
        <v>42326646833</v>
      </c>
      <c r="P22" s="63"/>
      <c r="Q22" s="63">
        <f>IFERROR(VLOOKUP(A22,'درآمد ناشی از فروش'!A:Q,17,0),0)</f>
        <v>21507152767</v>
      </c>
      <c r="R22" s="63"/>
      <c r="S22" s="63">
        <f t="shared" si="2"/>
        <v>63833799600</v>
      </c>
      <c r="U22" s="64">
        <f>S22/درآمد!$F$12*100</f>
        <v>-18.136596509530932</v>
      </c>
    </row>
    <row r="23" spans="1:21" ht="18.75">
      <c r="A23" s="56" t="s">
        <v>29</v>
      </c>
      <c r="C23" s="63">
        <f>IFERROR(VLOOKUP(A23,'درآمد سود سهام'!A:S,9,0),0)</f>
        <v>0</v>
      </c>
      <c r="D23" s="63"/>
      <c r="E23" s="63">
        <f>IFERROR(VLOOKUP(A23,'درآمد ناشی از تغییر قیمت اوراق'!A:Q,9,0),0)</f>
        <v>3131901530</v>
      </c>
      <c r="F23" s="63"/>
      <c r="G23" s="63">
        <f>IFERROR(VLOOKUP(A23,'درآمد ناشی از فروش'!A:Q,9,),0)</f>
        <v>0</v>
      </c>
      <c r="H23" s="63"/>
      <c r="I23" s="63">
        <f t="shared" si="0"/>
        <v>3131901530</v>
      </c>
      <c r="J23" s="63"/>
      <c r="K23" s="64">
        <f t="shared" si="1"/>
        <v>1.6253566216456885</v>
      </c>
      <c r="L23" s="63"/>
      <c r="M23" s="63">
        <f>IFERROR(VLOOKUP(A23,'درآمد سود سهام'!A:S,15,0),0)</f>
        <v>0</v>
      </c>
      <c r="N23" s="63"/>
      <c r="O23" s="63">
        <f>IFERROR(VLOOKUP(A23,'درآمد ناشی از تغییر قیمت اوراق'!A:Q,17,0),0)</f>
        <v>-6800364399</v>
      </c>
      <c r="P23" s="63"/>
      <c r="Q23" s="63">
        <f>IFERROR(VLOOKUP(A23,'درآمد ناشی از فروش'!A:Q,17,0),0)</f>
        <v>-134434917443</v>
      </c>
      <c r="R23" s="63"/>
      <c r="S23" s="63">
        <f t="shared" si="2"/>
        <v>-141235281842</v>
      </c>
      <c r="U23" s="64">
        <f>S23/درآمد!$F$12*100</f>
        <v>40.128072208288771</v>
      </c>
    </row>
    <row r="24" spans="1:21" ht="18.75">
      <c r="A24" s="56" t="s">
        <v>38</v>
      </c>
      <c r="B24" s="65"/>
      <c r="C24" s="63">
        <f>IFERROR(VLOOKUP(A24,'درآمد سود سهام'!A:S,9,0),0)</f>
        <v>0</v>
      </c>
      <c r="D24" s="63"/>
      <c r="E24" s="63">
        <f>IFERROR(VLOOKUP(A24,'درآمد ناشی از تغییر قیمت اوراق'!A:Q,9,0),0)</f>
        <v>-3352658380</v>
      </c>
      <c r="F24" s="63"/>
      <c r="G24" s="63">
        <f>IFERROR(VLOOKUP(A24,'درآمد ناشی از فروش'!A:Q,9,),0)</f>
        <v>2163188</v>
      </c>
      <c r="H24" s="63"/>
      <c r="I24" s="63">
        <f t="shared" si="0"/>
        <v>-3350495192</v>
      </c>
      <c r="J24" s="63"/>
      <c r="K24" s="64">
        <f t="shared" si="1"/>
        <v>-1.7387997336267602</v>
      </c>
      <c r="L24" s="63"/>
      <c r="M24" s="63">
        <f>IFERROR(VLOOKUP(A24,'درآمد سود سهام'!A:S,15,0),0)</f>
        <v>0</v>
      </c>
      <c r="N24" s="63"/>
      <c r="O24" s="63">
        <f>IFERROR(VLOOKUP(A24,'درآمد ناشی از تغییر قیمت اوراق'!A:Q,17,0),0)</f>
        <v>12091920106</v>
      </c>
      <c r="P24" s="63"/>
      <c r="Q24" s="63">
        <f>IFERROR(VLOOKUP(A24,'درآمد ناشی از فروش'!A:Q,17,0),0)</f>
        <v>-68316808189</v>
      </c>
      <c r="R24" s="63"/>
      <c r="S24" s="63">
        <f t="shared" si="2"/>
        <v>-56224888083</v>
      </c>
      <c r="U24" s="64">
        <f>S24/درآمد!$F$12*100</f>
        <v>15.974736195319714</v>
      </c>
    </row>
    <row r="25" spans="1:21" ht="18.75">
      <c r="A25" s="56" t="s">
        <v>169</v>
      </c>
      <c r="B25" s="65"/>
      <c r="C25" s="63">
        <f>IFERROR(VLOOKUP(A25,'درآمد سود سهام'!A:S,9,0),0)</f>
        <v>0</v>
      </c>
      <c r="D25" s="63"/>
      <c r="E25" s="63">
        <f>IFERROR(VLOOKUP(A25,'درآمد ناشی از تغییر قیمت اوراق'!A:Q,9,0),0)</f>
        <v>0</v>
      </c>
      <c r="F25" s="63"/>
      <c r="G25" s="63">
        <f>IFERROR(VLOOKUP(A25,'درآمد ناشی از فروش'!A:Q,9,),0)</f>
        <v>0</v>
      </c>
      <c r="H25" s="63"/>
      <c r="I25" s="63">
        <f t="shared" si="0"/>
        <v>0</v>
      </c>
      <c r="J25" s="63"/>
      <c r="K25" s="64">
        <f t="shared" si="1"/>
        <v>0</v>
      </c>
      <c r="L25" s="63"/>
      <c r="M25" s="63">
        <f>IFERROR(VLOOKUP(A25,'درآمد سود سهام'!A:S,15,0),0)</f>
        <v>0</v>
      </c>
      <c r="N25" s="63"/>
      <c r="O25" s="63">
        <f>IFERROR(VLOOKUP(A25,'درآمد ناشی از تغییر قیمت اوراق'!A:Q,17,0),0)</f>
        <v>0</v>
      </c>
      <c r="P25" s="63"/>
      <c r="Q25" s="63">
        <f>IFERROR(VLOOKUP(A25,'درآمد ناشی از فروش'!A:Q,17,0),0)</f>
        <v>568109168</v>
      </c>
      <c r="R25" s="63"/>
      <c r="S25" s="63">
        <f t="shared" si="2"/>
        <v>568109168</v>
      </c>
      <c r="U25" s="64">
        <f>S25/درآمد!$F$12*100</f>
        <v>-0.16141239935498564</v>
      </c>
    </row>
    <row r="26" spans="1:21" ht="18.75">
      <c r="A26" s="56" t="s">
        <v>37</v>
      </c>
      <c r="C26" s="63">
        <f>IFERROR(VLOOKUP(A26,'درآمد سود سهام'!A:S,9,0),0)</f>
        <v>0</v>
      </c>
      <c r="D26" s="63"/>
      <c r="E26" s="63">
        <f>IFERROR(VLOOKUP(A26,'درآمد ناشی از تغییر قیمت اوراق'!A:Q,9,0),0)</f>
        <v>-9439373842</v>
      </c>
      <c r="F26" s="63"/>
      <c r="G26" s="63">
        <f>IFERROR(VLOOKUP(A26,'درآمد ناشی از فروش'!A:Q,9,),0)</f>
        <v>0</v>
      </c>
      <c r="H26" s="63"/>
      <c r="I26" s="63">
        <f t="shared" si="0"/>
        <v>-9439373842</v>
      </c>
      <c r="J26" s="63"/>
      <c r="K26" s="64">
        <f t="shared" si="1"/>
        <v>-4.8987328085898678</v>
      </c>
      <c r="L26" s="63"/>
      <c r="M26" s="63">
        <f>IFERROR(VLOOKUP(A26,'درآمد سود سهام'!A:S,15,0),0)</f>
        <v>0</v>
      </c>
      <c r="N26" s="63"/>
      <c r="O26" s="63">
        <f>IFERROR(VLOOKUP(A26,'درآمد ناشی از تغییر قیمت اوراق'!A:Q,17,0),0)</f>
        <v>-24278469366</v>
      </c>
      <c r="P26" s="63"/>
      <c r="Q26" s="63">
        <f>IFERROR(VLOOKUP(A26,'درآمد ناشی از فروش'!A:Q,17,0),0)</f>
        <v>-146557298557</v>
      </c>
      <c r="R26" s="63"/>
      <c r="S26" s="63">
        <f t="shared" si="2"/>
        <v>-170835767923</v>
      </c>
      <c r="U26" s="64">
        <f>S26/درآمد!$F$12*100</f>
        <v>48.538226012404223</v>
      </c>
    </row>
    <row r="27" spans="1:21" ht="18.75">
      <c r="A27" s="56" t="s">
        <v>43</v>
      </c>
      <c r="C27" s="63">
        <f>IFERROR(VLOOKUP(A27,'درآمد سود سهام'!A:S,9,0),0)</f>
        <v>0</v>
      </c>
      <c r="D27" s="63"/>
      <c r="E27" s="63">
        <f>IFERROR(VLOOKUP(A27,'درآمد ناشی از تغییر قیمت اوراق'!A:Q,9,0),0)</f>
        <v>-175234882</v>
      </c>
      <c r="F27" s="63"/>
      <c r="G27" s="63">
        <f>IFERROR(VLOOKUP(A27,'درآمد ناشی از فروش'!A:Q,9,),0)</f>
        <v>0</v>
      </c>
      <c r="H27" s="63"/>
      <c r="I27" s="63">
        <f t="shared" si="0"/>
        <v>-175234882</v>
      </c>
      <c r="J27" s="63"/>
      <c r="K27" s="64">
        <f t="shared" si="1"/>
        <v>-9.0941293356052888E-2</v>
      </c>
      <c r="L27" s="63"/>
      <c r="M27" s="63">
        <f>IFERROR(VLOOKUP(A27,'درآمد سود سهام'!A:S,15,0),0)</f>
        <v>0</v>
      </c>
      <c r="N27" s="63"/>
      <c r="O27" s="63">
        <f>IFERROR(VLOOKUP(A27,'درآمد ناشی از تغییر قیمت اوراق'!A:Q,17,0),0)</f>
        <v>1132516186</v>
      </c>
      <c r="P27" s="63"/>
      <c r="Q27" s="63">
        <f>IFERROR(VLOOKUP(A27,'درآمد ناشی از فروش'!A:Q,17,0),0)</f>
        <v>1051767757</v>
      </c>
      <c r="R27" s="63"/>
      <c r="S27" s="63">
        <f t="shared" si="2"/>
        <v>2184283943</v>
      </c>
      <c r="U27" s="64">
        <f>S27/درآمد!$F$12*100</f>
        <v>-0.62060345435615061</v>
      </c>
    </row>
    <row r="28" spans="1:21" ht="18.75">
      <c r="A28" s="56" t="s">
        <v>52</v>
      </c>
      <c r="C28" s="63">
        <f>IFERROR(VLOOKUP(A28,'درآمد سود سهام'!A:S,9,0),0)</f>
        <v>0</v>
      </c>
      <c r="D28" s="63"/>
      <c r="E28" s="63">
        <f>IFERROR(VLOOKUP(A28,'درآمد ناشی از تغییر قیمت اوراق'!A:Q,9,0),0)</f>
        <v>-985696211</v>
      </c>
      <c r="F28" s="63"/>
      <c r="G28" s="63">
        <f>IFERROR(VLOOKUP(A28,'درآمد ناشی از فروش'!A:Q,9,),0)</f>
        <v>0</v>
      </c>
      <c r="H28" s="63"/>
      <c r="I28" s="63">
        <f t="shared" si="0"/>
        <v>-985696211</v>
      </c>
      <c r="J28" s="63"/>
      <c r="K28" s="64">
        <f t="shared" si="1"/>
        <v>-0.51154477499805551</v>
      </c>
      <c r="L28" s="63"/>
      <c r="M28" s="63">
        <f>IFERROR(VLOOKUP(A28,'درآمد سود سهام'!A:S,15,0),0)</f>
        <v>0</v>
      </c>
      <c r="N28" s="63"/>
      <c r="O28" s="63">
        <f>IFERROR(VLOOKUP(A28,'درآمد ناشی از تغییر قیمت اوراق'!A:Q,17,0),0)</f>
        <v>-1414550881</v>
      </c>
      <c r="P28" s="63"/>
      <c r="Q28" s="63">
        <f>IFERROR(VLOOKUP(A28,'درآمد ناشی از فروش'!A:Q,17,0),0)</f>
        <v>895403251</v>
      </c>
      <c r="R28" s="63"/>
      <c r="S28" s="63">
        <f t="shared" si="2"/>
        <v>-519147630</v>
      </c>
      <c r="U28" s="64">
        <f>S28/درآمد!$F$12*100</f>
        <v>0.14750134181561794</v>
      </c>
    </row>
    <row r="29" spans="1:21" ht="18.75">
      <c r="A29" s="56" t="s">
        <v>33</v>
      </c>
      <c r="C29" s="63">
        <f>IFERROR(VLOOKUP(A29,'درآمد سود سهام'!A:S,9,0),0)</f>
        <v>0</v>
      </c>
      <c r="D29" s="63"/>
      <c r="E29" s="63">
        <f>IFERROR(VLOOKUP(A29,'درآمد ناشی از تغییر قیمت اوراق'!A:Q,9,0),0)</f>
        <v>-11846524444</v>
      </c>
      <c r="F29" s="63"/>
      <c r="G29" s="63">
        <f>IFERROR(VLOOKUP(A29,'درآمد ناشی از فروش'!A:Q,9,),0)</f>
        <v>-5021</v>
      </c>
      <c r="H29" s="63"/>
      <c r="I29" s="63">
        <f t="shared" si="0"/>
        <v>-11846529465</v>
      </c>
      <c r="J29" s="63"/>
      <c r="K29" s="64">
        <f t="shared" si="1"/>
        <v>-6.1479695083065096</v>
      </c>
      <c r="L29" s="63"/>
      <c r="M29" s="63">
        <f>IFERROR(VLOOKUP(A29,'درآمد سود سهام'!A:S,15,0),0)</f>
        <v>0</v>
      </c>
      <c r="N29" s="63"/>
      <c r="O29" s="63">
        <f>IFERROR(VLOOKUP(A29,'درآمد ناشی از تغییر قیمت اوراق'!A:Q,17,0),0)</f>
        <v>-9764627580</v>
      </c>
      <c r="P29" s="63"/>
      <c r="Q29" s="63">
        <f>IFERROR(VLOOKUP(A29,'درآمد ناشی از فروش'!A:Q,17,0),0)</f>
        <v>61673858032</v>
      </c>
      <c r="R29" s="63"/>
      <c r="S29" s="63">
        <f t="shared" si="2"/>
        <v>51909230452</v>
      </c>
      <c r="U29" s="64">
        <f>S29/درآمد!$F$12*100</f>
        <v>-14.748562262118265</v>
      </c>
    </row>
    <row r="30" spans="1:21" ht="18.75">
      <c r="A30" s="56" t="s">
        <v>32</v>
      </c>
      <c r="B30" s="65"/>
      <c r="C30" s="63">
        <f>IFERROR(VLOOKUP(A30,'درآمد سود سهام'!A:S,9,0),0)</f>
        <v>0</v>
      </c>
      <c r="D30" s="63"/>
      <c r="E30" s="63">
        <f>IFERROR(VLOOKUP(A30,'درآمد ناشی از تغییر قیمت اوراق'!A:Q,9,0),0)</f>
        <v>9720046475</v>
      </c>
      <c r="F30" s="63"/>
      <c r="G30" s="63">
        <f>IFERROR(VLOOKUP(A30,'درآمد ناشی از فروش'!A:Q,9,),0)</f>
        <v>0</v>
      </c>
      <c r="H30" s="63"/>
      <c r="I30" s="63">
        <f t="shared" si="0"/>
        <v>9720046475</v>
      </c>
      <c r="J30" s="63"/>
      <c r="K30" s="64">
        <f t="shared" si="1"/>
        <v>5.0443929189705665</v>
      </c>
      <c r="L30" s="63"/>
      <c r="M30" s="63">
        <f>IFERROR(VLOOKUP(A30,'درآمد سود سهام'!A:S,15,0),0)</f>
        <v>0</v>
      </c>
      <c r="N30" s="63"/>
      <c r="O30" s="63">
        <f>IFERROR(VLOOKUP(A30,'درآمد ناشی از تغییر قیمت اوراق'!A:Q,17,0),0)</f>
        <v>17179687245</v>
      </c>
      <c r="P30" s="63"/>
      <c r="Q30" s="63">
        <f>IFERROR(VLOOKUP(A30,'درآمد ناشی از فروش'!A:Q,17,0),0)</f>
        <v>54891168255</v>
      </c>
      <c r="R30" s="63"/>
      <c r="S30" s="63">
        <f t="shared" si="2"/>
        <v>72070855500</v>
      </c>
      <c r="U30" s="64">
        <f>S30/درآمد!$F$12*100</f>
        <v>-20.476926557575752</v>
      </c>
    </row>
    <row r="31" spans="1:21" ht="18.75">
      <c r="A31" s="56" t="s">
        <v>320</v>
      </c>
      <c r="C31" s="63">
        <f>IFERROR(VLOOKUP(A31,'درآمد سود سهام'!A:S,9,0),0)</f>
        <v>0</v>
      </c>
      <c r="D31" s="63"/>
      <c r="E31" s="63">
        <f>IFERROR(VLOOKUP(A31,'درآمد ناشی از تغییر قیمت اوراق'!A:Q,9,0),0)</f>
        <v>0</v>
      </c>
      <c r="F31" s="63"/>
      <c r="G31" s="63">
        <f>IFERROR(VLOOKUP(A31,'درآمد ناشی از فروش'!A:Q,9,),0)</f>
        <v>0</v>
      </c>
      <c r="H31" s="63"/>
      <c r="I31" s="63">
        <f t="shared" si="0"/>
        <v>0</v>
      </c>
      <c r="J31" s="63"/>
      <c r="K31" s="64">
        <f t="shared" si="1"/>
        <v>0</v>
      </c>
      <c r="L31" s="63"/>
      <c r="M31" s="63">
        <f>IFERROR(VLOOKUP(A31,'درآمد سود سهام'!A:S,15,0),0)</f>
        <v>0</v>
      </c>
      <c r="N31" s="63"/>
      <c r="O31" s="63">
        <f>IFERROR(VLOOKUP(A31,'درآمد ناشی از تغییر قیمت اوراق'!A:Q,17,0),0)</f>
        <v>0</v>
      </c>
      <c r="P31" s="63"/>
      <c r="Q31" s="63">
        <f>IFERROR(VLOOKUP(A31,'درآمد ناشی از فروش'!A:Q,17,0),0)</f>
        <v>7169900190</v>
      </c>
      <c r="R31" s="63"/>
      <c r="S31" s="63">
        <f t="shared" si="2"/>
        <v>7169900190</v>
      </c>
      <c r="U31" s="64">
        <f>S31/درآمد!$F$12*100</f>
        <v>-2.0371274712533198</v>
      </c>
    </row>
    <row r="32" spans="1:21" ht="18.75">
      <c r="A32" s="56" t="s">
        <v>321</v>
      </c>
      <c r="C32" s="63">
        <f>IFERROR(VLOOKUP(A32,'درآمد سود سهام'!A:S,9,0),0)</f>
        <v>0</v>
      </c>
      <c r="E32" s="63">
        <f>IFERROR(VLOOKUP(A32,'درآمد ناشی از تغییر قیمت اوراق'!A:Q,9,0),0)</f>
        <v>-98169833029</v>
      </c>
      <c r="G32" s="63">
        <f>IFERROR(VLOOKUP(A32,'درآمد ناشی از فروش'!A:Q,9,),0)</f>
        <v>0</v>
      </c>
      <c r="I32" s="63">
        <f t="shared" ref="I32:I43" si="3">C32+E32+G32</f>
        <v>-98169833029</v>
      </c>
      <c r="K32" s="64">
        <f t="shared" si="1"/>
        <v>-50.947000290758425</v>
      </c>
      <c r="M32" s="63">
        <f>IFERROR(VLOOKUP(A32,'درآمد سود سهام'!A:S,15,0),0)</f>
        <v>0</v>
      </c>
      <c r="O32" s="63">
        <f>IFERROR(VLOOKUP(A32,'درآمد ناشی از تغییر قیمت اوراق'!A:Q,17,0),0)</f>
        <v>-129697932235</v>
      </c>
      <c r="Q32" s="63">
        <f>IFERROR(VLOOKUP(A32,'درآمد ناشی از فروش'!A:Q,17,0),0)</f>
        <v>0</v>
      </c>
      <c r="S32" s="63">
        <f t="shared" ref="S32:S43" si="4">M32+O32+Q32</f>
        <v>-129697932235</v>
      </c>
      <c r="U32" s="64">
        <f>S32/درآمد!$F$12*100</f>
        <v>36.85005561014232</v>
      </c>
    </row>
    <row r="33" spans="1:21" ht="18.75">
      <c r="A33" s="56" t="s">
        <v>333</v>
      </c>
      <c r="C33" s="63">
        <f>IFERROR(VLOOKUP(A33,'درآمد سود سهام'!A:S,9,0),0)</f>
        <v>2490349800</v>
      </c>
      <c r="E33" s="63">
        <f>IFERROR(VLOOKUP(A33,'درآمد ناشی از تغییر قیمت اوراق'!A:Q,9,0),0)</f>
        <v>-4539656414</v>
      </c>
      <c r="G33" s="63">
        <f>IFERROR(VLOOKUP(A33,'درآمد ناشی از فروش'!A:Q,9,),0)</f>
        <v>-2869</v>
      </c>
      <c r="I33" s="63">
        <f t="shared" si="3"/>
        <v>-2049309483</v>
      </c>
      <c r="K33" s="64">
        <f t="shared" si="1"/>
        <v>-1.0635260100260409</v>
      </c>
      <c r="M33" s="63">
        <f>IFERROR(VLOOKUP(A33,'درآمد سود سهام'!A:S,15,0),0)</f>
        <v>2490349800</v>
      </c>
      <c r="O33" s="63">
        <f>IFERROR(VLOOKUP(A33,'درآمد ناشی از تغییر قیمت اوراق'!A:Q,17,0),0)</f>
        <v>-12229405167</v>
      </c>
      <c r="Q33" s="63">
        <f>IFERROR(VLOOKUP(A33,'درآمد ناشی از فروش'!A:Q,17,0),0)</f>
        <v>-2869</v>
      </c>
      <c r="S33" s="63">
        <f t="shared" si="4"/>
        <v>-9739058236</v>
      </c>
      <c r="U33" s="64">
        <f>S33/درآمد!$F$12*100</f>
        <v>2.7670821839838609</v>
      </c>
    </row>
    <row r="34" spans="1:21" ht="18.75">
      <c r="A34" s="56" t="s">
        <v>358</v>
      </c>
      <c r="C34" s="63">
        <f>IFERROR(VLOOKUP(A34,'درآمد سود سهام'!A:S,9,0),0)</f>
        <v>0</v>
      </c>
      <c r="E34" s="63">
        <f>IFERROR(VLOOKUP(A34,'درآمد ناشی از تغییر قیمت اوراق'!A:Q,9,0),0)</f>
        <v>-1308605676</v>
      </c>
      <c r="G34" s="63">
        <f>IFERROR(VLOOKUP(A34,'درآمد ناشی از فروش'!A:Q,9,),0)</f>
        <v>0</v>
      </c>
      <c r="I34" s="63">
        <f t="shared" si="3"/>
        <v>-1308605676</v>
      </c>
      <c r="K34" s="64">
        <f t="shared" si="1"/>
        <v>-0.67912444891258517</v>
      </c>
      <c r="M34" s="63">
        <f>IFERROR(VLOOKUP(A34,'درآمد سود سهام'!A:S,15,0),0)</f>
        <v>0</v>
      </c>
      <c r="O34" s="63">
        <f>IFERROR(VLOOKUP(A34,'درآمد ناشی از تغییر قیمت اوراق'!A:Q,17,0),0)</f>
        <v>-1274349690</v>
      </c>
      <c r="Q34" s="63">
        <f>IFERROR(VLOOKUP(A34,'درآمد ناشی از فروش'!A:Q,17,0),0)</f>
        <v>0</v>
      </c>
      <c r="S34" s="63">
        <f t="shared" si="4"/>
        <v>-1274349690</v>
      </c>
      <c r="U34" s="64">
        <f>S34/درآمد!$F$12*100</f>
        <v>0.36207097626029183</v>
      </c>
    </row>
    <row r="35" spans="1:21" ht="18.75">
      <c r="A35" s="56" t="s">
        <v>360</v>
      </c>
      <c r="C35" s="63">
        <f>IFERROR(VLOOKUP(A35,'درآمد سود سهام'!A:S,9,0),0)</f>
        <v>0</v>
      </c>
      <c r="E35" s="63">
        <f>IFERROR(VLOOKUP(A35,'درآمد ناشی از تغییر قیمت اوراق'!A:Q,9,0),0)</f>
        <v>-7567197878</v>
      </c>
      <c r="G35" s="63">
        <f>IFERROR(VLOOKUP(A35,'درآمد ناشی از فروش'!A:Q,9,),0)</f>
        <v>0</v>
      </c>
      <c r="I35" s="63">
        <f t="shared" si="3"/>
        <v>-7567197878</v>
      </c>
      <c r="K35" s="64">
        <f t="shared" si="1"/>
        <v>-3.9271334237352296</v>
      </c>
      <c r="M35" s="63">
        <f>IFERROR(VLOOKUP(A35,'درآمد سود سهام'!A:S,15,0),0)</f>
        <v>0</v>
      </c>
      <c r="O35" s="63">
        <f>IFERROR(VLOOKUP(A35,'درآمد ناشی از تغییر قیمت اوراق'!A:Q,17,0),0)</f>
        <v>-12137851728</v>
      </c>
      <c r="Q35" s="63">
        <f>IFERROR(VLOOKUP(A35,'درآمد ناشی از فروش'!A:Q,17,0),0)</f>
        <v>-15306</v>
      </c>
      <c r="S35" s="63">
        <f t="shared" si="4"/>
        <v>-12137867034</v>
      </c>
      <c r="U35" s="64">
        <f>S35/درآمد!$F$12*100</f>
        <v>3.4486369017894871</v>
      </c>
    </row>
    <row r="36" spans="1:21" ht="18.75">
      <c r="A36" s="56" t="s">
        <v>334</v>
      </c>
      <c r="C36" s="63">
        <f>IFERROR(VLOOKUP(A36,'درآمد سود سهام'!A:S,9,0),0)</f>
        <v>0</v>
      </c>
      <c r="E36" s="63">
        <f>IFERROR(VLOOKUP(A36,'درآمد ناشی از تغییر قیمت اوراق'!A:Q,9,0),0)</f>
        <v>-4755891673</v>
      </c>
      <c r="G36" s="63">
        <f>IFERROR(VLOOKUP(A36,'درآمد ناشی از فروش'!A:Q,9,),0)</f>
        <v>0</v>
      </c>
      <c r="I36" s="63">
        <f t="shared" si="3"/>
        <v>-4755891673</v>
      </c>
      <c r="K36" s="64">
        <f t="shared" si="1"/>
        <v>-2.4681555114346594</v>
      </c>
      <c r="M36" s="63">
        <f>IFERROR(VLOOKUP(A36,'درآمد سود سهام'!A:S,15,0),0)</f>
        <v>0</v>
      </c>
      <c r="O36" s="63">
        <f>IFERROR(VLOOKUP(A36,'درآمد ناشی از تغییر قیمت اوراق'!A:Q,17,0),0)</f>
        <v>-10400862058</v>
      </c>
      <c r="Q36" s="63">
        <f>IFERROR(VLOOKUP(A36,'درآمد ناشی از فروش'!A:Q,17,0),0)</f>
        <v>0</v>
      </c>
      <c r="S36" s="63">
        <f t="shared" si="4"/>
        <v>-10400862058</v>
      </c>
      <c r="U36" s="64">
        <f>S36/درآمد!$F$12*100</f>
        <v>2.9551153100595866</v>
      </c>
    </row>
    <row r="37" spans="1:21" ht="18.75">
      <c r="A37" s="56" t="s">
        <v>335</v>
      </c>
      <c r="C37" s="63">
        <f>IFERROR(VLOOKUP(A37,'درآمد سود سهام'!A:S,9,0),0)</f>
        <v>0</v>
      </c>
      <c r="E37" s="63">
        <f>IFERROR(VLOOKUP(A37,'درآمد ناشی از تغییر قیمت اوراق'!A:Q,9,0),0)</f>
        <v>-11431282207</v>
      </c>
      <c r="G37" s="63">
        <f>IFERROR(VLOOKUP(A37,'درآمد ناشی از فروش'!A:Q,9,),0)</f>
        <v>0</v>
      </c>
      <c r="I37" s="63">
        <f t="shared" si="3"/>
        <v>-11431282207</v>
      </c>
      <c r="K37" s="64">
        <f t="shared" si="1"/>
        <v>-5.9324694761549512</v>
      </c>
      <c r="M37" s="63">
        <f>IFERROR(VLOOKUP(A37,'درآمد سود سهام'!A:S,15,0),0)</f>
        <v>0</v>
      </c>
      <c r="O37" s="63">
        <f>IFERROR(VLOOKUP(A37,'درآمد ناشی از تغییر قیمت اوراق'!A:Q,17,0),0)</f>
        <v>-20251091738</v>
      </c>
      <c r="Q37" s="63">
        <f>IFERROR(VLOOKUP(A37,'درآمد ناشی از فروش'!A:Q,17,0),0)</f>
        <v>0</v>
      </c>
      <c r="S37" s="63">
        <f t="shared" si="4"/>
        <v>-20251091738</v>
      </c>
      <c r="U37" s="64">
        <f>S37/درآمد!$F$12*100</f>
        <v>5.7537837639481753</v>
      </c>
    </row>
    <row r="38" spans="1:21" ht="18.75">
      <c r="A38" s="56" t="s">
        <v>356</v>
      </c>
      <c r="C38" s="63">
        <f>IFERROR(VLOOKUP(A38,'درآمد سود سهام'!A:S,9,0),0)</f>
        <v>0</v>
      </c>
      <c r="E38" s="63">
        <f>IFERROR(VLOOKUP(A38,'درآمد ناشی از تغییر قیمت اوراق'!A:Q,9,0),0)</f>
        <v>1112731578</v>
      </c>
      <c r="G38" s="63">
        <f>IFERROR(VLOOKUP(A38,'درآمد ناشی از فروش'!A:Q,9,),0)</f>
        <v>0</v>
      </c>
      <c r="I38" s="63">
        <f t="shared" si="3"/>
        <v>1112731578</v>
      </c>
      <c r="K38" s="64">
        <f t="shared" si="1"/>
        <v>0.5774720632473257</v>
      </c>
      <c r="M38" s="63">
        <f>IFERROR(VLOOKUP(A38,'درآمد سود سهام'!A:S,15,0),0)</f>
        <v>0</v>
      </c>
      <c r="O38" s="63">
        <f>IFERROR(VLOOKUP(A38,'درآمد ناشی از تغییر قیمت اوراق'!A:Q,17,0),0)</f>
        <v>-276329653</v>
      </c>
      <c r="Q38" s="63">
        <f>IFERROR(VLOOKUP(A38,'درآمد ناشی از فروش'!A:Q,17,0),0)</f>
        <v>0</v>
      </c>
      <c r="S38" s="63">
        <f t="shared" si="4"/>
        <v>-276329653</v>
      </c>
      <c r="U38" s="64">
        <f>S38/درآمد!$F$12*100</f>
        <v>7.8511375658103455E-2</v>
      </c>
    </row>
    <row r="39" spans="1:21" ht="18.75">
      <c r="A39" s="56" t="s">
        <v>359</v>
      </c>
      <c r="C39" s="63">
        <f>IFERROR(VLOOKUP(A39,'درآمد سود سهام'!A:S,9,0),0)</f>
        <v>0</v>
      </c>
      <c r="E39" s="63">
        <f>IFERROR(VLOOKUP(A39,'درآمد ناشی از تغییر قیمت اوراق'!A:Q,9,0),0)</f>
        <v>-3206386470</v>
      </c>
      <c r="G39" s="63">
        <f>IFERROR(VLOOKUP(A39,'درآمد ناشی از فروش'!A:Q,9,),0)</f>
        <v>0</v>
      </c>
      <c r="I39" s="63">
        <f t="shared" si="3"/>
        <v>-3206386470</v>
      </c>
      <c r="K39" s="64">
        <f t="shared" si="1"/>
        <v>-1.6640119207610098</v>
      </c>
      <c r="M39" s="63">
        <f>IFERROR(VLOOKUP(A39,'درآمد سود سهام'!A:S,15,0),0)</f>
        <v>0</v>
      </c>
      <c r="O39" s="63">
        <f>IFERROR(VLOOKUP(A39,'درآمد ناشی از تغییر قیمت اوراق'!A:Q,17,0),0)</f>
        <v>-4563730290</v>
      </c>
      <c r="Q39" s="63">
        <f>IFERROR(VLOOKUP(A39,'درآمد ناشی از فروش'!A:Q,17,0),0)</f>
        <v>0</v>
      </c>
      <c r="S39" s="63">
        <f t="shared" si="4"/>
        <v>-4563730290</v>
      </c>
      <c r="U39" s="64">
        <f>S39/درآمد!$F$12*100</f>
        <v>1.2966568709166202</v>
      </c>
    </row>
    <row r="40" spans="1:21" ht="18.75">
      <c r="A40" s="56" t="s">
        <v>357</v>
      </c>
      <c r="C40" s="63">
        <f>IFERROR(VLOOKUP(A40,'درآمد سود سهام'!A:S,9,0),0)</f>
        <v>0</v>
      </c>
      <c r="E40" s="63">
        <f>IFERROR(VLOOKUP(A40,'درآمد ناشی از تغییر قیمت اوراق'!A:Q,9,0),0)</f>
        <v>-1128210990</v>
      </c>
      <c r="G40" s="63">
        <f>IFERROR(VLOOKUP(A40,'درآمد ناشی از فروش'!A:Q,9,),0)</f>
        <v>0</v>
      </c>
      <c r="I40" s="63">
        <f t="shared" si="3"/>
        <v>-1128210990</v>
      </c>
      <c r="K40" s="64">
        <f t="shared" si="1"/>
        <v>-0.58550538247923067</v>
      </c>
      <c r="M40" s="63">
        <f>IFERROR(VLOOKUP(A40,'درآمد سود سهام'!A:S,15,0),0)</f>
        <v>0</v>
      </c>
      <c r="O40" s="63">
        <f>IFERROR(VLOOKUP(A40,'درآمد ناشی از تغییر قیمت اوراق'!A:Q,17,0),0)</f>
        <v>-760373640</v>
      </c>
      <c r="Q40" s="63">
        <f>IFERROR(VLOOKUP(A40,'درآمد ناشی از فروش'!A:Q,17,0),0)</f>
        <v>700280700</v>
      </c>
      <c r="S40" s="63">
        <f t="shared" si="4"/>
        <v>-60092940</v>
      </c>
      <c r="T40" s="63"/>
      <c r="U40" s="63">
        <f>S40/درآمد!$F$12*100</f>
        <v>1.707373542983413E-2</v>
      </c>
    </row>
    <row r="41" spans="1:21" ht="18.75">
      <c r="A41" s="56" t="s">
        <v>367</v>
      </c>
      <c r="C41" s="63">
        <v>0</v>
      </c>
      <c r="E41" s="63">
        <f>IFERROR(VLOOKUP(A41,'درآمد ناشی از تغییر قیمت اوراق'!A:Q,9,0),0)</f>
        <v>-6024071170</v>
      </c>
      <c r="G41" s="63">
        <f>IFERROR(VLOOKUP(A41,'درآمد ناشی از فروش'!A:Q,9,),0)</f>
        <v>0</v>
      </c>
      <c r="I41" s="63">
        <f t="shared" si="3"/>
        <v>-6024071170</v>
      </c>
      <c r="K41" s="64">
        <f t="shared" si="1"/>
        <v>-3.1263000677497002</v>
      </c>
      <c r="M41" s="63">
        <f>IFERROR(VLOOKUP(A41,'درآمد سود سهام'!A:S,15,0),0)</f>
        <v>0</v>
      </c>
      <c r="O41" s="63">
        <f>IFERROR(VLOOKUP(A41,'درآمد ناشی از تغییر قیمت اوراق'!A:Q,17,0),0)</f>
        <v>-5604644352</v>
      </c>
      <c r="Q41" s="63">
        <f>IFERROR(VLOOKUP(A41,'درآمد ناشی از فروش'!A:Q,17,0),0)</f>
        <v>0</v>
      </c>
      <c r="S41" s="63">
        <f t="shared" si="4"/>
        <v>-5604644352</v>
      </c>
      <c r="T41" s="63"/>
      <c r="U41" s="63">
        <f>S41/درآمد!$F$12*100</f>
        <v>1.5924036142076283</v>
      </c>
    </row>
    <row r="42" spans="1:21" ht="18.75">
      <c r="A42" s="56" t="s">
        <v>373</v>
      </c>
      <c r="C42" s="63">
        <v>0</v>
      </c>
      <c r="E42" s="63">
        <f>IFERROR(VLOOKUP(A42,'درآمد ناشی از تغییر قیمت اوراق'!A:Q,9,0),0)</f>
        <v>488516438</v>
      </c>
      <c r="G42" s="63">
        <f>IFERROR(VLOOKUP(A42,'درآمد ناشی از فروش'!A:Q,9,),0)</f>
        <v>0</v>
      </c>
      <c r="I42" s="63">
        <f t="shared" si="3"/>
        <v>488516438</v>
      </c>
      <c r="K42" s="64">
        <f t="shared" si="1"/>
        <v>0.25352439075122057</v>
      </c>
      <c r="M42" s="63">
        <f>IFERROR(VLOOKUP(A42,'درآمد سود سهام'!A:S,15,0),0)</f>
        <v>0</v>
      </c>
      <c r="O42" s="63">
        <f>IFERROR(VLOOKUP(A42,'درآمد ناشی از تغییر قیمت اوراق'!A:Q,17,0),0)</f>
        <v>488516438</v>
      </c>
      <c r="Q42" s="63">
        <f>IFERROR(VLOOKUP(A42,'درآمد ناشی از فروش'!A:Q,17,0),0)</f>
        <v>0</v>
      </c>
      <c r="S42" s="63">
        <f t="shared" si="4"/>
        <v>488516438</v>
      </c>
      <c r="T42" s="63"/>
      <c r="U42" s="63">
        <f>S42/درآمد!$F$12*100</f>
        <v>-0.13879834162776808</v>
      </c>
    </row>
    <row r="43" spans="1:21" ht="18.75">
      <c r="A43" s="56" t="s">
        <v>372</v>
      </c>
      <c r="C43" s="63">
        <v>0</v>
      </c>
      <c r="E43" s="63">
        <f>IFERROR(VLOOKUP(A43,'درآمد ناشی از تغییر قیمت اوراق'!A:Q,9,0),0)</f>
        <v>-993746334</v>
      </c>
      <c r="G43" s="63">
        <f>IFERROR(VLOOKUP(A43,'درآمد ناشی از فروش'!A:Q,9,),0)</f>
        <v>0</v>
      </c>
      <c r="I43" s="63">
        <f t="shared" si="3"/>
        <v>-993746334</v>
      </c>
      <c r="K43" s="64">
        <f t="shared" si="1"/>
        <v>-0.51572253109855215</v>
      </c>
      <c r="M43" s="63">
        <f>IFERROR(VLOOKUP(A43,'درآمد سود سهام'!A:S,15,0),0)</f>
        <v>0</v>
      </c>
      <c r="O43" s="63">
        <f>IFERROR(VLOOKUP(A43,'درآمد ناشی از تغییر قیمت اوراق'!A:Q,17,0),0)</f>
        <v>-993746334</v>
      </c>
      <c r="Q43" s="63">
        <f>IFERROR(VLOOKUP(A43,'درآمد ناشی از فروش'!A:Q,17,0),0)</f>
        <v>0</v>
      </c>
      <c r="S43" s="63">
        <f t="shared" si="4"/>
        <v>-993746334</v>
      </c>
      <c r="T43" s="63"/>
      <c r="U43" s="63">
        <f>S43/درآمد!$F$12*100</f>
        <v>0.28234534690903096</v>
      </c>
    </row>
    <row r="44" spans="1:21" ht="18.75">
      <c r="A44" s="56" t="s">
        <v>72</v>
      </c>
      <c r="C44" s="63">
        <f>IFERROR(VLOOKUP(A44,'درآمد سود سهام'!A:S,9,0),0)</f>
        <v>0</v>
      </c>
      <c r="D44" s="63"/>
      <c r="E44" s="63">
        <f>IFERROR(VLOOKUP(A44,'درآمد ناشی از تغییر قیمت اوراق'!A:Q,9,0),0)</f>
        <v>0</v>
      </c>
      <c r="F44" s="63"/>
      <c r="G44" s="63">
        <f>IFERROR(VLOOKUP(A44,'درآمد ناشی از فروش'!A:Q,9,),0)</f>
        <v>0</v>
      </c>
      <c r="H44" s="63"/>
      <c r="I44" s="63">
        <f t="shared" si="0"/>
        <v>0</v>
      </c>
      <c r="J44" s="63"/>
      <c r="K44" s="64">
        <f t="shared" si="1"/>
        <v>0</v>
      </c>
      <c r="L44" s="63"/>
      <c r="M44" s="63">
        <f>IFERROR(VLOOKUP(A44,'درآمد سود سهام'!A:S,15,0),0)</f>
        <v>0</v>
      </c>
      <c r="N44" s="63"/>
      <c r="O44" s="63">
        <f>IFERROR(VLOOKUP(A44,'درآمد ناشی از تغییر قیمت اوراق'!A:Q,17,0),0)</f>
        <v>0</v>
      </c>
      <c r="P44" s="63"/>
      <c r="Q44" s="63">
        <f>IFERROR(VLOOKUP(A44,'درآمد اعمال اختیار'!A:M,13,0),0)</f>
        <v>786377480</v>
      </c>
      <c r="R44" s="63"/>
      <c r="S44" s="63">
        <f t="shared" si="2"/>
        <v>786377480</v>
      </c>
      <c r="U44" s="64">
        <f>S44/درآمد!$F$12*100</f>
        <v>-0.22342726186303552</v>
      </c>
    </row>
    <row r="45" spans="1:21" ht="18.75">
      <c r="A45" s="56" t="s">
        <v>85</v>
      </c>
      <c r="B45" s="65"/>
      <c r="C45" s="63">
        <f>IFERROR(VLOOKUP(A45,'درآمد سود سهام'!A:S,9,0),0)</f>
        <v>0</v>
      </c>
      <c r="D45" s="63"/>
      <c r="E45" s="63">
        <f>IFERROR(VLOOKUP(A45,'درآمد ناشی از تغییر قیمت اوراق'!A:Q,9,0),0)</f>
        <v>0</v>
      </c>
      <c r="F45" s="63"/>
      <c r="G45" s="63">
        <f>IFERROR(VLOOKUP(A45,'درآمد ناشی از فروش'!A:Q,9,),0)</f>
        <v>0</v>
      </c>
      <c r="H45" s="63"/>
      <c r="I45" s="63">
        <f t="shared" si="0"/>
        <v>0</v>
      </c>
      <c r="J45" s="63"/>
      <c r="K45" s="64">
        <f t="shared" si="1"/>
        <v>0</v>
      </c>
      <c r="L45" s="63"/>
      <c r="M45" s="63">
        <f>IFERROR(VLOOKUP(A45,'درآمد سود سهام'!A:S,15,0),0)</f>
        <v>0</v>
      </c>
      <c r="N45" s="63"/>
      <c r="O45" s="63">
        <f>IFERROR(VLOOKUP(A45,'درآمد ناشی از تغییر قیمت اوراق'!A:Q,17,0),0)</f>
        <v>0</v>
      </c>
      <c r="P45" s="63"/>
      <c r="Q45" s="63">
        <f>IFERROR(VLOOKUP(A45,'درآمد اعمال اختیار'!A:M,13,0),0)</f>
        <v>2523226122</v>
      </c>
      <c r="R45" s="63"/>
      <c r="S45" s="63">
        <f t="shared" si="2"/>
        <v>2523226122</v>
      </c>
      <c r="U45" s="64">
        <f>S45/درآمد!$F$12*100</f>
        <v>-0.7169044356404326</v>
      </c>
    </row>
    <row r="46" spans="1:21" ht="18.75">
      <c r="A46" s="56" t="s">
        <v>109</v>
      </c>
      <c r="C46" s="63">
        <f>IFERROR(VLOOKUP(A46,'درآمد سود سهام'!A:S,9,0),0)</f>
        <v>0</v>
      </c>
      <c r="D46" s="63"/>
      <c r="E46" s="63">
        <f>IFERROR(VLOOKUP(A46,'درآمد ناشی از تغییر قیمت اوراق'!A:Q,9,0),0)</f>
        <v>0</v>
      </c>
      <c r="F46" s="63"/>
      <c r="G46" s="63">
        <f>IFERROR(VLOOKUP(A46,'درآمد ناشی از فروش'!A:Q,9,),0)</f>
        <v>0</v>
      </c>
      <c r="H46" s="63"/>
      <c r="I46" s="63">
        <f t="shared" si="0"/>
        <v>0</v>
      </c>
      <c r="J46" s="63"/>
      <c r="K46" s="64">
        <f t="shared" si="1"/>
        <v>0</v>
      </c>
      <c r="L46" s="63"/>
      <c r="M46" s="63">
        <f>IFERROR(VLOOKUP(A46,'درآمد سود سهام'!A:S,15,0),0)</f>
        <v>0</v>
      </c>
      <c r="N46" s="63"/>
      <c r="O46" s="63">
        <f>IFERROR(VLOOKUP(A46,'درآمد ناشی از تغییر قیمت اوراق'!A:Q,17,0),0)</f>
        <v>0</v>
      </c>
      <c r="P46" s="63"/>
      <c r="Q46" s="63">
        <f>IFERROR(VLOOKUP(A46,'درآمد اعمال اختیار'!A:M,13,0),0)</f>
        <v>18087887247</v>
      </c>
      <c r="R46" s="63"/>
      <c r="S46" s="63">
        <f t="shared" si="2"/>
        <v>18087887247</v>
      </c>
      <c r="U46" s="64">
        <f>S46/درآمد!$F$12*100</f>
        <v>-5.1391694488562027</v>
      </c>
    </row>
    <row r="47" spans="1:21" ht="18.75">
      <c r="A47" s="56" t="s">
        <v>12</v>
      </c>
      <c r="C47" s="63">
        <f>IFERROR(VLOOKUP(A47,'درآمد سود سهام'!A:S,9,0),0)</f>
        <v>0</v>
      </c>
      <c r="D47" s="63"/>
      <c r="E47" s="63">
        <f>IFERROR(VLOOKUP(A47,'درآمد ناشی از تغییر قیمت اوراق'!A:Q,9,0),0)</f>
        <v>0</v>
      </c>
      <c r="F47" s="63"/>
      <c r="G47" s="63">
        <f>IFERROR(VLOOKUP(A47,'درآمد ناشی از فروش'!A:Q,9,),0)</f>
        <v>0</v>
      </c>
      <c r="H47" s="63"/>
      <c r="I47" s="63">
        <f t="shared" si="0"/>
        <v>0</v>
      </c>
      <c r="J47" s="63"/>
      <c r="K47" s="64">
        <f t="shared" si="1"/>
        <v>0</v>
      </c>
      <c r="L47" s="63"/>
      <c r="M47" s="63">
        <f>IFERROR(VLOOKUP(A47,'درآمد سود سهام'!A:S,15,0),0)</f>
        <v>0</v>
      </c>
      <c r="N47" s="63"/>
      <c r="O47" s="63">
        <f>IFERROR(VLOOKUP(A47,'درآمد ناشی از تغییر قیمت اوراق'!A:Q,17,0),0)</f>
        <v>0</v>
      </c>
      <c r="P47" s="63"/>
      <c r="Q47" s="63">
        <f>IFERROR(VLOOKUP(A47,'درآمد اعمال اختیار'!A:M,13,0),0)</f>
        <v>-6313932</v>
      </c>
      <c r="R47" s="63"/>
      <c r="S47" s="63">
        <f t="shared" si="2"/>
        <v>-6313932</v>
      </c>
      <c r="U47" s="64">
        <f>S47/درآمد!$F$12*100</f>
        <v>1.7939279471093188E-3</v>
      </c>
    </row>
    <row r="48" spans="1:21" ht="18.75">
      <c r="A48" s="56" t="s">
        <v>236</v>
      </c>
      <c r="B48" s="65"/>
      <c r="C48" s="63">
        <f>IFERROR(VLOOKUP(A48,'درآمد سود سهام'!A:S,9,0),0)</f>
        <v>0</v>
      </c>
      <c r="D48" s="63"/>
      <c r="E48" s="63">
        <f>IFERROR(VLOOKUP(A48,'درآمد ناشی از تغییر قیمت اوراق'!A:Q,9,0),0)</f>
        <v>0</v>
      </c>
      <c r="F48" s="63"/>
      <c r="G48" s="63">
        <f>IFERROR(VLOOKUP(A48,'درآمد ناشی از فروش'!A:Q,9,),0)</f>
        <v>0</v>
      </c>
      <c r="H48" s="63"/>
      <c r="I48" s="63">
        <f t="shared" si="0"/>
        <v>0</v>
      </c>
      <c r="J48" s="63"/>
      <c r="K48" s="64">
        <f t="shared" si="1"/>
        <v>0</v>
      </c>
      <c r="L48" s="63"/>
      <c r="M48" s="63">
        <f>IFERROR(VLOOKUP(A48,'درآمد سود سهام'!A:S,15,0),0)</f>
        <v>0</v>
      </c>
      <c r="N48" s="63"/>
      <c r="O48" s="63">
        <f>IFERROR(VLOOKUP(A48,'درآمد ناشی از تغییر قیمت اوراق'!A:Q,17,0),0)</f>
        <v>0</v>
      </c>
      <c r="P48" s="63"/>
      <c r="Q48" s="63">
        <f>IFERROR(VLOOKUP(A48,'درآمد اعمال اختیار'!A:M,13,0),0)</f>
        <v>-10852</v>
      </c>
      <c r="R48" s="63"/>
      <c r="S48" s="63">
        <f t="shared" si="2"/>
        <v>-10852</v>
      </c>
      <c r="U48" s="64">
        <f>S48/درآمد!$F$12*100</f>
        <v>3.0832935929671602E-6</v>
      </c>
    </row>
    <row r="49" spans="1:21" ht="18.75">
      <c r="A49" s="56" t="s">
        <v>13</v>
      </c>
      <c r="C49" s="63">
        <f>IFERROR(VLOOKUP(A49,'درآمد سود سهام'!A:S,9,0),0)</f>
        <v>0</v>
      </c>
      <c r="D49" s="63"/>
      <c r="E49" s="63">
        <f>IFERROR(VLOOKUP(A49,'درآمد ناشی از تغییر قیمت اوراق'!A:Q,9,0),0)</f>
        <v>0</v>
      </c>
      <c r="F49" s="63"/>
      <c r="G49" s="63">
        <f>IFERROR(VLOOKUP(A49,'درآمد ناشی از فروش'!A:Q,9,),0)</f>
        <v>0</v>
      </c>
      <c r="H49" s="63"/>
      <c r="I49" s="63">
        <f t="shared" si="0"/>
        <v>0</v>
      </c>
      <c r="J49" s="63"/>
      <c r="K49" s="64">
        <f t="shared" si="1"/>
        <v>0</v>
      </c>
      <c r="L49" s="63"/>
      <c r="M49" s="63">
        <f>IFERROR(VLOOKUP(A49,'درآمد سود سهام'!A:S,15,0),0)</f>
        <v>0</v>
      </c>
      <c r="N49" s="63"/>
      <c r="O49" s="63">
        <f>IFERROR(VLOOKUP(A49,'درآمد ناشی از تغییر قیمت اوراق'!A:Q,17,0),0)</f>
        <v>0</v>
      </c>
      <c r="P49" s="63"/>
      <c r="Q49" s="63">
        <f>IFERROR(VLOOKUP(A49,'درآمد اعمال اختیار'!A:M,13,0),0)</f>
        <v>-206443</v>
      </c>
      <c r="R49" s="63"/>
      <c r="S49" s="63">
        <f t="shared" si="2"/>
        <v>-206443</v>
      </c>
      <c r="U49" s="64">
        <f>S49/درآمد!$F$12*100</f>
        <v>5.865502941512344E-5</v>
      </c>
    </row>
    <row r="50" spans="1:21" ht="18.75">
      <c r="A50" s="56" t="s">
        <v>84</v>
      </c>
      <c r="C50" s="63">
        <f>IFERROR(VLOOKUP(A50,'درآمد سود سهام'!A:S,9,0),0)</f>
        <v>0</v>
      </c>
      <c r="D50" s="63"/>
      <c r="E50" s="63">
        <f>IFERROR(VLOOKUP(A50,'درآمد ناشی از تغییر قیمت اوراق'!A:Q,9,0),0)</f>
        <v>0</v>
      </c>
      <c r="F50" s="63"/>
      <c r="G50" s="63">
        <f>IFERROR(VLOOKUP(A50,'درآمد ناشی از فروش'!A:Q,9,),0)</f>
        <v>0</v>
      </c>
      <c r="H50" s="63"/>
      <c r="I50" s="63">
        <f t="shared" si="0"/>
        <v>0</v>
      </c>
      <c r="J50" s="63"/>
      <c r="K50" s="64">
        <f t="shared" si="1"/>
        <v>0</v>
      </c>
      <c r="L50" s="63"/>
      <c r="M50" s="63">
        <f>IFERROR(VLOOKUP(A50,'درآمد سود سهام'!A:S,15,0),0)</f>
        <v>0</v>
      </c>
      <c r="N50" s="63"/>
      <c r="O50" s="63">
        <f>IFERROR(VLOOKUP(A50,'درآمد ناشی از تغییر قیمت اوراق'!A:Q,17,0),0)</f>
        <v>0</v>
      </c>
      <c r="P50" s="63"/>
      <c r="Q50" s="63">
        <f>IFERROR(VLOOKUP(A50,'درآمد اعمال اختیار'!A:M,13,0),0)</f>
        <v>-192580430</v>
      </c>
      <c r="R50" s="63"/>
      <c r="S50" s="63">
        <f t="shared" si="2"/>
        <v>-192580430</v>
      </c>
      <c r="U50" s="64">
        <f>S50/درآمد!$F$12*100</f>
        <v>5.4716366195158558E-2</v>
      </c>
    </row>
    <row r="51" spans="1:21" ht="18.75">
      <c r="A51" s="56" t="s">
        <v>75</v>
      </c>
      <c r="B51" s="65"/>
      <c r="C51" s="63">
        <f>IFERROR(VLOOKUP(A51,'درآمد سود سهام'!A:S,9,0),0)</f>
        <v>0</v>
      </c>
      <c r="D51" s="63"/>
      <c r="E51" s="63">
        <f>IFERROR(VLOOKUP(A51,'درآمد ناشی از تغییر قیمت اوراق'!A:Q,9,0),0)</f>
        <v>0</v>
      </c>
      <c r="F51" s="63"/>
      <c r="G51" s="63">
        <f>IFERROR(VLOOKUP(A51,'درآمد ناشی از فروش'!A:Q,9,),0)</f>
        <v>0</v>
      </c>
      <c r="H51" s="63"/>
      <c r="I51" s="63">
        <f t="shared" si="0"/>
        <v>0</v>
      </c>
      <c r="J51" s="63"/>
      <c r="K51" s="64">
        <f t="shared" si="1"/>
        <v>0</v>
      </c>
      <c r="L51" s="63"/>
      <c r="M51" s="63">
        <f>IFERROR(VLOOKUP(A51,'درآمد سود سهام'!A:S,15,0),0)</f>
        <v>0</v>
      </c>
      <c r="N51" s="63"/>
      <c r="O51" s="63">
        <f>IFERROR(VLOOKUP(A51,'درآمد ناشی از تغییر قیمت اوراق'!A:Q,17,0),0)</f>
        <v>0</v>
      </c>
      <c r="P51" s="63"/>
      <c r="Q51" s="63">
        <f>IFERROR(VLOOKUP(A51,'درآمد اعمال اختیار'!A:M,13,0),0)</f>
        <v>1791090659</v>
      </c>
      <c r="R51" s="63"/>
      <c r="S51" s="63">
        <f t="shared" si="2"/>
        <v>1791090659</v>
      </c>
      <c r="U51" s="64">
        <f>S51/درآمد!$F$12*100</f>
        <v>-0.50888853237357434</v>
      </c>
    </row>
    <row r="52" spans="1:21" ht="18.75">
      <c r="A52" s="56" t="s">
        <v>102</v>
      </c>
      <c r="C52" s="63">
        <f>IFERROR(VLOOKUP(A52,'درآمد سود سهام'!A:S,9,0),0)</f>
        <v>0</v>
      </c>
      <c r="D52" s="63"/>
      <c r="E52" s="63">
        <f>IFERROR(VLOOKUP(A52,'درآمد ناشی از تغییر قیمت اوراق'!A:Q,9,0),0)</f>
        <v>0</v>
      </c>
      <c r="F52" s="63"/>
      <c r="G52" s="63">
        <f>IFERROR(VLOOKUP(A52,'درآمد ناشی از فروش'!A:Q,9,),0)</f>
        <v>0</v>
      </c>
      <c r="H52" s="63"/>
      <c r="I52" s="63">
        <f t="shared" si="0"/>
        <v>0</v>
      </c>
      <c r="J52" s="63"/>
      <c r="K52" s="64">
        <f t="shared" si="1"/>
        <v>0</v>
      </c>
      <c r="L52" s="63"/>
      <c r="M52" s="63">
        <f>IFERROR(VLOOKUP(A52,'درآمد سود سهام'!A:S,15,0),0)</f>
        <v>0</v>
      </c>
      <c r="N52" s="63"/>
      <c r="O52" s="63">
        <f>IFERROR(VLOOKUP(A52,'درآمد ناشی از تغییر قیمت اوراق'!A:Q,17,0),0)</f>
        <v>0</v>
      </c>
      <c r="P52" s="63"/>
      <c r="Q52" s="63">
        <f>IFERROR(VLOOKUP(A52,'درآمد اعمال اختیار'!A:M,13,0),0)</f>
        <v>3926237205</v>
      </c>
      <c r="R52" s="63"/>
      <c r="S52" s="63">
        <f t="shared" si="2"/>
        <v>3926237205</v>
      </c>
      <c r="U52" s="64">
        <f>S52/درآمد!$F$12*100</f>
        <v>-1.1155309637528374</v>
      </c>
    </row>
    <row r="53" spans="1:21" ht="18.75">
      <c r="A53" s="56" t="s">
        <v>91</v>
      </c>
      <c r="C53" s="63">
        <f>IFERROR(VLOOKUP(A53,'درآمد سود سهام'!A:S,9,0),0)</f>
        <v>0</v>
      </c>
      <c r="D53" s="63"/>
      <c r="E53" s="63">
        <f>IFERROR(VLOOKUP(A53,'درآمد ناشی از تغییر قیمت اوراق'!A:Q,9,0),0)</f>
        <v>0</v>
      </c>
      <c r="F53" s="63"/>
      <c r="G53" s="63">
        <f>IFERROR(VLOOKUP(A53,'درآمد ناشی از فروش'!A:Q,9,),0)</f>
        <v>0</v>
      </c>
      <c r="H53" s="63"/>
      <c r="I53" s="63">
        <f t="shared" si="0"/>
        <v>0</v>
      </c>
      <c r="J53" s="63"/>
      <c r="K53" s="64">
        <f t="shared" si="1"/>
        <v>0</v>
      </c>
      <c r="L53" s="63"/>
      <c r="M53" s="63">
        <f>IFERROR(VLOOKUP(A53,'درآمد سود سهام'!A:S,15,0),0)</f>
        <v>0</v>
      </c>
      <c r="N53" s="63"/>
      <c r="O53" s="63">
        <f>IFERROR(VLOOKUP(A53,'درآمد ناشی از تغییر قیمت اوراق'!A:Q,17,0),0)</f>
        <v>0</v>
      </c>
      <c r="P53" s="63"/>
      <c r="Q53" s="63">
        <f>IFERROR(VLOOKUP(A53,'درآمد اعمال اختیار'!A:M,13,0),0)</f>
        <v>-40415732</v>
      </c>
      <c r="R53" s="63"/>
      <c r="S53" s="63">
        <f t="shared" si="2"/>
        <v>-40415732</v>
      </c>
      <c r="U53" s="64">
        <f>S53/درآمد!$F$12*100</f>
        <v>1.148300474849593E-2</v>
      </c>
    </row>
    <row r="54" spans="1:21" ht="18.75">
      <c r="A54" s="56" t="s">
        <v>14</v>
      </c>
      <c r="C54" s="63">
        <f>IFERROR(VLOOKUP(A54,'درآمد سود سهام'!A:S,9,0),0)</f>
        <v>0</v>
      </c>
      <c r="D54" s="63"/>
      <c r="E54" s="63">
        <f>IFERROR(VLOOKUP(A54,'درآمد ناشی از تغییر قیمت اوراق'!A:Q,9,0),0)</f>
        <v>0</v>
      </c>
      <c r="F54" s="63"/>
      <c r="G54" s="63">
        <f>IFERROR(VLOOKUP(A54,'درآمد ناشی از فروش'!A:Q,9,),0)</f>
        <v>0</v>
      </c>
      <c r="H54" s="63"/>
      <c r="I54" s="63">
        <f t="shared" si="0"/>
        <v>0</v>
      </c>
      <c r="J54" s="63"/>
      <c r="K54" s="64">
        <f t="shared" si="1"/>
        <v>0</v>
      </c>
      <c r="L54" s="63"/>
      <c r="M54" s="63">
        <f>IFERROR(VLOOKUP(A54,'درآمد سود سهام'!A:S,15,0),0)</f>
        <v>0</v>
      </c>
      <c r="N54" s="63"/>
      <c r="O54" s="63">
        <f>IFERROR(VLOOKUP(A54,'درآمد ناشی از تغییر قیمت اوراق'!A:Q,17,0),0)</f>
        <v>0</v>
      </c>
      <c r="P54" s="63"/>
      <c r="Q54" s="63">
        <f>IFERROR(VLOOKUP(A54,'درآمد اعمال اختیار'!A:M,13,0),0)</f>
        <v>11726807853</v>
      </c>
      <c r="R54" s="63"/>
      <c r="S54" s="63">
        <f t="shared" si="2"/>
        <v>11726807853</v>
      </c>
      <c r="U54" s="64">
        <f>S54/درآمد!$F$12*100</f>
        <v>-3.3318458827047439</v>
      </c>
    </row>
    <row r="55" spans="1:21" ht="18.75">
      <c r="A55" s="56" t="s">
        <v>15</v>
      </c>
      <c r="B55" s="65"/>
      <c r="C55" s="63">
        <f>IFERROR(VLOOKUP(A55,'درآمد سود سهام'!A:S,9,0),0)</f>
        <v>0</v>
      </c>
      <c r="D55" s="63"/>
      <c r="E55" s="63">
        <f>IFERROR(VLOOKUP(A55,'درآمد ناشی از تغییر قیمت اوراق'!A:Q,9,0),0)</f>
        <v>0</v>
      </c>
      <c r="F55" s="63"/>
      <c r="G55" s="63">
        <f>IFERROR(VLOOKUP(A55,'درآمد ناشی از فروش'!A:Q,9,),0)</f>
        <v>0</v>
      </c>
      <c r="H55" s="63"/>
      <c r="I55" s="63">
        <f t="shared" si="0"/>
        <v>0</v>
      </c>
      <c r="J55" s="63"/>
      <c r="K55" s="64">
        <f t="shared" si="1"/>
        <v>0</v>
      </c>
      <c r="L55" s="63"/>
      <c r="M55" s="63">
        <f>IFERROR(VLOOKUP(A55,'درآمد سود سهام'!A:S,15,0),0)</f>
        <v>0</v>
      </c>
      <c r="N55" s="63"/>
      <c r="O55" s="63">
        <f>IFERROR(VLOOKUP(A55,'درآمد ناشی از تغییر قیمت اوراق'!A:Q,17,0),0)</f>
        <v>0</v>
      </c>
      <c r="P55" s="63"/>
      <c r="Q55" s="63">
        <f>IFERROR(VLOOKUP(A55,'درآمد اعمال اختیار'!A:M,13,0),0)</f>
        <v>2918571101</v>
      </c>
      <c r="R55" s="63"/>
      <c r="S55" s="63">
        <f t="shared" si="2"/>
        <v>2918571101</v>
      </c>
      <c r="U55" s="64">
        <f>S55/درآمد!$F$12*100</f>
        <v>-0.82923070183675007</v>
      </c>
    </row>
    <row r="56" spans="1:21" ht="18.75">
      <c r="A56" s="56" t="s">
        <v>92</v>
      </c>
      <c r="C56" s="63">
        <f>IFERROR(VLOOKUP(A56,'درآمد سود سهام'!A:S,9,0),0)</f>
        <v>0</v>
      </c>
      <c r="D56" s="63"/>
      <c r="E56" s="63">
        <f>IFERROR(VLOOKUP(A56,'درآمد ناشی از تغییر قیمت اوراق'!A:Q,9,0),0)</f>
        <v>0</v>
      </c>
      <c r="F56" s="63"/>
      <c r="G56" s="63">
        <f>IFERROR(VLOOKUP(A56,'درآمد ناشی از فروش'!A:Q,9,),0)</f>
        <v>0</v>
      </c>
      <c r="H56" s="63"/>
      <c r="I56" s="63">
        <f t="shared" si="0"/>
        <v>0</v>
      </c>
      <c r="J56" s="63"/>
      <c r="K56" s="64">
        <f t="shared" si="1"/>
        <v>0</v>
      </c>
      <c r="L56" s="63"/>
      <c r="M56" s="63">
        <f>IFERROR(VLOOKUP(A56,'درآمد سود سهام'!A:S,15,0),0)</f>
        <v>0</v>
      </c>
      <c r="N56" s="63"/>
      <c r="O56" s="63">
        <f>IFERROR(VLOOKUP(A56,'درآمد ناشی از تغییر قیمت اوراق'!A:Q,17,0),0)</f>
        <v>0</v>
      </c>
      <c r="P56" s="63"/>
      <c r="Q56" s="63">
        <f>IFERROR(VLOOKUP(A56,'درآمد اعمال اختیار'!A:M,13,0),0)</f>
        <v>2079073922</v>
      </c>
      <c r="R56" s="63"/>
      <c r="S56" s="63">
        <f t="shared" si="2"/>
        <v>2079073922</v>
      </c>
      <c r="U56" s="64">
        <f>S56/درآمد!$F$12*100</f>
        <v>-0.59071095678287</v>
      </c>
    </row>
    <row r="57" spans="1:21" ht="18.75">
      <c r="A57" s="56" t="s">
        <v>49</v>
      </c>
      <c r="C57" s="63">
        <f>IFERROR(VLOOKUP(A57,'درآمد سود سهام'!A:S,9,0),0)</f>
        <v>0</v>
      </c>
      <c r="D57" s="63"/>
      <c r="E57" s="63">
        <f>IFERROR(VLOOKUP(A57,'درآمد ناشی از تغییر قیمت اوراق'!A:Q,9,0),0)</f>
        <v>0</v>
      </c>
      <c r="F57" s="63"/>
      <c r="G57" s="63">
        <f>IFERROR(VLOOKUP(A57,'درآمد ناشی از فروش'!A:Q,9,),0)</f>
        <v>0</v>
      </c>
      <c r="H57" s="63"/>
      <c r="I57" s="63">
        <f t="shared" si="0"/>
        <v>0</v>
      </c>
      <c r="J57" s="63"/>
      <c r="K57" s="64">
        <f t="shared" si="1"/>
        <v>0</v>
      </c>
      <c r="L57" s="63"/>
      <c r="M57" s="63">
        <f>IFERROR(VLOOKUP(A57,'درآمد سود سهام'!A:S,15,0),0)</f>
        <v>0</v>
      </c>
      <c r="N57" s="63"/>
      <c r="O57" s="63">
        <f>IFERROR(VLOOKUP(A57,'درآمد ناشی از تغییر قیمت اوراق'!A:Q,17,0),0)</f>
        <v>0</v>
      </c>
      <c r="P57" s="63"/>
      <c r="Q57" s="63">
        <f>IFERROR(VLOOKUP(A57,'درآمد اعمال اختیار'!A:M,13,0),0)</f>
        <v>7522990172</v>
      </c>
      <c r="R57" s="63"/>
      <c r="S57" s="63">
        <f t="shared" si="2"/>
        <v>7522990172</v>
      </c>
      <c r="U57" s="64">
        <f>S57/درآمد!$F$12*100</f>
        <v>-2.1374481567713337</v>
      </c>
    </row>
    <row r="58" spans="1:21" ht="23.25" customHeight="1">
      <c r="A58" s="56" t="s">
        <v>50</v>
      </c>
      <c r="B58" s="65"/>
      <c r="C58" s="63">
        <f>IFERROR(VLOOKUP(A58,'درآمد سود سهام'!A:S,9,0),0)</f>
        <v>0</v>
      </c>
      <c r="D58" s="63"/>
      <c r="E58" s="63">
        <f>IFERROR(VLOOKUP(A58,'درآمد ناشی از تغییر قیمت اوراق'!A:Q,9,0),0)</f>
        <v>0</v>
      </c>
      <c r="F58" s="63"/>
      <c r="G58" s="63">
        <f>IFERROR(VLOOKUP(A58,'درآمد ناشی از فروش'!A:Q,9,),0)</f>
        <v>0</v>
      </c>
      <c r="H58" s="63"/>
      <c r="I58" s="63">
        <f t="shared" si="0"/>
        <v>0</v>
      </c>
      <c r="J58" s="63"/>
      <c r="K58" s="64">
        <f t="shared" si="1"/>
        <v>0</v>
      </c>
      <c r="L58" s="63"/>
      <c r="M58" s="63">
        <f>IFERROR(VLOOKUP(A58,'درآمد سود سهام'!A:S,15,0),0)</f>
        <v>0</v>
      </c>
      <c r="N58" s="63"/>
      <c r="O58" s="63">
        <f>IFERROR(VLOOKUP(A58,'درآمد ناشی از تغییر قیمت اوراق'!A:Q,17,0),0)</f>
        <v>0</v>
      </c>
      <c r="P58" s="63"/>
      <c r="Q58" s="63">
        <f>IFERROR(VLOOKUP(A58,'درآمد اعمال اختیار'!A:M,13,0),0)</f>
        <v>7390478380</v>
      </c>
      <c r="R58" s="63"/>
      <c r="S58" s="63">
        <f t="shared" si="2"/>
        <v>7390478380</v>
      </c>
      <c r="U58" s="64">
        <f>S58/درآمد!$F$12*100</f>
        <v>-2.0997986212694726</v>
      </c>
    </row>
    <row r="59" spans="1:21" ht="18.75">
      <c r="A59" s="56" t="s">
        <v>48</v>
      </c>
      <c r="B59" s="65"/>
      <c r="C59" s="63">
        <f>IFERROR(VLOOKUP(A59,'درآمد سود سهام'!A:S,9,0),0)</f>
        <v>0</v>
      </c>
      <c r="D59" s="63"/>
      <c r="E59" s="63">
        <f>IFERROR(VLOOKUP(A59,'درآمد ناشی از تغییر قیمت اوراق'!A:Q,9,0),0)</f>
        <v>0</v>
      </c>
      <c r="F59" s="63"/>
      <c r="G59" s="63">
        <f>IFERROR(VLOOKUP(A59,'درآمد ناشی از فروش'!A:Q,9,),0)</f>
        <v>0</v>
      </c>
      <c r="H59" s="63"/>
      <c r="I59" s="63">
        <f t="shared" si="0"/>
        <v>0</v>
      </c>
      <c r="J59" s="63"/>
      <c r="K59" s="64">
        <f t="shared" si="1"/>
        <v>0</v>
      </c>
      <c r="L59" s="63"/>
      <c r="M59" s="63">
        <f>IFERROR(VLOOKUP(A59,'درآمد سود سهام'!A:S,15,0),0)</f>
        <v>0</v>
      </c>
      <c r="N59" s="63"/>
      <c r="O59" s="63">
        <f>IFERROR(VLOOKUP(A59,'درآمد ناشی از تغییر قیمت اوراق'!A:Q,17,0),0)</f>
        <v>0</v>
      </c>
      <c r="P59" s="63"/>
      <c r="Q59" s="63">
        <f>IFERROR(VLOOKUP(A59,'درآمد اعمال اختیار'!A:M,13,0),0)</f>
        <v>9756714038</v>
      </c>
      <c r="R59" s="63"/>
      <c r="S59" s="63">
        <f t="shared" si="2"/>
        <v>9756714038</v>
      </c>
      <c r="U59" s="64">
        <f>S59/درآمد!$F$12*100</f>
        <v>-2.7720985884425131</v>
      </c>
    </row>
    <row r="60" spans="1:21" ht="18.75">
      <c r="A60" s="56" t="s">
        <v>76</v>
      </c>
      <c r="C60" s="63">
        <f>IFERROR(VLOOKUP(A60,'درآمد سود سهام'!A:S,9,0),0)</f>
        <v>0</v>
      </c>
      <c r="D60" s="63"/>
      <c r="E60" s="63">
        <f>IFERROR(VLOOKUP(A60,'درآمد ناشی از تغییر قیمت اوراق'!A:Q,9,0),0)</f>
        <v>0</v>
      </c>
      <c r="F60" s="63"/>
      <c r="G60" s="63">
        <f>IFERROR(VLOOKUP(A60,'درآمد ناشی از فروش'!A:Q,9,),0)</f>
        <v>0</v>
      </c>
      <c r="H60" s="63"/>
      <c r="I60" s="63">
        <f t="shared" si="0"/>
        <v>0</v>
      </c>
      <c r="J60" s="63"/>
      <c r="K60" s="64">
        <f t="shared" si="1"/>
        <v>0</v>
      </c>
      <c r="L60" s="63"/>
      <c r="M60" s="63">
        <f>IFERROR(VLOOKUP(A60,'درآمد سود سهام'!A:S,15,0),0)</f>
        <v>0</v>
      </c>
      <c r="N60" s="63"/>
      <c r="O60" s="63">
        <f>IFERROR(VLOOKUP(A60,'درآمد ناشی از تغییر قیمت اوراق'!A:Q,17,0),0)</f>
        <v>0</v>
      </c>
      <c r="P60" s="63"/>
      <c r="Q60" s="63">
        <f>IFERROR(VLOOKUP(A60,'درآمد اعمال اختیار'!A:M,13,0),0)</f>
        <v>-2489001618</v>
      </c>
      <c r="R60" s="63"/>
      <c r="S60" s="63">
        <f t="shared" si="2"/>
        <v>-2489001618</v>
      </c>
      <c r="U60" s="64">
        <f>S60/درآمد!$F$12*100</f>
        <v>0.70718049591451304</v>
      </c>
    </row>
    <row r="61" spans="1:21" ht="18.75">
      <c r="A61" s="56" t="s">
        <v>16</v>
      </c>
      <c r="B61" s="65"/>
      <c r="C61" s="63">
        <f>IFERROR(VLOOKUP(A61,'درآمد سود سهام'!A:S,9,0),0)</f>
        <v>0</v>
      </c>
      <c r="D61" s="63"/>
      <c r="E61" s="63">
        <f>IFERROR(VLOOKUP(A61,'درآمد ناشی از تغییر قیمت اوراق'!A:Q,9,0),0)</f>
        <v>0</v>
      </c>
      <c r="F61" s="63"/>
      <c r="G61" s="63">
        <f>IFERROR(VLOOKUP(A61,'درآمد ناشی از فروش'!A:Q,9,),0)</f>
        <v>0</v>
      </c>
      <c r="H61" s="63"/>
      <c r="I61" s="63">
        <f t="shared" si="0"/>
        <v>0</v>
      </c>
      <c r="J61" s="63"/>
      <c r="K61" s="64">
        <f t="shared" si="1"/>
        <v>0</v>
      </c>
      <c r="L61" s="63"/>
      <c r="M61" s="63">
        <f>IFERROR(VLOOKUP(A61,'درآمد سود سهام'!A:S,15,0),0)</f>
        <v>0</v>
      </c>
      <c r="N61" s="63"/>
      <c r="O61" s="63">
        <f>IFERROR(VLOOKUP(A61,'درآمد ناشی از تغییر قیمت اوراق'!A:Q,17,0),0)</f>
        <v>0</v>
      </c>
      <c r="P61" s="63"/>
      <c r="Q61" s="63">
        <f>IFERROR(VLOOKUP(A61,'درآمد اعمال اختیار'!A:M,13,0),0)</f>
        <v>9375209609</v>
      </c>
      <c r="R61" s="63"/>
      <c r="S61" s="63">
        <f t="shared" si="2"/>
        <v>9375209609</v>
      </c>
      <c r="U61" s="64">
        <f>S61/درآمد!$F$12*100</f>
        <v>-2.6637047290963745</v>
      </c>
    </row>
    <row r="62" spans="1:21" ht="18.75">
      <c r="A62" s="56" t="s">
        <v>89</v>
      </c>
      <c r="B62" s="65"/>
      <c r="C62" s="63">
        <f>IFERROR(VLOOKUP(A62,'درآمد سود سهام'!A:S,9,0),0)</f>
        <v>0</v>
      </c>
      <c r="D62" s="63"/>
      <c r="E62" s="63">
        <f>IFERROR(VLOOKUP(A62,'درآمد ناشی از تغییر قیمت اوراق'!A:Q,9,0),0)</f>
        <v>0</v>
      </c>
      <c r="F62" s="63"/>
      <c r="G62" s="63">
        <f>IFERROR(VLOOKUP(A62,'درآمد ناشی از فروش'!A:Q,9,),0)</f>
        <v>0</v>
      </c>
      <c r="H62" s="63"/>
      <c r="I62" s="63">
        <f t="shared" si="0"/>
        <v>0</v>
      </c>
      <c r="J62" s="63"/>
      <c r="K62" s="64">
        <f t="shared" si="1"/>
        <v>0</v>
      </c>
      <c r="L62" s="63"/>
      <c r="M62" s="63">
        <f>IFERROR(VLOOKUP(A62,'درآمد سود سهام'!A:S,15,0),0)</f>
        <v>0</v>
      </c>
      <c r="N62" s="63"/>
      <c r="O62" s="63">
        <f>IFERROR(VLOOKUP(A62,'درآمد ناشی از تغییر قیمت اوراق'!A:Q,17,0),0)</f>
        <v>0</v>
      </c>
      <c r="P62" s="63"/>
      <c r="Q62" s="63">
        <f>IFERROR(VLOOKUP(A62,'درآمد اعمال اختیار'!A:M,13,0),0)</f>
        <v>-11478508</v>
      </c>
      <c r="R62" s="63"/>
      <c r="S62" s="63">
        <f t="shared" si="2"/>
        <v>-11478508</v>
      </c>
      <c r="U62" s="64">
        <f>S62/درآمد!$F$12*100</f>
        <v>3.2612983941413837E-3</v>
      </c>
    </row>
    <row r="63" spans="1:21" ht="18.75">
      <c r="A63" s="56" t="s">
        <v>240</v>
      </c>
      <c r="B63" s="65"/>
      <c r="C63" s="63">
        <f>IFERROR(VLOOKUP(A63,'درآمد سود سهام'!A:S,9,0),0)</f>
        <v>0</v>
      </c>
      <c r="D63" s="63"/>
      <c r="E63" s="63">
        <f>IFERROR(VLOOKUP(A63,'درآمد ناشی از تغییر قیمت اوراق'!A:Q,9,0),0)</f>
        <v>0</v>
      </c>
      <c r="F63" s="63"/>
      <c r="G63" s="63">
        <f>IFERROR(VLOOKUP(A63,'درآمد ناشی از فروش'!A:Q,9,),0)</f>
        <v>0</v>
      </c>
      <c r="H63" s="63"/>
      <c r="I63" s="63">
        <f t="shared" si="0"/>
        <v>0</v>
      </c>
      <c r="J63" s="63"/>
      <c r="K63" s="64">
        <f t="shared" si="1"/>
        <v>0</v>
      </c>
      <c r="L63" s="63"/>
      <c r="M63" s="63">
        <f>IFERROR(VLOOKUP(A63,'درآمد سود سهام'!A:S,15,0),0)</f>
        <v>0</v>
      </c>
      <c r="N63" s="63"/>
      <c r="O63" s="63">
        <f>IFERROR(VLOOKUP(A63,'درآمد ناشی از تغییر قیمت اوراق'!A:Q,17,0),0)</f>
        <v>0</v>
      </c>
      <c r="P63" s="63"/>
      <c r="Q63" s="63">
        <f>IFERROR(VLOOKUP(A63,'درآمد اعمال اختیار'!A:M,13,0),0)</f>
        <v>-25205925282</v>
      </c>
      <c r="R63" s="63"/>
      <c r="S63" s="63">
        <f t="shared" si="2"/>
        <v>-25205925282</v>
      </c>
      <c r="U63" s="64">
        <f>S63/درآمد!$F$12*100</f>
        <v>7.1615617330261294</v>
      </c>
    </row>
    <row r="64" spans="1:21" ht="18.75">
      <c r="A64" s="56" t="s">
        <v>231</v>
      </c>
      <c r="C64" s="63">
        <f>IFERROR(VLOOKUP(A64,'درآمد سود سهام'!A:S,9,0),0)</f>
        <v>0</v>
      </c>
      <c r="D64" s="63"/>
      <c r="E64" s="63">
        <f>IFERROR(VLOOKUP(A64,'درآمد ناشی از تغییر قیمت اوراق'!A:Q,9,0),0)</f>
        <v>0</v>
      </c>
      <c r="F64" s="63"/>
      <c r="G64" s="63">
        <f>IFERROR(VLOOKUP(A64,'درآمد ناشی از فروش'!A:Q,9,),0)</f>
        <v>0</v>
      </c>
      <c r="H64" s="63"/>
      <c r="I64" s="63">
        <f t="shared" si="0"/>
        <v>0</v>
      </c>
      <c r="J64" s="63"/>
      <c r="K64" s="64">
        <f t="shared" si="1"/>
        <v>0</v>
      </c>
      <c r="L64" s="63"/>
      <c r="M64" s="63">
        <f>IFERROR(VLOOKUP(A64,'درآمد سود سهام'!A:S,15,0),0)</f>
        <v>0</v>
      </c>
      <c r="N64" s="63"/>
      <c r="O64" s="63">
        <f>IFERROR(VLOOKUP(A64,'درآمد ناشی از تغییر قیمت اوراق'!A:Q,17,0),0)</f>
        <v>0</v>
      </c>
      <c r="P64" s="63"/>
      <c r="Q64" s="63">
        <f>IFERROR(VLOOKUP(A64,'درآمد اعمال اختیار'!A:M,13,0),0)</f>
        <v>2144850885</v>
      </c>
      <c r="R64" s="63"/>
      <c r="S64" s="63">
        <f t="shared" si="2"/>
        <v>2144850885</v>
      </c>
      <c r="U64" s="64">
        <f>S64/درآمد!$F$12*100</f>
        <v>-0.60939964905920041</v>
      </c>
    </row>
    <row r="65" spans="1:21" ht="18.75">
      <c r="A65" s="56" t="s">
        <v>247</v>
      </c>
      <c r="C65" s="63">
        <f>IFERROR(VLOOKUP(A65,'درآمد سود سهام'!A:S,9,0),0)</f>
        <v>0</v>
      </c>
      <c r="D65" s="63"/>
      <c r="E65" s="63">
        <f>IFERROR(VLOOKUP(A65,'درآمد ناشی از تغییر قیمت اوراق'!A:Q,9,0),0)</f>
        <v>0</v>
      </c>
      <c r="F65" s="63"/>
      <c r="G65" s="63">
        <f>IFERROR(VLOOKUP(A65,'درآمد ناشی از فروش'!A:Q,9,),0)</f>
        <v>0</v>
      </c>
      <c r="H65" s="63"/>
      <c r="I65" s="63">
        <f t="shared" si="0"/>
        <v>0</v>
      </c>
      <c r="J65" s="63"/>
      <c r="K65" s="64">
        <f t="shared" si="1"/>
        <v>0</v>
      </c>
      <c r="L65" s="63"/>
      <c r="M65" s="63">
        <f>IFERROR(VLOOKUP(A65,'درآمد سود سهام'!A:S,15,0),0)</f>
        <v>0</v>
      </c>
      <c r="N65" s="63"/>
      <c r="O65" s="63">
        <f>IFERROR(VLOOKUP(A65,'درآمد ناشی از تغییر قیمت اوراق'!A:Q,17,0),0)</f>
        <v>0</v>
      </c>
      <c r="P65" s="63"/>
      <c r="Q65" s="63">
        <f>IFERROR(VLOOKUP(A65,'درآمد اعمال اختیار'!A:M,13,0),0)</f>
        <v>39976842</v>
      </c>
      <c r="R65" s="63"/>
      <c r="S65" s="63">
        <f t="shared" si="2"/>
        <v>39976842</v>
      </c>
      <c r="U65" s="64">
        <f>S65/درآمد!$F$12*100</f>
        <v>-1.1358306377226362E-2</v>
      </c>
    </row>
    <row r="66" spans="1:21" ht="18.75">
      <c r="A66" s="56" t="s">
        <v>242</v>
      </c>
      <c r="C66" s="63">
        <f>IFERROR(VLOOKUP(A66,'درآمد سود سهام'!A:S,9,0),0)</f>
        <v>0</v>
      </c>
      <c r="D66" s="63"/>
      <c r="E66" s="63">
        <f>IFERROR(VLOOKUP(A66,'درآمد ناشی از تغییر قیمت اوراق'!A:Q,9,0),0)</f>
        <v>0</v>
      </c>
      <c r="F66" s="63"/>
      <c r="G66" s="63">
        <f>IFERROR(VLOOKUP(A66,'درآمد ناشی از فروش'!A:Q,9,),0)</f>
        <v>0</v>
      </c>
      <c r="H66" s="63"/>
      <c r="I66" s="63">
        <f t="shared" si="0"/>
        <v>0</v>
      </c>
      <c r="J66" s="63"/>
      <c r="K66" s="64">
        <f t="shared" si="1"/>
        <v>0</v>
      </c>
      <c r="L66" s="63"/>
      <c r="M66" s="63">
        <f>IFERROR(VLOOKUP(A66,'درآمد سود سهام'!A:S,15,0),0)</f>
        <v>0</v>
      </c>
      <c r="N66" s="63"/>
      <c r="O66" s="63">
        <f>IFERROR(VLOOKUP(A66,'درآمد ناشی از تغییر قیمت اوراق'!A:Q,17,0),0)</f>
        <v>0</v>
      </c>
      <c r="P66" s="63"/>
      <c r="Q66" s="63">
        <f>IFERROR(VLOOKUP(A66,'درآمد اعمال اختیار'!A:M,13,0),0)</f>
        <v>-323583301</v>
      </c>
      <c r="R66" s="63"/>
      <c r="S66" s="63">
        <f t="shared" si="2"/>
        <v>-323583301</v>
      </c>
      <c r="U66" s="64">
        <f>S66/درآمد!$F$12*100</f>
        <v>9.1937183815376355E-2</v>
      </c>
    </row>
    <row r="67" spans="1:21" ht="18.75">
      <c r="A67" s="56" t="s">
        <v>17</v>
      </c>
      <c r="C67" s="63">
        <f>IFERROR(VLOOKUP(A67,'درآمد سود سهام'!A:S,9,0),0)</f>
        <v>0</v>
      </c>
      <c r="D67" s="63"/>
      <c r="E67" s="63">
        <f>IFERROR(VLOOKUP(A67,'درآمد ناشی از تغییر قیمت اوراق'!A:Q,9,0),0)</f>
        <v>0</v>
      </c>
      <c r="F67" s="63"/>
      <c r="G67" s="63">
        <f>IFERROR(VLOOKUP(A67,'درآمد ناشی از فروش'!A:Q,9,),0)</f>
        <v>0</v>
      </c>
      <c r="H67" s="63"/>
      <c r="I67" s="63">
        <f t="shared" si="0"/>
        <v>0</v>
      </c>
      <c r="J67" s="63"/>
      <c r="K67" s="64">
        <f t="shared" si="1"/>
        <v>0</v>
      </c>
      <c r="L67" s="63"/>
      <c r="M67" s="63">
        <f>IFERROR(VLOOKUP(A67,'درآمد سود سهام'!A:S,15,0),0)</f>
        <v>0</v>
      </c>
      <c r="N67" s="63"/>
      <c r="O67" s="63">
        <f>IFERROR(VLOOKUP(A67,'درآمد ناشی از تغییر قیمت اوراق'!A:Q,17,0),0)</f>
        <v>0</v>
      </c>
      <c r="P67" s="63"/>
      <c r="Q67" s="63">
        <f>IFERROR(VLOOKUP(A67,'درآمد اعمال اختیار'!A:M,13,0),0)</f>
        <v>-500180250</v>
      </c>
      <c r="R67" s="63"/>
      <c r="S67" s="63">
        <f t="shared" si="2"/>
        <v>-500180250</v>
      </c>
      <c r="U67" s="64">
        <f>S67/درآمد!$F$12*100</f>
        <v>0.14211228899315448</v>
      </c>
    </row>
    <row r="68" spans="1:21" ht="18.75">
      <c r="A68" s="56" t="s">
        <v>248</v>
      </c>
      <c r="C68" s="63">
        <f>IFERROR(VLOOKUP(A68,'درآمد سود سهام'!A:S,9,0),0)</f>
        <v>0</v>
      </c>
      <c r="D68" s="63"/>
      <c r="E68" s="63">
        <f>IFERROR(VLOOKUP(A68,'درآمد ناشی از تغییر قیمت اوراق'!A:Q,9,0),0)</f>
        <v>0</v>
      </c>
      <c r="F68" s="63"/>
      <c r="G68" s="63">
        <f>IFERROR(VLOOKUP(A68,'درآمد ناشی از فروش'!A:Q,9,),0)</f>
        <v>0</v>
      </c>
      <c r="H68" s="63"/>
      <c r="I68" s="63">
        <f t="shared" si="0"/>
        <v>0</v>
      </c>
      <c r="J68" s="63"/>
      <c r="K68" s="64">
        <f t="shared" si="1"/>
        <v>0</v>
      </c>
      <c r="L68" s="63"/>
      <c r="M68" s="63">
        <f>IFERROR(VLOOKUP(A68,'درآمد سود سهام'!A:S,15,0),0)</f>
        <v>0</v>
      </c>
      <c r="N68" s="63"/>
      <c r="O68" s="63">
        <f>IFERROR(VLOOKUP(A68,'درآمد ناشی از تغییر قیمت اوراق'!A:Q,17,0),0)</f>
        <v>0</v>
      </c>
      <c r="P68" s="63"/>
      <c r="Q68" s="63">
        <f>IFERROR(VLOOKUP(A68,'درآمد اعمال اختیار'!A:M,13,0),0)</f>
        <v>8559114460</v>
      </c>
      <c r="R68" s="63"/>
      <c r="S68" s="63">
        <f t="shared" si="2"/>
        <v>8559114460</v>
      </c>
      <c r="U68" s="64">
        <f>S68/درآمد!$F$12*100</f>
        <v>-2.4318340191661054</v>
      </c>
    </row>
    <row r="69" spans="1:21" ht="18.75">
      <c r="A69" s="56" t="s">
        <v>281</v>
      </c>
      <c r="C69" s="63">
        <f>IFERROR(VLOOKUP(A69,'درآمد سود سهام'!A:S,9,0),0)</f>
        <v>0</v>
      </c>
      <c r="D69" s="63"/>
      <c r="E69" s="63">
        <f>IFERROR(VLOOKUP(A69,'درآمد ناشی از تغییر قیمت اوراق'!A:Q,9,0),0)</f>
        <v>0</v>
      </c>
      <c r="F69" s="63"/>
      <c r="G69" s="63">
        <f>IFERROR(VLOOKUP(A69,'درآمد ناشی از فروش'!A:Q,9,),0)</f>
        <v>0</v>
      </c>
      <c r="H69" s="63"/>
      <c r="I69" s="63">
        <f t="shared" si="0"/>
        <v>0</v>
      </c>
      <c r="J69" s="63"/>
      <c r="K69" s="64">
        <f t="shared" si="1"/>
        <v>0</v>
      </c>
      <c r="L69" s="63"/>
      <c r="M69" s="63">
        <f>IFERROR(VLOOKUP(A69,'درآمد سود سهام'!A:S,15,0),0)</f>
        <v>0</v>
      </c>
      <c r="N69" s="63"/>
      <c r="O69" s="63">
        <f>IFERROR(VLOOKUP(A69,'درآمد ناشی از تغییر قیمت اوراق'!A:Q,17,0),0)</f>
        <v>0</v>
      </c>
      <c r="P69" s="63"/>
      <c r="Q69" s="63">
        <f>IFERROR(VLOOKUP(A69,'درآمد اعمال اختیار'!A:M,13,0),0)</f>
        <v>-2862444083</v>
      </c>
      <c r="R69" s="63"/>
      <c r="S69" s="63">
        <f t="shared" si="2"/>
        <v>-2862444083</v>
      </c>
      <c r="U69" s="64">
        <f>S69/درآمد!$F$12*100</f>
        <v>0.81328377270002383</v>
      </c>
    </row>
    <row r="70" spans="1:21" ht="18.75">
      <c r="A70" s="56" t="s">
        <v>280</v>
      </c>
      <c r="C70" s="63">
        <f>IFERROR(VLOOKUP(A70,'درآمد سود سهام'!A:S,9,0),0)</f>
        <v>0</v>
      </c>
      <c r="D70" s="63"/>
      <c r="E70" s="63">
        <f>IFERROR(VLOOKUP(A70,'درآمد ناشی از تغییر قیمت اوراق'!A:Q,9,0),0)</f>
        <v>0</v>
      </c>
      <c r="F70" s="63"/>
      <c r="G70" s="63">
        <f>IFERROR(VLOOKUP(A70,'درآمد ناشی از فروش'!A:Q,9,),0)</f>
        <v>0</v>
      </c>
      <c r="H70" s="63"/>
      <c r="I70" s="63">
        <f t="shared" si="0"/>
        <v>0</v>
      </c>
      <c r="J70" s="63"/>
      <c r="K70" s="64">
        <f t="shared" si="1"/>
        <v>0</v>
      </c>
      <c r="L70" s="63"/>
      <c r="M70" s="63">
        <f>IFERROR(VLOOKUP(A70,'درآمد سود سهام'!A:S,15,0),0)</f>
        <v>0</v>
      </c>
      <c r="N70" s="63"/>
      <c r="O70" s="63">
        <f>IFERROR(VLOOKUP(A70,'درآمد ناشی از تغییر قیمت اوراق'!A:Q,17,0),0)</f>
        <v>0</v>
      </c>
      <c r="P70" s="63"/>
      <c r="Q70" s="63">
        <f>IFERROR(VLOOKUP(A70,'درآمد اعمال اختیار'!A:M,13,0),0)</f>
        <v>-11020887990</v>
      </c>
      <c r="R70" s="63"/>
      <c r="S70" s="63">
        <f t="shared" si="2"/>
        <v>-11020887990</v>
      </c>
      <c r="U70" s="64">
        <f>S70/درآمد!$F$12*100</f>
        <v>3.1312784121245598</v>
      </c>
    </row>
    <row r="71" spans="1:21" ht="18.75">
      <c r="A71" s="56" t="s">
        <v>279</v>
      </c>
      <c r="C71" s="63">
        <f>IFERROR(VLOOKUP(A71,'درآمد سود سهام'!A:S,9,0),0)</f>
        <v>0</v>
      </c>
      <c r="D71" s="63"/>
      <c r="E71" s="63">
        <f>IFERROR(VLOOKUP(A71,'درآمد ناشی از تغییر قیمت اوراق'!A:Q,9,0),0)</f>
        <v>0</v>
      </c>
      <c r="F71" s="63"/>
      <c r="G71" s="63">
        <f>IFERROR(VLOOKUP(A71,'درآمد ناشی از فروش'!A:Q,9,),0)</f>
        <v>0</v>
      </c>
      <c r="H71" s="63"/>
      <c r="I71" s="63">
        <f t="shared" si="0"/>
        <v>0</v>
      </c>
      <c r="J71" s="63"/>
      <c r="K71" s="64">
        <f t="shared" si="1"/>
        <v>0</v>
      </c>
      <c r="L71" s="63"/>
      <c r="M71" s="63">
        <f>IFERROR(VLOOKUP(A71,'درآمد سود سهام'!A:S,15,0),0)</f>
        <v>0</v>
      </c>
      <c r="N71" s="63"/>
      <c r="O71" s="63">
        <f>IFERROR(VLOOKUP(A71,'درآمد ناشی از تغییر قیمت اوراق'!A:Q,17,0),0)</f>
        <v>0</v>
      </c>
      <c r="P71" s="63"/>
      <c r="Q71" s="63">
        <f>IFERROR(VLOOKUP(A71,'درآمد اعمال اختیار'!A:M,13,0),0)</f>
        <v>-152377745</v>
      </c>
      <c r="R71" s="63"/>
      <c r="S71" s="63">
        <f t="shared" si="2"/>
        <v>-152377745</v>
      </c>
      <c r="U71" s="64">
        <f>S71/درآمد!$F$12*100</f>
        <v>4.3293892818769233E-2</v>
      </c>
    </row>
    <row r="72" spans="1:21" ht="18.75">
      <c r="A72" s="56" t="s">
        <v>278</v>
      </c>
      <c r="C72" s="63">
        <f>IFERROR(VLOOKUP(A72,'درآمد سود سهام'!A:S,9,0),0)</f>
        <v>0</v>
      </c>
      <c r="D72" s="63"/>
      <c r="E72" s="63">
        <f>IFERROR(VLOOKUP(A72,'درآمد ناشی از تغییر قیمت اوراق'!A:Q,9,0),0)</f>
        <v>0</v>
      </c>
      <c r="F72" s="63"/>
      <c r="G72" s="63">
        <f>IFERROR(VLOOKUP(A72,'درآمد ناشی از فروش'!A:Q,9,),0)</f>
        <v>0</v>
      </c>
      <c r="H72" s="63"/>
      <c r="I72" s="63">
        <f t="shared" si="0"/>
        <v>0</v>
      </c>
      <c r="J72" s="63"/>
      <c r="K72" s="64">
        <f t="shared" si="1"/>
        <v>0</v>
      </c>
      <c r="L72" s="63"/>
      <c r="M72" s="63">
        <f>IFERROR(VLOOKUP(A72,'درآمد سود سهام'!A:S,15,0),0)</f>
        <v>0</v>
      </c>
      <c r="N72" s="63"/>
      <c r="O72" s="63">
        <f>IFERROR(VLOOKUP(A72,'درآمد ناشی از تغییر قیمت اوراق'!A:Q,17,0),0)</f>
        <v>0</v>
      </c>
      <c r="P72" s="63"/>
      <c r="Q72" s="63">
        <f>IFERROR(VLOOKUP(A72,'درآمد اعمال اختیار'!A:M,13,0),0)</f>
        <v>-907558772</v>
      </c>
      <c r="R72" s="63"/>
      <c r="S72" s="63">
        <f t="shared" si="2"/>
        <v>-907558772</v>
      </c>
      <c r="U72" s="64">
        <f>S72/درآمد!$F$12*100</f>
        <v>0.25785755132222116</v>
      </c>
    </row>
    <row r="73" spans="1:21" ht="18.75">
      <c r="A73" s="56" t="s">
        <v>243</v>
      </c>
      <c r="B73" s="65"/>
      <c r="C73" s="63">
        <f>IFERROR(VLOOKUP(A73,'درآمد سود سهام'!A:S,9,0),0)</f>
        <v>0</v>
      </c>
      <c r="D73" s="63"/>
      <c r="E73" s="63">
        <f>IFERROR(VLOOKUP(A73,'درآمد ناشی از تغییر قیمت اوراق'!A:Q,9,0),0)</f>
        <v>0</v>
      </c>
      <c r="F73" s="63"/>
      <c r="G73" s="63">
        <f>IFERROR(VLOOKUP(A73,'درآمد ناشی از فروش'!A:Q,9,),0)</f>
        <v>0</v>
      </c>
      <c r="H73" s="63"/>
      <c r="I73" s="63">
        <f t="shared" si="0"/>
        <v>0</v>
      </c>
      <c r="J73" s="63"/>
      <c r="K73" s="64">
        <f t="shared" si="1"/>
        <v>0</v>
      </c>
      <c r="L73" s="63"/>
      <c r="M73" s="63">
        <f>IFERROR(VLOOKUP(A73,'درآمد سود سهام'!A:S,15,0),0)</f>
        <v>0</v>
      </c>
      <c r="N73" s="63"/>
      <c r="O73" s="63">
        <f>IFERROR(VLOOKUP(A73,'درآمد ناشی از تغییر قیمت اوراق'!A:Q,17,0),0)</f>
        <v>0</v>
      </c>
      <c r="P73" s="63"/>
      <c r="Q73" s="63">
        <f>IFERROR(VLOOKUP(A73,'درآمد اعمال اختیار'!A:M,13,0),0)</f>
        <v>6044644458</v>
      </c>
      <c r="R73" s="63"/>
      <c r="S73" s="63">
        <f t="shared" si="2"/>
        <v>6044644458</v>
      </c>
      <c r="U73" s="64">
        <f>S73/درآمد!$F$12*100</f>
        <v>-1.7174173911828099</v>
      </c>
    </row>
    <row r="74" spans="1:21" ht="18.75">
      <c r="A74" s="56" t="s">
        <v>44</v>
      </c>
      <c r="B74" s="65"/>
      <c r="C74" s="63">
        <f>IFERROR(VLOOKUP(A74,'درآمد سود سهام'!A:S,9,0),0)</f>
        <v>0</v>
      </c>
      <c r="D74" s="63"/>
      <c r="E74" s="63">
        <f>IFERROR(VLOOKUP(A74,'درآمد ناشی از تغییر قیمت اوراق'!A:Q,9,0),0)</f>
        <v>0</v>
      </c>
      <c r="F74" s="63"/>
      <c r="G74" s="63">
        <f>IFERROR(VLOOKUP(A74,'درآمد ناشی از فروش'!A:Q,9,),0)</f>
        <v>0</v>
      </c>
      <c r="H74" s="63"/>
      <c r="I74" s="63">
        <f t="shared" si="0"/>
        <v>0</v>
      </c>
      <c r="J74" s="63"/>
      <c r="K74" s="64">
        <f t="shared" ref="K74:K137" si="5">I74/(192690114175)*100</f>
        <v>0</v>
      </c>
      <c r="L74" s="63"/>
      <c r="M74" s="63">
        <f>IFERROR(VLOOKUP(A74,'درآمد سود سهام'!A:S,15,0),0)</f>
        <v>0</v>
      </c>
      <c r="N74" s="63"/>
      <c r="O74" s="63">
        <f>IFERROR(VLOOKUP(A74,'درآمد ناشی از تغییر قیمت اوراق'!A:Q,17,0),0)</f>
        <v>0</v>
      </c>
      <c r="P74" s="63"/>
      <c r="Q74" s="63">
        <f>IFERROR(VLOOKUP(A74,'درآمد اعمال اختیار'!A:M,13,0),0)</f>
        <v>4653199052</v>
      </c>
      <c r="R74" s="63"/>
      <c r="S74" s="63">
        <f t="shared" si="2"/>
        <v>4653199052</v>
      </c>
      <c r="U74" s="64">
        <f>S74/درآمد!$F$12*100</f>
        <v>-1.3220769281084099</v>
      </c>
    </row>
    <row r="75" spans="1:21" ht="18.75">
      <c r="A75" s="56" t="s">
        <v>127</v>
      </c>
      <c r="B75" s="65"/>
      <c r="C75" s="63">
        <f>IFERROR(VLOOKUP(A75,'درآمد سود سهام'!A:S,9,0),0)</f>
        <v>0</v>
      </c>
      <c r="D75" s="63"/>
      <c r="E75" s="63">
        <f>IFERROR(VLOOKUP(A75,'درآمد ناشی از تغییر قیمت اوراق'!A:Q,9,0),0)</f>
        <v>0</v>
      </c>
      <c r="F75" s="63"/>
      <c r="G75" s="63">
        <f>IFERROR(VLOOKUP(A75,'درآمد ناشی از فروش'!A:Q,9,),0)</f>
        <v>0</v>
      </c>
      <c r="H75" s="63"/>
      <c r="I75" s="63">
        <f t="shared" si="0"/>
        <v>0</v>
      </c>
      <c r="J75" s="63"/>
      <c r="K75" s="64">
        <f t="shared" si="5"/>
        <v>0</v>
      </c>
      <c r="L75" s="63"/>
      <c r="M75" s="63">
        <f>IFERROR(VLOOKUP(A75,'درآمد سود سهام'!A:S,15,0),0)</f>
        <v>0</v>
      </c>
      <c r="N75" s="63"/>
      <c r="O75" s="63">
        <f>IFERROR(VLOOKUP(A75,'درآمد ناشی از تغییر قیمت اوراق'!A:Q,17,0),0)</f>
        <v>0</v>
      </c>
      <c r="P75" s="63"/>
      <c r="Q75" s="63">
        <f>IFERROR(VLOOKUP(A75,'درآمد اعمال اختیار'!A:M,13,0),0)</f>
        <v>10432631237</v>
      </c>
      <c r="R75" s="63"/>
      <c r="S75" s="63">
        <f t="shared" si="2"/>
        <v>10432631237</v>
      </c>
      <c r="U75" s="64">
        <f>S75/درآمد!$F$12*100</f>
        <v>-2.9641416375627681</v>
      </c>
    </row>
    <row r="76" spans="1:21" ht="18.75">
      <c r="A76" s="56" t="s">
        <v>324</v>
      </c>
      <c r="C76" s="63">
        <f>IFERROR(VLOOKUP(A76,'درآمد سود سهام'!A:S,9,0),0)</f>
        <v>0</v>
      </c>
      <c r="D76" s="63"/>
      <c r="E76" s="63">
        <f>IFERROR(VLOOKUP(A76,'درآمد ناشی از تغییر قیمت اوراق'!A:Q,9,0),0)</f>
        <v>0</v>
      </c>
      <c r="F76" s="63"/>
      <c r="G76" s="63">
        <f>IFERROR(VLOOKUP(A76,'درآمد ناشی از فروش'!A:Q,9,),0)</f>
        <v>0</v>
      </c>
      <c r="H76" s="63"/>
      <c r="I76" s="63">
        <f t="shared" si="0"/>
        <v>0</v>
      </c>
      <c r="J76" s="63"/>
      <c r="K76" s="64">
        <f t="shared" si="5"/>
        <v>0</v>
      </c>
      <c r="L76" s="63"/>
      <c r="M76" s="63">
        <f>IFERROR(VLOOKUP(A76,'درآمد سود سهام'!A:S,15,0),0)</f>
        <v>0</v>
      </c>
      <c r="N76" s="63"/>
      <c r="O76" s="63">
        <f>IFERROR(VLOOKUP(A76,'درآمد ناشی از تغییر قیمت اوراق'!A:Q,17,0),0)</f>
        <v>0</v>
      </c>
      <c r="P76" s="63"/>
      <c r="Q76" s="63">
        <f>IFERROR(VLOOKUP(A76,'درآمد اعمال اختیار'!A:M,13,0),0)</f>
        <v>8225507155</v>
      </c>
      <c r="R76" s="63"/>
      <c r="S76" s="63">
        <f t="shared" si="2"/>
        <v>8225507155</v>
      </c>
      <c r="U76" s="64">
        <f>S76/درآمد!$F$12*100</f>
        <v>-2.3370487937630884</v>
      </c>
    </row>
    <row r="77" spans="1:21" ht="18.75">
      <c r="A77" s="56" t="s">
        <v>121</v>
      </c>
      <c r="C77" s="63">
        <f>IFERROR(VLOOKUP(A77,'درآمد سود سهام'!A:S,9,0),0)</f>
        <v>0</v>
      </c>
      <c r="D77" s="63"/>
      <c r="E77" s="63">
        <f>IFERROR(VLOOKUP(A77,'درآمد ناشی از تغییر قیمت اوراق'!A:Q,9,0),0)</f>
        <v>0</v>
      </c>
      <c r="F77" s="63"/>
      <c r="G77" s="63">
        <f>IFERROR(VLOOKUP(A77,'درآمد ناشی از فروش'!A:Q,9,),0)</f>
        <v>0</v>
      </c>
      <c r="H77" s="63"/>
      <c r="I77" s="63">
        <f t="shared" si="0"/>
        <v>0</v>
      </c>
      <c r="J77" s="63"/>
      <c r="K77" s="64">
        <f t="shared" si="5"/>
        <v>0</v>
      </c>
      <c r="L77" s="63"/>
      <c r="M77" s="63">
        <f>IFERROR(VLOOKUP(A77,'درآمد سود سهام'!A:S,15,0),0)</f>
        <v>0</v>
      </c>
      <c r="N77" s="63"/>
      <c r="O77" s="63">
        <f>IFERROR(VLOOKUP(A77,'درآمد ناشی از تغییر قیمت اوراق'!A:Q,17,0),0)</f>
        <v>0</v>
      </c>
      <c r="P77" s="63"/>
      <c r="Q77" s="63">
        <f>IFERROR(VLOOKUP(A77,'درآمد اعمال اختیار'!A:M,13,0),0)</f>
        <v>48102448</v>
      </c>
      <c r="R77" s="63"/>
      <c r="S77" s="63">
        <f t="shared" si="2"/>
        <v>48102448</v>
      </c>
      <c r="U77" s="64">
        <f>S77/درآمد!$F$12*100</f>
        <v>-1.3666971039848506E-2</v>
      </c>
    </row>
    <row r="78" spans="1:21" ht="18.75">
      <c r="A78" s="56" t="s">
        <v>323</v>
      </c>
      <c r="C78" s="63">
        <f>IFERROR(VLOOKUP(A78,'درآمد سود سهام'!A:S,9,0),0)</f>
        <v>0</v>
      </c>
      <c r="D78" s="63"/>
      <c r="E78" s="63">
        <f>IFERROR(VLOOKUP(A78,'درآمد ناشی از تغییر قیمت اوراق'!A:Q,9,0),0)</f>
        <v>0</v>
      </c>
      <c r="F78" s="63"/>
      <c r="G78" s="63">
        <f>IFERROR(VLOOKUP(A78,'درآمد ناشی از فروش'!A:Q,9,),0)</f>
        <v>0</v>
      </c>
      <c r="H78" s="63"/>
      <c r="I78" s="63">
        <f t="shared" si="0"/>
        <v>0</v>
      </c>
      <c r="J78" s="63"/>
      <c r="K78" s="64">
        <f t="shared" si="5"/>
        <v>0</v>
      </c>
      <c r="L78" s="63"/>
      <c r="M78" s="63">
        <f>IFERROR(VLOOKUP(A78,'درآمد سود سهام'!A:S,15,0),0)</f>
        <v>0</v>
      </c>
      <c r="N78" s="63"/>
      <c r="O78" s="63">
        <f>IFERROR(VLOOKUP(A78,'درآمد ناشی از تغییر قیمت اوراق'!A:Q,17,0),0)</f>
        <v>0</v>
      </c>
      <c r="P78" s="63"/>
      <c r="Q78" s="63">
        <f>IFERROR(VLOOKUP(A78,'درآمد اعمال اختیار'!A:M,13,0),0)</f>
        <v>3603787887</v>
      </c>
      <c r="R78" s="63"/>
      <c r="S78" s="63">
        <f t="shared" si="2"/>
        <v>3603787887</v>
      </c>
      <c r="U78" s="64">
        <f>S78/درآمد!$F$12*100</f>
        <v>-1.0239159696276965</v>
      </c>
    </row>
    <row r="79" spans="1:21" ht="18.75">
      <c r="A79" s="56" t="s">
        <v>328</v>
      </c>
      <c r="C79" s="63">
        <f>IFERROR(VLOOKUP(A79,'درآمد سود سهام'!A:S,9,0),0)</f>
        <v>0</v>
      </c>
      <c r="D79" s="63"/>
      <c r="E79" s="63">
        <f>IFERROR(VLOOKUP(A79,'درآمد ناشی از تغییر قیمت اوراق'!A:Q,9,0),0)</f>
        <v>0</v>
      </c>
      <c r="F79" s="63"/>
      <c r="G79" s="63">
        <f>IFERROR(VLOOKUP(A79,'درآمد ناشی از فروش'!A:Q,9,),0)</f>
        <v>0</v>
      </c>
      <c r="H79" s="63"/>
      <c r="I79" s="63">
        <f t="shared" si="0"/>
        <v>0</v>
      </c>
      <c r="J79" s="63"/>
      <c r="K79" s="64">
        <f t="shared" si="5"/>
        <v>0</v>
      </c>
      <c r="L79" s="63"/>
      <c r="M79" s="63">
        <f>IFERROR(VLOOKUP(A79,'درآمد سود سهام'!A:S,15,0),0)</f>
        <v>0</v>
      </c>
      <c r="N79" s="63"/>
      <c r="O79" s="63">
        <f>IFERROR(VLOOKUP(A79,'درآمد ناشی از تغییر قیمت اوراق'!A:Q,17,0),0)</f>
        <v>0</v>
      </c>
      <c r="P79" s="63"/>
      <c r="Q79" s="63">
        <f>IFERROR(VLOOKUP(A79,'درآمد اعمال اختیار'!A:M,13,0),0)</f>
        <v>104700943</v>
      </c>
      <c r="R79" s="63"/>
      <c r="S79" s="63">
        <f t="shared" si="2"/>
        <v>104700943</v>
      </c>
      <c r="U79" s="64">
        <f>S79/درآمد!$F$12*100</f>
        <v>-2.9747857236409866E-2</v>
      </c>
    </row>
    <row r="80" spans="1:21" ht="18.75">
      <c r="A80" s="56" t="s">
        <v>264</v>
      </c>
      <c r="C80" s="63">
        <f>IFERROR(VLOOKUP(A80,'درآمد سود سهام'!A:S,9,0),0)</f>
        <v>0</v>
      </c>
      <c r="D80" s="63"/>
      <c r="E80" s="63">
        <f>IFERROR(VLOOKUP(A80,'درآمد ناشی از تغییر قیمت اوراق'!A:Q,9,0),0)</f>
        <v>0</v>
      </c>
      <c r="F80" s="63"/>
      <c r="G80" s="63">
        <f>IFERROR(VLOOKUP(A80,'درآمد ناشی از فروش'!A:Q,9,),0)</f>
        <v>0</v>
      </c>
      <c r="H80" s="63"/>
      <c r="I80" s="63">
        <f t="shared" si="0"/>
        <v>0</v>
      </c>
      <c r="J80" s="63"/>
      <c r="K80" s="64">
        <f t="shared" si="5"/>
        <v>0</v>
      </c>
      <c r="L80" s="63"/>
      <c r="M80" s="63">
        <f>IFERROR(VLOOKUP(A80,'درآمد سود سهام'!A:S,15,0),0)</f>
        <v>0</v>
      </c>
      <c r="N80" s="63"/>
      <c r="O80" s="63">
        <f>IFERROR(VLOOKUP(A80,'درآمد ناشی از تغییر قیمت اوراق'!A:Q,17,0),0)</f>
        <v>0</v>
      </c>
      <c r="P80" s="63"/>
      <c r="Q80" s="63">
        <f>IFERROR(VLOOKUP(A80,'درآمد اعمال اختیار'!A:M,13,0),0)</f>
        <v>15618090011</v>
      </c>
      <c r="R80" s="63"/>
      <c r="S80" s="63">
        <f t="shared" si="2"/>
        <v>15618090011</v>
      </c>
      <c r="U80" s="64">
        <f>S80/درآمد!$F$12*100</f>
        <v>-4.4374453432824099</v>
      </c>
    </row>
    <row r="81" spans="1:21" ht="18.75">
      <c r="A81" s="56" t="s">
        <v>265</v>
      </c>
      <c r="C81" s="63">
        <f>IFERROR(VLOOKUP(A81,'درآمد سود سهام'!A:S,9,0),0)</f>
        <v>0</v>
      </c>
      <c r="D81" s="63"/>
      <c r="E81" s="63">
        <f>IFERROR(VLOOKUP(A81,'درآمد ناشی از تغییر قیمت اوراق'!A:Q,9,0),0)</f>
        <v>0</v>
      </c>
      <c r="F81" s="63"/>
      <c r="G81" s="63">
        <f>IFERROR(VLOOKUP(A81,'درآمد ناشی از فروش'!A:Q,9,),0)</f>
        <v>0</v>
      </c>
      <c r="H81" s="63"/>
      <c r="I81" s="63">
        <f t="shared" si="0"/>
        <v>0</v>
      </c>
      <c r="J81" s="63"/>
      <c r="K81" s="64">
        <f t="shared" si="5"/>
        <v>0</v>
      </c>
      <c r="L81" s="63"/>
      <c r="M81" s="63">
        <f>IFERROR(VLOOKUP(A81,'درآمد سود سهام'!A:S,15,0),0)</f>
        <v>0</v>
      </c>
      <c r="N81" s="63"/>
      <c r="O81" s="63">
        <f>IFERROR(VLOOKUP(A81,'درآمد ناشی از تغییر قیمت اوراق'!A:Q,17,0),0)</f>
        <v>0</v>
      </c>
      <c r="P81" s="63"/>
      <c r="Q81" s="63">
        <f>IFERROR(VLOOKUP(A81,'درآمد اعمال اختیار'!A:M,13,0),0)</f>
        <v>650832368</v>
      </c>
      <c r="R81" s="63"/>
      <c r="S81" s="63">
        <f t="shared" si="2"/>
        <v>650832368</v>
      </c>
      <c r="U81" s="64">
        <f>S81/درآمد!$F$12*100</f>
        <v>-0.18491589295521979</v>
      </c>
    </row>
    <row r="82" spans="1:21" ht="18.75">
      <c r="A82" s="56" t="s">
        <v>291</v>
      </c>
      <c r="C82" s="63">
        <f>IFERROR(VLOOKUP(A82,'درآمد سود سهام'!A:S,9,0),0)</f>
        <v>0</v>
      </c>
      <c r="D82" s="63"/>
      <c r="E82" s="63">
        <f>IFERROR(VLOOKUP(A82,'درآمد ناشی از تغییر قیمت اوراق'!A:Q,9,0),0)</f>
        <v>0</v>
      </c>
      <c r="F82" s="63"/>
      <c r="G82" s="63">
        <f>IFERROR(VLOOKUP(A82,'درآمد ناشی از فروش'!A:Q,9,),0)</f>
        <v>0</v>
      </c>
      <c r="H82" s="63"/>
      <c r="I82" s="63">
        <f t="shared" si="0"/>
        <v>0</v>
      </c>
      <c r="J82" s="63"/>
      <c r="K82" s="64">
        <f t="shared" si="5"/>
        <v>0</v>
      </c>
      <c r="L82" s="63"/>
      <c r="M82" s="63">
        <f>IFERROR(VLOOKUP(A82,'درآمد سود سهام'!A:S,15,0),0)</f>
        <v>0</v>
      </c>
      <c r="N82" s="63"/>
      <c r="O82" s="63">
        <f>IFERROR(VLOOKUP(A82,'درآمد ناشی از تغییر قیمت اوراق'!A:Q,17,0),0)</f>
        <v>0</v>
      </c>
      <c r="P82" s="63"/>
      <c r="Q82" s="63">
        <f>IFERROR(VLOOKUP(A82,'درآمد اعمال اختیار'!A:M,13,0),0)</f>
        <v>27273238</v>
      </c>
      <c r="R82" s="63"/>
      <c r="S82" s="63">
        <f t="shared" si="2"/>
        <v>27273238</v>
      </c>
      <c r="U82" s="64">
        <f>S82/درآمد!$F$12*100</f>
        <v>-7.7489310712189905E-3</v>
      </c>
    </row>
    <row r="83" spans="1:21" ht="18.75">
      <c r="A83" s="56" t="s">
        <v>245</v>
      </c>
      <c r="B83" s="65"/>
      <c r="C83" s="63">
        <f>IFERROR(VLOOKUP(A83,'درآمد سود سهام'!A:S,9,0),0)</f>
        <v>0</v>
      </c>
      <c r="D83" s="63"/>
      <c r="E83" s="63">
        <f>IFERROR(VLOOKUP(A83,'درآمد ناشی از تغییر قیمت اوراق'!A:Q,9,0),0)</f>
        <v>0</v>
      </c>
      <c r="F83" s="63"/>
      <c r="G83" s="63">
        <f>IFERROR(VLOOKUP(A83,'درآمد ناشی از فروش'!A:Q,9,),0)</f>
        <v>0</v>
      </c>
      <c r="H83" s="63"/>
      <c r="I83" s="63">
        <f t="shared" si="0"/>
        <v>0</v>
      </c>
      <c r="J83" s="63"/>
      <c r="K83" s="64">
        <f t="shared" si="5"/>
        <v>0</v>
      </c>
      <c r="L83" s="63"/>
      <c r="M83" s="63">
        <f>IFERROR(VLOOKUP(A83,'درآمد سود سهام'!A:S,15,0),0)</f>
        <v>0</v>
      </c>
      <c r="N83" s="63"/>
      <c r="O83" s="63">
        <f>IFERROR(VLOOKUP(A83,'درآمد ناشی از تغییر قیمت اوراق'!A:Q,17,0),0)</f>
        <v>0</v>
      </c>
      <c r="P83" s="63"/>
      <c r="Q83" s="63">
        <f>IFERROR(VLOOKUP(A83,'درآمد اعمال اختیار'!A:M,13,0),0)</f>
        <v>399233964</v>
      </c>
      <c r="R83" s="63"/>
      <c r="S83" s="63">
        <f t="shared" si="2"/>
        <v>399233964</v>
      </c>
      <c r="T83" s="57"/>
      <c r="U83" s="64">
        <f>S83/درآمد!$F$12*100</f>
        <v>-0.11343121298342075</v>
      </c>
    </row>
    <row r="84" spans="1:21" ht="18.75">
      <c r="A84" s="56" t="s">
        <v>290</v>
      </c>
      <c r="C84" s="63">
        <f>IFERROR(VLOOKUP(A84,'درآمد سود سهام'!A:S,9,0),0)</f>
        <v>0</v>
      </c>
      <c r="D84" s="63"/>
      <c r="E84" s="63">
        <f>IFERROR(VLOOKUP(A84,'درآمد ناشی از تغییر قیمت اوراق'!A:Q,9,0),0)</f>
        <v>0</v>
      </c>
      <c r="F84" s="63"/>
      <c r="G84" s="63">
        <f>IFERROR(VLOOKUP(A84,'درآمد ناشی از فروش'!A:Q,9,),0)</f>
        <v>0</v>
      </c>
      <c r="H84" s="63"/>
      <c r="I84" s="63">
        <f t="shared" si="0"/>
        <v>0</v>
      </c>
      <c r="J84" s="63"/>
      <c r="K84" s="64">
        <f t="shared" si="5"/>
        <v>0</v>
      </c>
      <c r="L84" s="63"/>
      <c r="M84" s="63">
        <f>IFERROR(VLOOKUP(A84,'درآمد سود سهام'!A:S,15,0),0)</f>
        <v>0</v>
      </c>
      <c r="N84" s="63"/>
      <c r="O84" s="63">
        <f>IFERROR(VLOOKUP(A84,'درآمد ناشی از تغییر قیمت اوراق'!A:Q,17,0),0)</f>
        <v>0</v>
      </c>
      <c r="P84" s="63"/>
      <c r="Q84" s="63">
        <f>IFERROR(VLOOKUP(A84,'درآمد اعمال اختیار'!A:M,13,0),0)</f>
        <v>1579347</v>
      </c>
      <c r="R84" s="63"/>
      <c r="S84" s="63">
        <f t="shared" si="2"/>
        <v>1579347</v>
      </c>
      <c r="U84" s="64">
        <f>S84/درآمد!$F$12*100</f>
        <v>-4.4872746831661498E-4</v>
      </c>
    </row>
    <row r="85" spans="1:21" ht="18.75">
      <c r="A85" s="56" t="s">
        <v>289</v>
      </c>
      <c r="B85" s="65"/>
      <c r="C85" s="63">
        <f>IFERROR(VLOOKUP(A85,'درآمد سود سهام'!A:S,9,0),0)</f>
        <v>0</v>
      </c>
      <c r="D85" s="63"/>
      <c r="E85" s="63">
        <f>IFERROR(VLOOKUP(A85,'درآمد ناشی از تغییر قیمت اوراق'!A:Q,9,0),0)</f>
        <v>0</v>
      </c>
      <c r="F85" s="63"/>
      <c r="G85" s="63">
        <f>IFERROR(VLOOKUP(A85,'درآمد ناشی از فروش'!A:Q,9,),0)</f>
        <v>0</v>
      </c>
      <c r="H85" s="63"/>
      <c r="I85" s="63">
        <f t="shared" ref="I85:I148" si="6">C85+E85+G85</f>
        <v>0</v>
      </c>
      <c r="J85" s="63"/>
      <c r="K85" s="64">
        <f t="shared" si="5"/>
        <v>0</v>
      </c>
      <c r="L85" s="63"/>
      <c r="M85" s="63">
        <f>IFERROR(VLOOKUP(A85,'درآمد سود سهام'!A:S,15,0),0)</f>
        <v>0</v>
      </c>
      <c r="N85" s="63"/>
      <c r="O85" s="63">
        <f>IFERROR(VLOOKUP(A85,'درآمد ناشی از تغییر قیمت اوراق'!A:Q,17,0),0)</f>
        <v>0</v>
      </c>
      <c r="P85" s="63"/>
      <c r="Q85" s="63">
        <f>IFERROR(VLOOKUP(A85,'درآمد اعمال اختیار'!A:M,13,0),0)</f>
        <v>272542104</v>
      </c>
      <c r="R85" s="63"/>
      <c r="S85" s="63">
        <f t="shared" ref="S85:S148" si="7">M85+O85+Q85</f>
        <v>272542104</v>
      </c>
      <c r="U85" s="64">
        <f>S85/درآمد!$F$12*100</f>
        <v>-7.7435249085605368E-2</v>
      </c>
    </row>
    <row r="86" spans="1:21" ht="18.75">
      <c r="A86" s="56" t="s">
        <v>288</v>
      </c>
      <c r="B86" s="65"/>
      <c r="C86" s="63">
        <f>IFERROR(VLOOKUP(A86,'درآمد سود سهام'!A:S,9,0),0)</f>
        <v>0</v>
      </c>
      <c r="D86" s="63"/>
      <c r="E86" s="63">
        <f>IFERROR(VLOOKUP(A86,'درآمد ناشی از تغییر قیمت اوراق'!A:Q,9,0),0)</f>
        <v>0</v>
      </c>
      <c r="F86" s="63"/>
      <c r="G86" s="63">
        <f>IFERROR(VLOOKUP(A86,'درآمد ناشی از فروش'!A:Q,9,),0)</f>
        <v>0</v>
      </c>
      <c r="H86" s="63"/>
      <c r="I86" s="63">
        <f t="shared" si="6"/>
        <v>0</v>
      </c>
      <c r="J86" s="63"/>
      <c r="K86" s="64">
        <f t="shared" si="5"/>
        <v>0</v>
      </c>
      <c r="L86" s="63"/>
      <c r="M86" s="63">
        <f>IFERROR(VLOOKUP(A86,'درآمد سود سهام'!A:S,15,0),0)</f>
        <v>0</v>
      </c>
      <c r="N86" s="63"/>
      <c r="O86" s="63">
        <f>IFERROR(VLOOKUP(A86,'درآمد ناشی از تغییر قیمت اوراق'!A:Q,17,0),0)</f>
        <v>0</v>
      </c>
      <c r="P86" s="63"/>
      <c r="Q86" s="63">
        <f>IFERROR(VLOOKUP(A86,'درآمد اعمال اختیار'!A:M,13,0),0)</f>
        <v>-315900181</v>
      </c>
      <c r="R86" s="63"/>
      <c r="S86" s="63">
        <f t="shared" si="7"/>
        <v>-315900181</v>
      </c>
      <c r="U86" s="64">
        <f>S86/درآمد!$F$12*100</f>
        <v>8.9754239227282179E-2</v>
      </c>
    </row>
    <row r="87" spans="1:21" ht="18.75">
      <c r="A87" s="56" t="s">
        <v>235</v>
      </c>
      <c r="C87" s="63">
        <f>IFERROR(VLOOKUP(A87,'درآمد سود سهام'!A:S,9,0),0)</f>
        <v>0</v>
      </c>
      <c r="D87" s="63"/>
      <c r="E87" s="63">
        <f>IFERROR(VLOOKUP(A87,'درآمد ناشی از تغییر قیمت اوراق'!A:Q,9,0),0)</f>
        <v>0</v>
      </c>
      <c r="F87" s="63"/>
      <c r="G87" s="63">
        <f>IFERROR(VLOOKUP(A87,'درآمد ناشی از فروش'!A:Q,9,),0)</f>
        <v>0</v>
      </c>
      <c r="H87" s="63"/>
      <c r="I87" s="63">
        <f t="shared" si="6"/>
        <v>0</v>
      </c>
      <c r="J87" s="63"/>
      <c r="K87" s="64">
        <f t="shared" si="5"/>
        <v>0</v>
      </c>
      <c r="L87" s="63"/>
      <c r="M87" s="63">
        <f>IFERROR(VLOOKUP(A87,'درآمد سود سهام'!A:S,15,0),0)</f>
        <v>0</v>
      </c>
      <c r="N87" s="63"/>
      <c r="O87" s="63">
        <f>IFERROR(VLOOKUP(A87,'درآمد ناشی از تغییر قیمت اوراق'!A:Q,17,0),0)</f>
        <v>0</v>
      </c>
      <c r="P87" s="63"/>
      <c r="Q87" s="63">
        <f>IFERROR(VLOOKUP(A87,'درآمد اعمال اختیار'!A:M,13,0),0)</f>
        <v>14737660</v>
      </c>
      <c r="R87" s="63"/>
      <c r="S87" s="63">
        <f t="shared" si="7"/>
        <v>14737660</v>
      </c>
      <c r="U87" s="64">
        <f>S87/درآمد!$F$12*100</f>
        <v>-4.1872956739152601E-3</v>
      </c>
    </row>
    <row r="88" spans="1:21" ht="18.75">
      <c r="A88" s="56" t="s">
        <v>287</v>
      </c>
      <c r="C88" s="63">
        <f>IFERROR(VLOOKUP(A88,'درآمد سود سهام'!A:S,9,0),0)</f>
        <v>0</v>
      </c>
      <c r="D88" s="63"/>
      <c r="E88" s="63">
        <f>IFERROR(VLOOKUP(A88,'درآمد ناشی از تغییر قیمت اوراق'!A:Q,9,0),0)</f>
        <v>0</v>
      </c>
      <c r="F88" s="63"/>
      <c r="G88" s="63">
        <f>IFERROR(VLOOKUP(A88,'درآمد ناشی از فروش'!A:Q,9,),0)</f>
        <v>0</v>
      </c>
      <c r="H88" s="63"/>
      <c r="I88" s="63">
        <f t="shared" si="6"/>
        <v>0</v>
      </c>
      <c r="J88" s="63"/>
      <c r="K88" s="64">
        <f t="shared" si="5"/>
        <v>0</v>
      </c>
      <c r="L88" s="63"/>
      <c r="M88" s="63">
        <f>IFERROR(VLOOKUP(A88,'درآمد سود سهام'!A:S,15,0),0)</f>
        <v>0</v>
      </c>
      <c r="N88" s="63"/>
      <c r="O88" s="63">
        <f>IFERROR(VLOOKUP(A88,'درآمد ناشی از تغییر قیمت اوراق'!A:Q,17,0),0)</f>
        <v>0</v>
      </c>
      <c r="P88" s="63"/>
      <c r="Q88" s="63">
        <f>IFERROR(VLOOKUP(A88,'درآمد اعمال اختیار'!A:M,13,0),0)</f>
        <v>1320857</v>
      </c>
      <c r="R88" s="63"/>
      <c r="S88" s="63">
        <f t="shared" si="7"/>
        <v>1320857</v>
      </c>
      <c r="U88" s="64">
        <f>S88/درآمد!$F$12*100</f>
        <v>-3.7528473325892231E-4</v>
      </c>
    </row>
    <row r="89" spans="1:21" ht="18.75">
      <c r="A89" s="56" t="s">
        <v>244</v>
      </c>
      <c r="C89" s="63">
        <f>IFERROR(VLOOKUP(A89,'درآمد سود سهام'!A:S,9,0),0)</f>
        <v>0</v>
      </c>
      <c r="D89" s="63"/>
      <c r="E89" s="63">
        <f>IFERROR(VLOOKUP(A89,'درآمد ناشی از تغییر قیمت اوراق'!A:Q,9,0),0)</f>
        <v>0</v>
      </c>
      <c r="F89" s="63"/>
      <c r="G89" s="63">
        <f>IFERROR(VLOOKUP(A89,'درآمد ناشی از فروش'!A:Q,9,),0)</f>
        <v>0</v>
      </c>
      <c r="H89" s="63"/>
      <c r="I89" s="63">
        <f t="shared" si="6"/>
        <v>0</v>
      </c>
      <c r="J89" s="63"/>
      <c r="K89" s="64">
        <f t="shared" si="5"/>
        <v>0</v>
      </c>
      <c r="L89" s="63"/>
      <c r="M89" s="63">
        <f>IFERROR(VLOOKUP(A89,'درآمد سود سهام'!A:S,15,0),0)</f>
        <v>0</v>
      </c>
      <c r="N89" s="63"/>
      <c r="O89" s="63">
        <f>IFERROR(VLOOKUP(A89,'درآمد ناشی از تغییر قیمت اوراق'!A:Q,17,0),0)</f>
        <v>0</v>
      </c>
      <c r="P89" s="63"/>
      <c r="Q89" s="63">
        <f>IFERROR(VLOOKUP(A89,'درآمد اعمال اختیار'!A:M,13,0),0)</f>
        <v>2151514613</v>
      </c>
      <c r="R89" s="63"/>
      <c r="S89" s="63">
        <f t="shared" si="7"/>
        <v>2151514613</v>
      </c>
      <c r="U89" s="64">
        <f>S89/درآمد!$F$12*100</f>
        <v>-0.61129296179857351</v>
      </c>
    </row>
    <row r="90" spans="1:21" ht="18.75">
      <c r="A90" s="56" t="s">
        <v>18</v>
      </c>
      <c r="C90" s="63">
        <f>IFERROR(VLOOKUP(A90,'درآمد سود سهام'!A:S,9,0),0)</f>
        <v>0</v>
      </c>
      <c r="D90" s="63"/>
      <c r="E90" s="63">
        <f>IFERROR(VLOOKUP(A90,'درآمد ناشی از تغییر قیمت اوراق'!A:Q,9,0),0)</f>
        <v>0</v>
      </c>
      <c r="F90" s="63"/>
      <c r="G90" s="63">
        <f>IFERROR(VLOOKUP(A90,'درآمد ناشی از فروش'!A:Q,9,),0)</f>
        <v>0</v>
      </c>
      <c r="H90" s="63"/>
      <c r="I90" s="63">
        <f t="shared" si="6"/>
        <v>0</v>
      </c>
      <c r="J90" s="63"/>
      <c r="K90" s="64">
        <f t="shared" si="5"/>
        <v>0</v>
      </c>
      <c r="L90" s="63"/>
      <c r="M90" s="63">
        <f>IFERROR(VLOOKUP(A90,'درآمد سود سهام'!A:S,15,0),0)</f>
        <v>0</v>
      </c>
      <c r="N90" s="63"/>
      <c r="O90" s="63">
        <f>IFERROR(VLOOKUP(A90,'درآمد ناشی از تغییر قیمت اوراق'!A:Q,17,0),0)</f>
        <v>0</v>
      </c>
      <c r="P90" s="63"/>
      <c r="Q90" s="63">
        <f>IFERROR(VLOOKUP(A90,'درآمد اعمال اختیار'!A:M,13,0),0)</f>
        <v>-109126060</v>
      </c>
      <c r="R90" s="63"/>
      <c r="S90" s="63">
        <f t="shared" si="7"/>
        <v>-109126060</v>
      </c>
      <c r="U90" s="64">
        <f>S90/درآمد!$F$12*100</f>
        <v>3.1005131001082743E-2</v>
      </c>
    </row>
    <row r="91" spans="1:21" ht="18.75">
      <c r="A91" s="56" t="s">
        <v>19</v>
      </c>
      <c r="C91" s="63">
        <f>IFERROR(VLOOKUP(A91,'درآمد سود سهام'!A:S,9,0),0)</f>
        <v>0</v>
      </c>
      <c r="D91" s="63"/>
      <c r="E91" s="63">
        <f>IFERROR(VLOOKUP(A91,'درآمد ناشی از تغییر قیمت اوراق'!A:Q,9,0),0)</f>
        <v>0</v>
      </c>
      <c r="F91" s="63"/>
      <c r="G91" s="63">
        <f>IFERROR(VLOOKUP(A91,'درآمد ناشی از فروش'!A:Q,9,),0)</f>
        <v>0</v>
      </c>
      <c r="H91" s="63"/>
      <c r="I91" s="63">
        <f t="shared" si="6"/>
        <v>0</v>
      </c>
      <c r="J91" s="63"/>
      <c r="K91" s="64">
        <f t="shared" si="5"/>
        <v>0</v>
      </c>
      <c r="L91" s="63"/>
      <c r="M91" s="63">
        <f>IFERROR(VLOOKUP(A91,'درآمد سود سهام'!A:S,15,0),0)</f>
        <v>0</v>
      </c>
      <c r="N91" s="63"/>
      <c r="O91" s="63">
        <f>IFERROR(VLOOKUP(A91,'درآمد ناشی از تغییر قیمت اوراق'!A:Q,17,0),0)</f>
        <v>0</v>
      </c>
      <c r="P91" s="63"/>
      <c r="Q91" s="63">
        <f>IFERROR(VLOOKUP(A91,'درآمد اعمال اختیار'!A:M,13,0),0)</f>
        <v>1689185552</v>
      </c>
      <c r="R91" s="63"/>
      <c r="S91" s="63">
        <f t="shared" si="7"/>
        <v>1689185552</v>
      </c>
      <c r="U91" s="64">
        <f>S91/درآمد!$F$12*100</f>
        <v>-0.47993503407798521</v>
      </c>
    </row>
    <row r="92" spans="1:21" ht="18.75">
      <c r="A92" s="56" t="s">
        <v>286</v>
      </c>
      <c r="C92" s="63">
        <f>IFERROR(VLOOKUP(A92,'درآمد سود سهام'!A:S,9,0),0)</f>
        <v>0</v>
      </c>
      <c r="D92" s="63"/>
      <c r="E92" s="63">
        <f>IFERROR(VLOOKUP(A92,'درآمد ناشی از تغییر قیمت اوراق'!A:Q,9,0),0)</f>
        <v>0</v>
      </c>
      <c r="F92" s="63"/>
      <c r="G92" s="63">
        <f>IFERROR(VLOOKUP(A92,'درآمد ناشی از فروش'!A:Q,9,),0)</f>
        <v>0</v>
      </c>
      <c r="H92" s="63"/>
      <c r="I92" s="63">
        <f t="shared" si="6"/>
        <v>0</v>
      </c>
      <c r="J92" s="63"/>
      <c r="K92" s="64">
        <f t="shared" si="5"/>
        <v>0</v>
      </c>
      <c r="L92" s="63"/>
      <c r="M92" s="63">
        <f>IFERROR(VLOOKUP(A92,'درآمد سود سهام'!A:S,15,0),0)</f>
        <v>0</v>
      </c>
      <c r="N92" s="63"/>
      <c r="O92" s="63">
        <f>IFERROR(VLOOKUP(A92,'درآمد ناشی از تغییر قیمت اوراق'!A:Q,17,0),0)</f>
        <v>0</v>
      </c>
      <c r="P92" s="63"/>
      <c r="Q92" s="63">
        <f>IFERROR(VLOOKUP(A92,'درآمد اعمال اختیار'!A:M,13,0),0)</f>
        <v>-2738400270</v>
      </c>
      <c r="R92" s="63"/>
      <c r="S92" s="63">
        <f t="shared" si="7"/>
        <v>-2738400270</v>
      </c>
      <c r="U92" s="64">
        <f>S92/درآمد!$F$12*100</f>
        <v>0.77804017761431454</v>
      </c>
    </row>
    <row r="93" spans="1:21" ht="18.75">
      <c r="A93" s="56" t="s">
        <v>20</v>
      </c>
      <c r="C93" s="63">
        <f>IFERROR(VLOOKUP(A93,'درآمد سود سهام'!A:S,9,0),0)</f>
        <v>0</v>
      </c>
      <c r="D93" s="63"/>
      <c r="E93" s="63">
        <f>IFERROR(VLOOKUP(A93,'درآمد ناشی از تغییر قیمت اوراق'!A:Q,9,0),0)</f>
        <v>0</v>
      </c>
      <c r="F93" s="63"/>
      <c r="G93" s="63">
        <f>IFERROR(VLOOKUP(A93,'درآمد ناشی از فروش'!A:Q,9,),0)</f>
        <v>0</v>
      </c>
      <c r="H93" s="63"/>
      <c r="I93" s="63">
        <f t="shared" si="6"/>
        <v>0</v>
      </c>
      <c r="J93" s="63"/>
      <c r="K93" s="64">
        <f t="shared" si="5"/>
        <v>0</v>
      </c>
      <c r="L93" s="63"/>
      <c r="M93" s="63">
        <f>IFERROR(VLOOKUP(A93,'درآمد سود سهام'!A:S,15,0),0)</f>
        <v>0</v>
      </c>
      <c r="N93" s="63"/>
      <c r="O93" s="63">
        <f>IFERROR(VLOOKUP(A93,'درآمد ناشی از تغییر قیمت اوراق'!A:Q,17,0),0)</f>
        <v>0</v>
      </c>
      <c r="P93" s="63"/>
      <c r="Q93" s="63">
        <f>IFERROR(VLOOKUP(A93,'درآمد اعمال اختیار'!A:M,13,0),0)</f>
        <v>14774639419</v>
      </c>
      <c r="R93" s="63"/>
      <c r="S93" s="63">
        <f t="shared" si="7"/>
        <v>14774639419</v>
      </c>
      <c r="U93" s="64">
        <f>S93/درآمد!$F$12*100</f>
        <v>-4.1978023460194205</v>
      </c>
    </row>
    <row r="94" spans="1:21" ht="18.75">
      <c r="A94" s="56" t="s">
        <v>105</v>
      </c>
      <c r="C94" s="63">
        <f>IFERROR(VLOOKUP(A94,'درآمد سود سهام'!A:S,9,0),0)</f>
        <v>0</v>
      </c>
      <c r="D94" s="63"/>
      <c r="E94" s="63">
        <f>IFERROR(VLOOKUP(A94,'درآمد ناشی از تغییر قیمت اوراق'!A:Q,9,0),0)</f>
        <v>0</v>
      </c>
      <c r="F94" s="63"/>
      <c r="G94" s="63">
        <f>IFERROR(VLOOKUP(A94,'درآمد ناشی از فروش'!A:Q,9,),0)</f>
        <v>0</v>
      </c>
      <c r="H94" s="63"/>
      <c r="I94" s="63">
        <f t="shared" si="6"/>
        <v>0</v>
      </c>
      <c r="J94" s="63"/>
      <c r="K94" s="64">
        <f t="shared" si="5"/>
        <v>0</v>
      </c>
      <c r="L94" s="63"/>
      <c r="M94" s="63">
        <f>IFERROR(VLOOKUP(A94,'درآمد سود سهام'!A:S,15,0),0)</f>
        <v>0</v>
      </c>
      <c r="N94" s="63"/>
      <c r="O94" s="63">
        <f>IFERROR(VLOOKUP(A94,'درآمد ناشی از تغییر قیمت اوراق'!A:Q,17,0),0)</f>
        <v>0</v>
      </c>
      <c r="P94" s="63"/>
      <c r="Q94" s="63">
        <f>IFERROR(VLOOKUP(A94,'درآمد اعمال اختیار'!A:M,13,0),0)</f>
        <v>-443575074</v>
      </c>
      <c r="R94" s="63"/>
      <c r="S94" s="63">
        <f t="shared" si="7"/>
        <v>-443575074</v>
      </c>
      <c r="U94" s="64">
        <f>S94/درآمد!$F$12*100</f>
        <v>0.12602950457649595</v>
      </c>
    </row>
    <row r="95" spans="1:21" ht="18.75">
      <c r="A95" s="56" t="s">
        <v>282</v>
      </c>
      <c r="C95" s="63">
        <f>IFERROR(VLOOKUP(A95,'درآمد سود سهام'!A:S,9,0),0)</f>
        <v>0</v>
      </c>
      <c r="D95" s="63"/>
      <c r="E95" s="63">
        <f>IFERROR(VLOOKUP(A95,'درآمد ناشی از تغییر قیمت اوراق'!A:Q,9,0),0)</f>
        <v>0</v>
      </c>
      <c r="F95" s="63"/>
      <c r="G95" s="63">
        <f>IFERROR(VLOOKUP(A95,'درآمد ناشی از فروش'!A:Q,9,),0)</f>
        <v>0</v>
      </c>
      <c r="H95" s="63"/>
      <c r="I95" s="63">
        <f t="shared" si="6"/>
        <v>0</v>
      </c>
      <c r="J95" s="63"/>
      <c r="K95" s="64">
        <f t="shared" si="5"/>
        <v>0</v>
      </c>
      <c r="L95" s="63"/>
      <c r="M95" s="63">
        <f>IFERROR(VLOOKUP(A95,'درآمد سود سهام'!A:S,15,0),0)</f>
        <v>0</v>
      </c>
      <c r="N95" s="63"/>
      <c r="O95" s="63">
        <f>IFERROR(VLOOKUP(A95,'درآمد ناشی از تغییر قیمت اوراق'!A:Q,17,0),0)</f>
        <v>0</v>
      </c>
      <c r="P95" s="63"/>
      <c r="Q95" s="63">
        <f>IFERROR(VLOOKUP(A95,'درآمد اعمال اختیار'!A:M,13,0),0)</f>
        <v>-3376034963</v>
      </c>
      <c r="R95" s="63"/>
      <c r="S95" s="63">
        <f t="shared" si="7"/>
        <v>-3376034963</v>
      </c>
      <c r="U95" s="64">
        <f>S95/درآمد!$F$12*100</f>
        <v>0.95920631874779061</v>
      </c>
    </row>
    <row r="96" spans="1:21" ht="18.75">
      <c r="A96" s="56" t="s">
        <v>54</v>
      </c>
      <c r="C96" s="63">
        <f>IFERROR(VLOOKUP(A96,'درآمد سود سهام'!A:S,9,0),0)</f>
        <v>0</v>
      </c>
      <c r="D96" s="63"/>
      <c r="E96" s="63">
        <f>IFERROR(VLOOKUP(A96,'درآمد ناشی از تغییر قیمت اوراق'!A:Q,9,0),0)</f>
        <v>0</v>
      </c>
      <c r="F96" s="63"/>
      <c r="G96" s="63">
        <f>IFERROR(VLOOKUP(A96,'درآمد ناشی از فروش'!A:Q,9,),0)</f>
        <v>0</v>
      </c>
      <c r="H96" s="63"/>
      <c r="I96" s="63">
        <f t="shared" si="6"/>
        <v>0</v>
      </c>
      <c r="J96" s="63"/>
      <c r="K96" s="64">
        <f t="shared" si="5"/>
        <v>0</v>
      </c>
      <c r="L96" s="63"/>
      <c r="M96" s="63">
        <f>IFERROR(VLOOKUP(A96,'درآمد سود سهام'!A:S,15,0),0)</f>
        <v>0</v>
      </c>
      <c r="N96" s="63"/>
      <c r="O96" s="63">
        <f>IFERROR(VLOOKUP(A96,'درآمد ناشی از تغییر قیمت اوراق'!A:Q,17,0),0)</f>
        <v>0</v>
      </c>
      <c r="P96" s="63"/>
      <c r="Q96" s="63">
        <f>IFERROR(VLOOKUP(A96,'درآمد اعمال اختیار'!A:M,13,0),0)</f>
        <v>1131782899</v>
      </c>
      <c r="R96" s="63"/>
      <c r="S96" s="63">
        <f t="shared" si="7"/>
        <v>1131782899</v>
      </c>
      <c r="U96" s="64">
        <f>S96/درآمد!$F$12*100</f>
        <v>-0.3215645928046903</v>
      </c>
    </row>
    <row r="97" spans="1:21" ht="18.75">
      <c r="A97" s="56" t="s">
        <v>94</v>
      </c>
      <c r="C97" s="63">
        <f>IFERROR(VLOOKUP(A97,'درآمد سود سهام'!A:S,9,0),0)</f>
        <v>0</v>
      </c>
      <c r="D97" s="63"/>
      <c r="E97" s="63">
        <f>IFERROR(VLOOKUP(A97,'درآمد ناشی از تغییر قیمت اوراق'!A:Q,9,0),0)</f>
        <v>0</v>
      </c>
      <c r="F97" s="63"/>
      <c r="G97" s="63">
        <f>IFERROR(VLOOKUP(A97,'درآمد ناشی از فروش'!A:Q,9,),0)</f>
        <v>0</v>
      </c>
      <c r="H97" s="63"/>
      <c r="I97" s="63">
        <f t="shared" si="6"/>
        <v>0</v>
      </c>
      <c r="J97" s="63"/>
      <c r="K97" s="64">
        <f t="shared" si="5"/>
        <v>0</v>
      </c>
      <c r="L97" s="63"/>
      <c r="M97" s="63">
        <f>IFERROR(VLOOKUP(A97,'درآمد سود سهام'!A:S,15,0),0)</f>
        <v>0</v>
      </c>
      <c r="N97" s="63"/>
      <c r="O97" s="63">
        <f>IFERROR(VLOOKUP(A97,'درآمد ناشی از تغییر قیمت اوراق'!A:Q,17,0),0)</f>
        <v>0</v>
      </c>
      <c r="P97" s="63"/>
      <c r="Q97" s="63">
        <f>IFERROR(VLOOKUP(A97,'درآمد اعمال اختیار'!A:M,13,0),0)</f>
        <v>62045316</v>
      </c>
      <c r="R97" s="63"/>
      <c r="S97" s="63">
        <f t="shared" si="7"/>
        <v>62045316</v>
      </c>
      <c r="U97" s="64">
        <f>S97/درآمد!$F$12*100</f>
        <v>-1.76284487003707E-2</v>
      </c>
    </row>
    <row r="98" spans="1:21" ht="18.75">
      <c r="A98" s="56" t="s">
        <v>78</v>
      </c>
      <c r="C98" s="63">
        <f>IFERROR(VLOOKUP(A98,'درآمد سود سهام'!A:S,9,0),0)</f>
        <v>0</v>
      </c>
      <c r="D98" s="63"/>
      <c r="E98" s="63">
        <f>IFERROR(VLOOKUP(A98,'درآمد ناشی از تغییر قیمت اوراق'!A:Q,9,0),0)</f>
        <v>0</v>
      </c>
      <c r="F98" s="63"/>
      <c r="G98" s="63">
        <f>IFERROR(VLOOKUP(A98,'درآمد ناشی از فروش'!A:Q,9,),0)</f>
        <v>0</v>
      </c>
      <c r="H98" s="63"/>
      <c r="I98" s="63">
        <f t="shared" si="6"/>
        <v>0</v>
      </c>
      <c r="J98" s="63"/>
      <c r="K98" s="64">
        <f t="shared" si="5"/>
        <v>0</v>
      </c>
      <c r="L98" s="63"/>
      <c r="M98" s="63">
        <f>IFERROR(VLOOKUP(A98,'درآمد سود سهام'!A:S,15,0),0)</f>
        <v>0</v>
      </c>
      <c r="N98" s="63"/>
      <c r="O98" s="63">
        <f>IFERROR(VLOOKUP(A98,'درآمد ناشی از تغییر قیمت اوراق'!A:Q,17,0),0)</f>
        <v>0</v>
      </c>
      <c r="P98" s="63"/>
      <c r="Q98" s="63">
        <f>IFERROR(VLOOKUP(A98,'درآمد اعمال اختیار'!A:M,13,0),0)</f>
        <v>3795770838</v>
      </c>
      <c r="R98" s="63"/>
      <c r="S98" s="63">
        <f t="shared" si="7"/>
        <v>3795770838</v>
      </c>
      <c r="U98" s="64">
        <f>S98/درآمد!$F$12*100</f>
        <v>-1.0784625788036297</v>
      </c>
    </row>
    <row r="99" spans="1:21" ht="18.75">
      <c r="A99" s="56" t="s">
        <v>285</v>
      </c>
      <c r="C99" s="63">
        <f>IFERROR(VLOOKUP(A99,'درآمد سود سهام'!A:S,9,0),0)</f>
        <v>0</v>
      </c>
      <c r="D99" s="63"/>
      <c r="E99" s="63">
        <f>IFERROR(VLOOKUP(A99,'درآمد ناشی از تغییر قیمت اوراق'!A:Q,9,0),0)</f>
        <v>0</v>
      </c>
      <c r="F99" s="63"/>
      <c r="G99" s="63">
        <f>IFERROR(VLOOKUP(A99,'درآمد ناشی از فروش'!A:Q,9,),0)</f>
        <v>0</v>
      </c>
      <c r="H99" s="63"/>
      <c r="I99" s="63">
        <f t="shared" si="6"/>
        <v>0</v>
      </c>
      <c r="J99" s="63"/>
      <c r="K99" s="64">
        <f t="shared" si="5"/>
        <v>0</v>
      </c>
      <c r="L99" s="63"/>
      <c r="M99" s="63">
        <f>IFERROR(VLOOKUP(A99,'درآمد سود سهام'!A:S,15,0),0)</f>
        <v>0</v>
      </c>
      <c r="N99" s="63"/>
      <c r="O99" s="63">
        <f>IFERROR(VLOOKUP(A99,'درآمد ناشی از تغییر قیمت اوراق'!A:Q,17,0),0)</f>
        <v>0</v>
      </c>
      <c r="P99" s="63"/>
      <c r="Q99" s="63">
        <f>IFERROR(VLOOKUP(A99,'درآمد اعمال اختیار'!A:M,13,0),0)</f>
        <v>-3574301763</v>
      </c>
      <c r="R99" s="63"/>
      <c r="S99" s="63">
        <f t="shared" si="7"/>
        <v>-3574301763</v>
      </c>
      <c r="U99" s="64">
        <f>S99/درآمد!$F$12*100</f>
        <v>1.0155383086241361</v>
      </c>
    </row>
    <row r="100" spans="1:21" ht="18.75">
      <c r="A100" s="56" t="s">
        <v>45</v>
      </c>
      <c r="C100" s="63">
        <f>IFERROR(VLOOKUP(A100,'درآمد سود سهام'!A:S,9,0),0)</f>
        <v>0</v>
      </c>
      <c r="D100" s="63"/>
      <c r="E100" s="63">
        <f>IFERROR(VLOOKUP(A100,'درآمد ناشی از تغییر قیمت اوراق'!A:Q,9,0),0)</f>
        <v>0</v>
      </c>
      <c r="F100" s="63"/>
      <c r="G100" s="63">
        <f>IFERROR(VLOOKUP(A100,'درآمد ناشی از فروش'!A:Q,9,),0)</f>
        <v>0</v>
      </c>
      <c r="H100" s="63"/>
      <c r="I100" s="63">
        <f t="shared" si="6"/>
        <v>0</v>
      </c>
      <c r="J100" s="63"/>
      <c r="K100" s="64">
        <f t="shared" si="5"/>
        <v>0</v>
      </c>
      <c r="L100" s="63"/>
      <c r="M100" s="63">
        <f>IFERROR(VLOOKUP(A100,'درآمد سود سهام'!A:S,15,0),0)</f>
        <v>0</v>
      </c>
      <c r="N100" s="63"/>
      <c r="O100" s="63">
        <f>IFERROR(VLOOKUP(A100,'درآمد ناشی از تغییر قیمت اوراق'!A:Q,17,0),0)</f>
        <v>0</v>
      </c>
      <c r="P100" s="63"/>
      <c r="Q100" s="63">
        <f>IFERROR(VLOOKUP(A100,'درآمد اعمال اختیار'!A:M,13,0),0)</f>
        <v>5995263803</v>
      </c>
      <c r="R100" s="63"/>
      <c r="S100" s="63">
        <f t="shared" si="7"/>
        <v>5995263803</v>
      </c>
      <c r="U100" s="64">
        <f>S100/درآمد!$F$12*100</f>
        <v>-1.7033872532194831</v>
      </c>
    </row>
    <row r="101" spans="1:21" ht="18.75">
      <c r="A101" s="56" t="s">
        <v>107</v>
      </c>
      <c r="C101" s="63">
        <f>IFERROR(VLOOKUP(A101,'درآمد سود سهام'!A:S,9,0),0)</f>
        <v>0</v>
      </c>
      <c r="D101" s="63"/>
      <c r="E101" s="63">
        <f>IFERROR(VLOOKUP(A101,'درآمد ناشی از تغییر قیمت اوراق'!A:Q,9,0),0)</f>
        <v>0</v>
      </c>
      <c r="F101" s="63"/>
      <c r="G101" s="63">
        <f>IFERROR(VLOOKUP(A101,'درآمد ناشی از فروش'!A:Q,9,),0)</f>
        <v>0</v>
      </c>
      <c r="H101" s="63"/>
      <c r="I101" s="63">
        <f t="shared" si="6"/>
        <v>0</v>
      </c>
      <c r="J101" s="63"/>
      <c r="K101" s="64">
        <f t="shared" si="5"/>
        <v>0</v>
      </c>
      <c r="L101" s="63"/>
      <c r="M101" s="63">
        <f>IFERROR(VLOOKUP(A101,'درآمد سود سهام'!A:S,15,0),0)</f>
        <v>0</v>
      </c>
      <c r="N101" s="63"/>
      <c r="O101" s="63">
        <f>IFERROR(VLOOKUP(A101,'درآمد ناشی از تغییر قیمت اوراق'!A:Q,17,0),0)</f>
        <v>0</v>
      </c>
      <c r="P101" s="63"/>
      <c r="Q101" s="63">
        <f>IFERROR(VLOOKUP(A101,'درآمد اعمال اختیار'!A:M,13,0),0)</f>
        <v>592366848</v>
      </c>
      <c r="R101" s="63"/>
      <c r="S101" s="63">
        <f t="shared" si="7"/>
        <v>592366848</v>
      </c>
      <c r="U101" s="64">
        <f>S101/درآمد!$F$12*100</f>
        <v>-0.168304543597913</v>
      </c>
    </row>
    <row r="102" spans="1:21" ht="18.75">
      <c r="A102" s="56" t="s">
        <v>284</v>
      </c>
      <c r="B102" s="65"/>
      <c r="C102" s="63">
        <f>IFERROR(VLOOKUP(A102,'درآمد سود سهام'!A:S,9,0),0)</f>
        <v>0</v>
      </c>
      <c r="D102" s="63"/>
      <c r="E102" s="63">
        <f>IFERROR(VLOOKUP(A102,'درآمد ناشی از تغییر قیمت اوراق'!A:Q,9,0),0)</f>
        <v>0</v>
      </c>
      <c r="F102" s="63"/>
      <c r="G102" s="63">
        <f>IFERROR(VLOOKUP(A102,'درآمد ناشی از فروش'!A:Q,9,),0)</f>
        <v>0</v>
      </c>
      <c r="H102" s="63"/>
      <c r="I102" s="63">
        <f t="shared" si="6"/>
        <v>0</v>
      </c>
      <c r="J102" s="63"/>
      <c r="K102" s="64">
        <f t="shared" si="5"/>
        <v>0</v>
      </c>
      <c r="L102" s="63"/>
      <c r="M102" s="63">
        <f>IFERROR(VLOOKUP(A102,'درآمد سود سهام'!A:S,15,0),0)</f>
        <v>0</v>
      </c>
      <c r="N102" s="63"/>
      <c r="O102" s="63">
        <f>IFERROR(VLOOKUP(A102,'درآمد ناشی از تغییر قیمت اوراق'!A:Q,17,0),0)</f>
        <v>0</v>
      </c>
      <c r="P102" s="63"/>
      <c r="Q102" s="63">
        <f>IFERROR(VLOOKUP(A102,'درآمد اعمال اختیار'!A:M,13,0),0)</f>
        <v>14480025363</v>
      </c>
      <c r="R102" s="63"/>
      <c r="S102" s="63">
        <f t="shared" si="7"/>
        <v>14480025363</v>
      </c>
      <c r="U102" s="64">
        <f>S102/درآمد!$F$12*100</f>
        <v>-4.1140959664338261</v>
      </c>
    </row>
    <row r="103" spans="1:21" ht="18.75">
      <c r="A103" s="56" t="s">
        <v>115</v>
      </c>
      <c r="C103" s="63">
        <f>IFERROR(VLOOKUP(A103,'درآمد سود سهام'!A:S,9,0),0)</f>
        <v>0</v>
      </c>
      <c r="D103" s="63"/>
      <c r="E103" s="63">
        <f>IFERROR(VLOOKUP(A103,'درآمد ناشی از تغییر قیمت اوراق'!A:Q,9,0),0)</f>
        <v>0</v>
      </c>
      <c r="F103" s="63"/>
      <c r="G103" s="63">
        <f>IFERROR(VLOOKUP(A103,'درآمد ناشی از فروش'!A:Q,9,),0)</f>
        <v>0</v>
      </c>
      <c r="H103" s="63"/>
      <c r="I103" s="63">
        <f t="shared" si="6"/>
        <v>0</v>
      </c>
      <c r="J103" s="63"/>
      <c r="K103" s="64">
        <f t="shared" si="5"/>
        <v>0</v>
      </c>
      <c r="L103" s="63"/>
      <c r="M103" s="63">
        <f>IFERROR(VLOOKUP(A103,'درآمد سود سهام'!A:S,15,0),0)</f>
        <v>0</v>
      </c>
      <c r="N103" s="63"/>
      <c r="O103" s="63">
        <f>IFERROR(VLOOKUP(A103,'درآمد ناشی از تغییر قیمت اوراق'!A:Q,17,0),0)</f>
        <v>0</v>
      </c>
      <c r="P103" s="63"/>
      <c r="Q103" s="63">
        <f>IFERROR(VLOOKUP(A103,'درآمد اعمال اختیار'!A:M,13,0),0)</f>
        <v>1995711458</v>
      </c>
      <c r="R103" s="63"/>
      <c r="S103" s="63">
        <f t="shared" si="7"/>
        <v>1995711458</v>
      </c>
      <c r="U103" s="64">
        <f>S103/درآمد!$F$12*100</f>
        <v>-0.56702583411929142</v>
      </c>
    </row>
    <row r="104" spans="1:21" ht="18.75">
      <c r="A104" s="56" t="s">
        <v>113</v>
      </c>
      <c r="C104" s="63">
        <f>IFERROR(VLOOKUP(A104,'درآمد سود سهام'!A:S,9,0),0)</f>
        <v>0</v>
      </c>
      <c r="D104" s="63"/>
      <c r="E104" s="63">
        <f>IFERROR(VLOOKUP(A104,'درآمد ناشی از تغییر قیمت اوراق'!A:Q,9,0),0)</f>
        <v>0</v>
      </c>
      <c r="F104" s="63"/>
      <c r="G104" s="63">
        <f>IFERROR(VLOOKUP(A104,'درآمد ناشی از فروش'!A:Q,9,),0)</f>
        <v>0</v>
      </c>
      <c r="H104" s="63"/>
      <c r="I104" s="63">
        <f t="shared" si="6"/>
        <v>0</v>
      </c>
      <c r="J104" s="63"/>
      <c r="K104" s="64">
        <f t="shared" si="5"/>
        <v>0</v>
      </c>
      <c r="L104" s="63"/>
      <c r="M104" s="63">
        <f>IFERROR(VLOOKUP(A104,'درآمد سود سهام'!A:S,15,0),0)</f>
        <v>0</v>
      </c>
      <c r="N104" s="63"/>
      <c r="O104" s="63">
        <f>IFERROR(VLOOKUP(A104,'درآمد ناشی از تغییر قیمت اوراق'!A:Q,17,0),0)</f>
        <v>0</v>
      </c>
      <c r="P104" s="63"/>
      <c r="Q104" s="63">
        <f>IFERROR(VLOOKUP(A104,'درآمد اعمال اختیار'!A:M,13,0),0)</f>
        <v>329676294</v>
      </c>
      <c r="R104" s="63"/>
      <c r="S104" s="63">
        <f t="shared" si="7"/>
        <v>329676294</v>
      </c>
      <c r="U104" s="64">
        <f>S104/درآمد!$F$12*100</f>
        <v>-9.3668338098355869E-2</v>
      </c>
    </row>
    <row r="105" spans="1:21" ht="18.75">
      <c r="A105" s="56" t="s">
        <v>283</v>
      </c>
      <c r="C105" s="63">
        <f>IFERROR(VLOOKUP(A105,'درآمد سود سهام'!A:S,9,0),0)</f>
        <v>0</v>
      </c>
      <c r="D105" s="63"/>
      <c r="E105" s="63">
        <f>IFERROR(VLOOKUP(A105,'درآمد ناشی از تغییر قیمت اوراق'!A:Q,9,0),0)</f>
        <v>0</v>
      </c>
      <c r="F105" s="63"/>
      <c r="G105" s="63">
        <f>IFERROR(VLOOKUP(A105,'درآمد ناشی از فروش'!A:Q,9,),0)</f>
        <v>0</v>
      </c>
      <c r="H105" s="63"/>
      <c r="I105" s="63">
        <f t="shared" si="6"/>
        <v>0</v>
      </c>
      <c r="J105" s="63"/>
      <c r="K105" s="64">
        <f t="shared" si="5"/>
        <v>0</v>
      </c>
      <c r="L105" s="63"/>
      <c r="M105" s="63">
        <f>IFERROR(VLOOKUP(A105,'درآمد سود سهام'!A:S,15,0),0)</f>
        <v>0</v>
      </c>
      <c r="N105" s="63"/>
      <c r="O105" s="63">
        <f>IFERROR(VLOOKUP(A105,'درآمد ناشی از تغییر قیمت اوراق'!A:Q,17,0),0)</f>
        <v>0</v>
      </c>
      <c r="P105" s="63"/>
      <c r="Q105" s="63">
        <f>IFERROR(VLOOKUP(A105,'درآمد اعمال اختیار'!A:M,13,0),0)</f>
        <v>62249557</v>
      </c>
      <c r="R105" s="63"/>
      <c r="S105" s="63">
        <f t="shared" si="7"/>
        <v>62249557</v>
      </c>
      <c r="U105" s="64">
        <f>S105/درآمد!$F$12*100</f>
        <v>-1.7686478092807229E-2</v>
      </c>
    </row>
    <row r="106" spans="1:21" ht="18.75">
      <c r="A106" s="56" t="s">
        <v>117</v>
      </c>
      <c r="C106" s="63">
        <f>IFERROR(VLOOKUP(A106,'درآمد سود سهام'!A:S,9,0),0)</f>
        <v>0</v>
      </c>
      <c r="D106" s="63"/>
      <c r="E106" s="63">
        <f>IFERROR(VLOOKUP(A106,'درآمد ناشی از تغییر قیمت اوراق'!A:Q,9,0),0)</f>
        <v>0</v>
      </c>
      <c r="F106" s="63"/>
      <c r="G106" s="63">
        <f>IFERROR(VLOOKUP(A106,'درآمد ناشی از فروش'!A:Q,9,),0)</f>
        <v>0</v>
      </c>
      <c r="H106" s="63"/>
      <c r="I106" s="63">
        <f t="shared" si="6"/>
        <v>0</v>
      </c>
      <c r="J106" s="63"/>
      <c r="K106" s="64">
        <f t="shared" si="5"/>
        <v>0</v>
      </c>
      <c r="L106" s="63"/>
      <c r="M106" s="63">
        <f>IFERROR(VLOOKUP(A106,'درآمد سود سهام'!A:S,15,0),0)</f>
        <v>0</v>
      </c>
      <c r="N106" s="63"/>
      <c r="O106" s="63">
        <f>IFERROR(VLOOKUP(A106,'درآمد ناشی از تغییر قیمت اوراق'!A:Q,17,0),0)</f>
        <v>0</v>
      </c>
      <c r="P106" s="63"/>
      <c r="Q106" s="63">
        <f>IFERROR(VLOOKUP(A106,'درآمد اعمال اختیار'!A:M,13,0),0)</f>
        <v>68489532</v>
      </c>
      <c r="R106" s="63"/>
      <c r="S106" s="63">
        <f t="shared" si="7"/>
        <v>68489532</v>
      </c>
      <c r="U106" s="64">
        <f>S106/درآمد!$F$12*100</f>
        <v>-1.9459393217924743E-2</v>
      </c>
    </row>
    <row r="107" spans="1:21" ht="18.75">
      <c r="A107" s="56" t="s">
        <v>326</v>
      </c>
      <c r="C107" s="63">
        <f>IFERROR(VLOOKUP(A107,'درآمد سود سهام'!A:S,9,0),0)</f>
        <v>0</v>
      </c>
      <c r="D107" s="63"/>
      <c r="E107" s="63">
        <f>IFERROR(VLOOKUP(A107,'درآمد ناشی از تغییر قیمت اوراق'!A:Q,9,0),0)</f>
        <v>0</v>
      </c>
      <c r="F107" s="63"/>
      <c r="G107" s="63">
        <f>IFERROR(VLOOKUP(A107,'درآمد ناشی از فروش'!A:Q,9,),0)</f>
        <v>0</v>
      </c>
      <c r="H107" s="63"/>
      <c r="I107" s="63">
        <f t="shared" si="6"/>
        <v>0</v>
      </c>
      <c r="J107" s="63"/>
      <c r="K107" s="64">
        <f t="shared" si="5"/>
        <v>0</v>
      </c>
      <c r="L107" s="63"/>
      <c r="M107" s="63">
        <f>IFERROR(VLOOKUP(A107,'درآمد سود سهام'!A:S,15,0),0)</f>
        <v>0</v>
      </c>
      <c r="N107" s="63"/>
      <c r="O107" s="63">
        <f>IFERROR(VLOOKUP(A107,'درآمد ناشی از تغییر قیمت اوراق'!A:Q,17,0),0)</f>
        <v>0</v>
      </c>
      <c r="P107" s="63"/>
      <c r="Q107" s="63">
        <f>IFERROR(VLOOKUP(A107,'درآمد اعمال اختیار'!A:M,13,0),0)</f>
        <v>18768462181</v>
      </c>
      <c r="R107" s="63"/>
      <c r="S107" s="63">
        <f t="shared" si="7"/>
        <v>18768462181</v>
      </c>
      <c r="U107" s="64">
        <f>S107/درآمد!$F$12*100</f>
        <v>-5.3325358636678724</v>
      </c>
    </row>
    <row r="108" spans="1:21" ht="18.75">
      <c r="A108" s="56" t="s">
        <v>21</v>
      </c>
      <c r="C108" s="63">
        <f>IFERROR(VLOOKUP(A108,'درآمد سود سهام'!A:S,9,0),0)</f>
        <v>0</v>
      </c>
      <c r="D108" s="63"/>
      <c r="E108" s="63">
        <f>IFERROR(VLOOKUP(A108,'درآمد ناشی از تغییر قیمت اوراق'!A:Q,9,0),0)</f>
        <v>0</v>
      </c>
      <c r="F108" s="63"/>
      <c r="G108" s="63">
        <f>IFERROR(VLOOKUP(A108,'درآمد ناشی از فروش'!A:Q,9,),0)</f>
        <v>0</v>
      </c>
      <c r="H108" s="63"/>
      <c r="I108" s="63">
        <f t="shared" si="6"/>
        <v>0</v>
      </c>
      <c r="J108" s="63"/>
      <c r="K108" s="64">
        <f t="shared" si="5"/>
        <v>0</v>
      </c>
      <c r="L108" s="63"/>
      <c r="M108" s="63">
        <f>IFERROR(VLOOKUP(A108,'درآمد سود سهام'!A:S,15,0),0)</f>
        <v>0</v>
      </c>
      <c r="N108" s="63"/>
      <c r="O108" s="63">
        <f>IFERROR(VLOOKUP(A108,'درآمد ناشی از تغییر قیمت اوراق'!A:Q,17,0),0)</f>
        <v>0</v>
      </c>
      <c r="P108" s="63"/>
      <c r="Q108" s="63">
        <f>IFERROR(VLOOKUP(A108,'درآمد اعمال اختیار'!A:M,13,0),0)</f>
        <v>2784309232</v>
      </c>
      <c r="R108" s="63"/>
      <c r="S108" s="63">
        <f t="shared" si="7"/>
        <v>2784309232</v>
      </c>
      <c r="U108" s="64">
        <f>S108/درآمد!$F$12*100</f>
        <v>-0.79108393069156968</v>
      </c>
    </row>
    <row r="109" spans="1:21" ht="18.75">
      <c r="A109" s="56" t="s">
        <v>22</v>
      </c>
      <c r="C109" s="63">
        <f>IFERROR(VLOOKUP(A109,'درآمد سود سهام'!A:S,9,0),0)</f>
        <v>0</v>
      </c>
      <c r="D109" s="63"/>
      <c r="E109" s="63">
        <f>IFERROR(VLOOKUP(A109,'درآمد ناشی از تغییر قیمت اوراق'!A:Q,9,0),0)</f>
        <v>0</v>
      </c>
      <c r="F109" s="63"/>
      <c r="G109" s="63">
        <f>IFERROR(VLOOKUP(A109,'درآمد ناشی از فروش'!A:Q,9,),0)</f>
        <v>0</v>
      </c>
      <c r="H109" s="63"/>
      <c r="I109" s="63">
        <f t="shared" si="6"/>
        <v>0</v>
      </c>
      <c r="J109" s="63"/>
      <c r="K109" s="64">
        <f t="shared" si="5"/>
        <v>0</v>
      </c>
      <c r="L109" s="63"/>
      <c r="M109" s="63">
        <f>IFERROR(VLOOKUP(A109,'درآمد سود سهام'!A:S,15,0),0)</f>
        <v>0</v>
      </c>
      <c r="N109" s="63"/>
      <c r="O109" s="63">
        <f>IFERROR(VLOOKUP(A109,'درآمد ناشی از تغییر قیمت اوراق'!A:Q,17,0),0)</f>
        <v>0</v>
      </c>
      <c r="P109" s="63"/>
      <c r="Q109" s="63">
        <f>IFERROR(VLOOKUP(A109,'درآمد اعمال اختیار'!A:M,13,0),0)</f>
        <v>2173352597</v>
      </c>
      <c r="R109" s="63"/>
      <c r="S109" s="63">
        <f t="shared" si="7"/>
        <v>2173352597</v>
      </c>
      <c r="U109" s="64">
        <f>S109/درآمد!$F$12*100</f>
        <v>-0.61749761680691473</v>
      </c>
    </row>
    <row r="110" spans="1:21" ht="18.75">
      <c r="A110" s="56" t="s">
        <v>268</v>
      </c>
      <c r="C110" s="63">
        <f>IFERROR(VLOOKUP(A110,'درآمد سود سهام'!A:S,9,0),0)</f>
        <v>0</v>
      </c>
      <c r="D110" s="63"/>
      <c r="E110" s="63">
        <f>IFERROR(VLOOKUP(A110,'درآمد ناشی از تغییر قیمت اوراق'!A:Q,9,0),0)</f>
        <v>0</v>
      </c>
      <c r="F110" s="63"/>
      <c r="G110" s="63">
        <f>IFERROR(VLOOKUP(A110,'درآمد ناشی از فروش'!A:Q,9,),0)</f>
        <v>0</v>
      </c>
      <c r="H110" s="63"/>
      <c r="I110" s="63">
        <f t="shared" si="6"/>
        <v>0</v>
      </c>
      <c r="J110" s="63"/>
      <c r="K110" s="64">
        <f t="shared" si="5"/>
        <v>0</v>
      </c>
      <c r="L110" s="63"/>
      <c r="M110" s="63">
        <f>IFERROR(VLOOKUP(A110,'درآمد سود سهام'!A:S,15,0),0)</f>
        <v>0</v>
      </c>
      <c r="N110" s="63"/>
      <c r="O110" s="63">
        <f>IFERROR(VLOOKUP(A110,'درآمد ناشی از تغییر قیمت اوراق'!A:Q,17,0),0)</f>
        <v>0</v>
      </c>
      <c r="P110" s="63"/>
      <c r="Q110" s="63">
        <f>IFERROR(VLOOKUP(A110,'درآمد اعمال اختیار'!A:M,13,0),0)</f>
        <v>1854122</v>
      </c>
      <c r="R110" s="63"/>
      <c r="S110" s="63">
        <f t="shared" si="7"/>
        <v>1854122</v>
      </c>
      <c r="U110" s="64">
        <f>S110/درآمد!$F$12*100</f>
        <v>-5.2679713261882203E-4</v>
      </c>
    </row>
    <row r="111" spans="1:21" ht="18.75">
      <c r="A111" s="56" t="s">
        <v>232</v>
      </c>
      <c r="C111" s="63">
        <f>IFERROR(VLOOKUP(A111,'درآمد سود سهام'!A:S,9,0),0)</f>
        <v>0</v>
      </c>
      <c r="D111" s="63"/>
      <c r="E111" s="63">
        <f>IFERROR(VLOOKUP(A111,'درآمد ناشی از تغییر قیمت اوراق'!A:Q,9,0),0)</f>
        <v>0</v>
      </c>
      <c r="F111" s="63"/>
      <c r="G111" s="63">
        <f>IFERROR(VLOOKUP(A111,'درآمد ناشی از فروش'!A:Q,9,),0)</f>
        <v>0</v>
      </c>
      <c r="H111" s="63"/>
      <c r="I111" s="63">
        <f t="shared" si="6"/>
        <v>0</v>
      </c>
      <c r="J111" s="63"/>
      <c r="K111" s="64">
        <f t="shared" si="5"/>
        <v>0</v>
      </c>
      <c r="L111" s="63"/>
      <c r="M111" s="63">
        <f>IFERROR(VLOOKUP(A111,'درآمد سود سهام'!A:S,15,0),0)</f>
        <v>0</v>
      </c>
      <c r="N111" s="63"/>
      <c r="O111" s="63">
        <f>IFERROR(VLOOKUP(A111,'درآمد ناشی از تغییر قیمت اوراق'!A:Q,17,0),0)</f>
        <v>0</v>
      </c>
      <c r="P111" s="63"/>
      <c r="Q111" s="63">
        <f>IFERROR(VLOOKUP(A111,'درآمد اعمال اختیار'!A:M,13,0),0)</f>
        <v>1122175478</v>
      </c>
      <c r="R111" s="63"/>
      <c r="S111" s="63">
        <f t="shared" si="7"/>
        <v>1122175478</v>
      </c>
      <c r="U111" s="64">
        <f>S111/درآمد!$F$12*100</f>
        <v>-0.31883491167547556</v>
      </c>
    </row>
    <row r="112" spans="1:21" ht="18.75">
      <c r="A112" s="56" t="s">
        <v>23</v>
      </c>
      <c r="B112" s="65"/>
      <c r="C112" s="63">
        <f>IFERROR(VLOOKUP(A112,'درآمد سود سهام'!A:S,9,0),0)</f>
        <v>0</v>
      </c>
      <c r="D112" s="63"/>
      <c r="E112" s="63">
        <f>IFERROR(VLOOKUP(A112,'درآمد ناشی از تغییر قیمت اوراق'!A:Q,9,0),0)</f>
        <v>0</v>
      </c>
      <c r="F112" s="63"/>
      <c r="G112" s="63">
        <f>IFERROR(VLOOKUP(A112,'درآمد ناشی از فروش'!A:Q,9,),0)</f>
        <v>0</v>
      </c>
      <c r="H112" s="63"/>
      <c r="I112" s="63">
        <f t="shared" si="6"/>
        <v>0</v>
      </c>
      <c r="J112" s="63"/>
      <c r="K112" s="64">
        <f t="shared" si="5"/>
        <v>0</v>
      </c>
      <c r="L112" s="63"/>
      <c r="M112" s="63">
        <f>IFERROR(VLOOKUP(A112,'درآمد سود سهام'!A:S,15,0),0)</f>
        <v>0</v>
      </c>
      <c r="N112" s="63"/>
      <c r="O112" s="63">
        <f>IFERROR(VLOOKUP(A112,'درآمد ناشی از تغییر قیمت اوراق'!A:Q,17,0),0)</f>
        <v>0</v>
      </c>
      <c r="P112" s="63"/>
      <c r="Q112" s="63">
        <f>IFERROR(VLOOKUP(A112,'درآمد اعمال اختیار'!A:M,13,0),0)</f>
        <v>3577211375</v>
      </c>
      <c r="R112" s="63"/>
      <c r="S112" s="63">
        <f t="shared" si="7"/>
        <v>3577211375</v>
      </c>
      <c r="U112" s="64">
        <f>S112/درآمد!$F$12*100</f>
        <v>-1.0163649938469173</v>
      </c>
    </row>
    <row r="113" spans="1:21" ht="18.75">
      <c r="A113" s="56" t="s">
        <v>267</v>
      </c>
      <c r="B113" s="65"/>
      <c r="C113" s="63">
        <f>IFERROR(VLOOKUP(A113,'درآمد سود سهام'!A:S,9,0),0)</f>
        <v>0</v>
      </c>
      <c r="D113" s="63"/>
      <c r="E113" s="63">
        <f>IFERROR(VLOOKUP(A113,'درآمد ناشی از تغییر قیمت اوراق'!A:Q,9,0),0)</f>
        <v>0</v>
      </c>
      <c r="F113" s="63"/>
      <c r="G113" s="63">
        <f>IFERROR(VLOOKUP(A113,'درآمد ناشی از فروش'!A:Q,9,),0)</f>
        <v>0</v>
      </c>
      <c r="H113" s="63"/>
      <c r="I113" s="63">
        <f t="shared" si="6"/>
        <v>0</v>
      </c>
      <c r="J113" s="63"/>
      <c r="K113" s="64">
        <f t="shared" si="5"/>
        <v>0</v>
      </c>
      <c r="L113" s="63"/>
      <c r="M113" s="63">
        <f>IFERROR(VLOOKUP(A113,'درآمد سود سهام'!A:S,15,0),0)</f>
        <v>0</v>
      </c>
      <c r="N113" s="63"/>
      <c r="O113" s="63">
        <f>IFERROR(VLOOKUP(A113,'درآمد ناشی از تغییر قیمت اوراق'!A:Q,17,0),0)</f>
        <v>0</v>
      </c>
      <c r="P113" s="63"/>
      <c r="Q113" s="63">
        <f>IFERROR(VLOOKUP(A113,'درآمد اعمال اختیار'!A:M,13,0),0)</f>
        <v>9070235704</v>
      </c>
      <c r="R113" s="63"/>
      <c r="S113" s="63">
        <f t="shared" si="7"/>
        <v>9070235704</v>
      </c>
      <c r="U113" s="64">
        <f>S113/درآمد!$F$12*100</f>
        <v>-2.5770548869190177</v>
      </c>
    </row>
    <row r="114" spans="1:21" ht="18.75">
      <c r="A114" s="56" t="s">
        <v>262</v>
      </c>
      <c r="B114" s="65"/>
      <c r="C114" s="63">
        <f>IFERROR(VLOOKUP(A114,'درآمد سود سهام'!A:S,9,0),0)</f>
        <v>0</v>
      </c>
      <c r="D114" s="63"/>
      <c r="E114" s="63">
        <f>IFERROR(VLOOKUP(A114,'درآمد ناشی از تغییر قیمت اوراق'!A:Q,9,0),0)</f>
        <v>0</v>
      </c>
      <c r="F114" s="63"/>
      <c r="G114" s="63">
        <f>IFERROR(VLOOKUP(A114,'درآمد ناشی از فروش'!A:Q,9,),0)</f>
        <v>0</v>
      </c>
      <c r="H114" s="63"/>
      <c r="I114" s="63">
        <f t="shared" si="6"/>
        <v>0</v>
      </c>
      <c r="J114" s="63"/>
      <c r="K114" s="64">
        <f t="shared" si="5"/>
        <v>0</v>
      </c>
      <c r="L114" s="63"/>
      <c r="M114" s="63">
        <f>IFERROR(VLOOKUP(A114,'درآمد سود سهام'!A:S,15,0),0)</f>
        <v>0</v>
      </c>
      <c r="N114" s="63"/>
      <c r="O114" s="63">
        <f>IFERROR(VLOOKUP(A114,'درآمد ناشی از تغییر قیمت اوراق'!A:Q,17,0),0)</f>
        <v>0</v>
      </c>
      <c r="P114" s="63"/>
      <c r="Q114" s="63">
        <f>IFERROR(VLOOKUP(A114,'درآمد اعمال اختیار'!A:M,13,0),0)</f>
        <v>5772262622</v>
      </c>
      <c r="R114" s="63"/>
      <c r="S114" s="63">
        <f t="shared" si="7"/>
        <v>5772262622</v>
      </c>
      <c r="U114" s="64">
        <f>S114/درآمد!$F$12*100</f>
        <v>-1.6400276777862532</v>
      </c>
    </row>
    <row r="115" spans="1:21" ht="18.75">
      <c r="A115" s="56" t="s">
        <v>246</v>
      </c>
      <c r="B115" s="65"/>
      <c r="C115" s="63">
        <f>IFERROR(VLOOKUP(A115,'درآمد سود سهام'!A:S,9,0),0)</f>
        <v>0</v>
      </c>
      <c r="D115" s="63"/>
      <c r="E115" s="63">
        <f>IFERROR(VLOOKUP(A115,'درآمد ناشی از تغییر قیمت اوراق'!A:Q,9,0),0)</f>
        <v>0</v>
      </c>
      <c r="F115" s="63"/>
      <c r="G115" s="63">
        <f>IFERROR(VLOOKUP(A115,'درآمد ناشی از فروش'!A:Q,9,),0)</f>
        <v>0</v>
      </c>
      <c r="H115" s="63"/>
      <c r="I115" s="63">
        <f t="shared" si="6"/>
        <v>0</v>
      </c>
      <c r="J115" s="63"/>
      <c r="K115" s="64">
        <f t="shared" si="5"/>
        <v>0</v>
      </c>
      <c r="L115" s="63"/>
      <c r="M115" s="63">
        <f>IFERROR(VLOOKUP(A115,'درآمد سود سهام'!A:S,15,0),0)</f>
        <v>0</v>
      </c>
      <c r="N115" s="63"/>
      <c r="O115" s="63">
        <f>IFERROR(VLOOKUP(A115,'درآمد ناشی از تغییر قیمت اوراق'!A:Q,17,0),0)</f>
        <v>0</v>
      </c>
      <c r="P115" s="63"/>
      <c r="Q115" s="63">
        <f>IFERROR(VLOOKUP(A115,'درآمد اعمال اختیار'!A:M,13,0),0)</f>
        <v>1237447923</v>
      </c>
      <c r="R115" s="63"/>
      <c r="S115" s="63">
        <f t="shared" si="7"/>
        <v>1237447923</v>
      </c>
      <c r="U115" s="64">
        <f>S115/درآمد!$F$12*100</f>
        <v>-0.35158636680947475</v>
      </c>
    </row>
    <row r="116" spans="1:21" ht="18.75">
      <c r="A116" s="56" t="s">
        <v>329</v>
      </c>
      <c r="C116" s="63">
        <f>IFERROR(VLOOKUP(A116,'درآمد سود سهام'!A:S,9,0),0)</f>
        <v>0</v>
      </c>
      <c r="D116" s="63"/>
      <c r="E116" s="63">
        <f>IFERROR(VLOOKUP(A116,'درآمد ناشی از تغییر قیمت اوراق'!A:Q,9,0),0)</f>
        <v>0</v>
      </c>
      <c r="F116" s="63"/>
      <c r="G116" s="63">
        <f>IFERROR(VLOOKUP(A116,'درآمد ناشی از فروش'!A:Q,9,),0)</f>
        <v>0</v>
      </c>
      <c r="H116" s="63"/>
      <c r="I116" s="63">
        <f t="shared" si="6"/>
        <v>0</v>
      </c>
      <c r="J116" s="63"/>
      <c r="K116" s="64">
        <f t="shared" si="5"/>
        <v>0</v>
      </c>
      <c r="L116" s="63"/>
      <c r="M116" s="63">
        <f>IFERROR(VLOOKUP(A116,'درآمد سود سهام'!A:S,15,0),0)</f>
        <v>0</v>
      </c>
      <c r="N116" s="63"/>
      <c r="O116" s="63">
        <f>IFERROR(VLOOKUP(A116,'درآمد ناشی از تغییر قیمت اوراق'!A:Q,17,0),0)</f>
        <v>0</v>
      </c>
      <c r="P116" s="63"/>
      <c r="Q116" s="63">
        <f>IFERROR(VLOOKUP(A116,'درآمد اعمال اختیار'!A:M,13,0),0)</f>
        <v>1746024240</v>
      </c>
      <c r="R116" s="63"/>
      <c r="S116" s="63">
        <f t="shared" si="7"/>
        <v>1746024240</v>
      </c>
      <c r="U116" s="64">
        <f>S116/درآمد!$F$12*100</f>
        <v>-0.49608416442659009</v>
      </c>
    </row>
    <row r="117" spans="1:21" ht="18.75">
      <c r="A117" s="56" t="s">
        <v>266</v>
      </c>
      <c r="B117" s="65"/>
      <c r="C117" s="63">
        <f>IFERROR(VLOOKUP(A117,'درآمد سود سهام'!A:S,9,0),0)</f>
        <v>0</v>
      </c>
      <c r="D117" s="63"/>
      <c r="E117" s="63">
        <f>IFERROR(VLOOKUP(A117,'درآمد ناشی از تغییر قیمت اوراق'!A:Q,9,0),0)</f>
        <v>0</v>
      </c>
      <c r="F117" s="63"/>
      <c r="G117" s="63">
        <f>IFERROR(VLOOKUP(A117,'درآمد ناشی از فروش'!A:Q,9,),0)</f>
        <v>0</v>
      </c>
      <c r="H117" s="63"/>
      <c r="I117" s="63">
        <f t="shared" si="6"/>
        <v>0</v>
      </c>
      <c r="J117" s="63"/>
      <c r="K117" s="64">
        <f t="shared" si="5"/>
        <v>0</v>
      </c>
      <c r="L117" s="63"/>
      <c r="M117" s="63">
        <f>IFERROR(VLOOKUP(A117,'درآمد سود سهام'!A:S,15,0),0)</f>
        <v>0</v>
      </c>
      <c r="N117" s="63"/>
      <c r="O117" s="63">
        <f>IFERROR(VLOOKUP(A117,'درآمد ناشی از تغییر قیمت اوراق'!A:Q,17,0),0)</f>
        <v>0</v>
      </c>
      <c r="P117" s="63"/>
      <c r="Q117" s="63">
        <f>IFERROR(VLOOKUP(A117,'درآمد اعمال اختیار'!A:M,13,0),0)</f>
        <v>5105614928</v>
      </c>
      <c r="R117" s="63"/>
      <c r="S117" s="63">
        <f t="shared" si="7"/>
        <v>5105614928</v>
      </c>
      <c r="U117" s="64">
        <f>S117/درآمد!$F$12*100</f>
        <v>-1.4506183003741144</v>
      </c>
    </row>
    <row r="118" spans="1:21" ht="18.75">
      <c r="A118" s="56" t="s">
        <v>261</v>
      </c>
      <c r="B118" s="65"/>
      <c r="C118" s="63">
        <f>IFERROR(VLOOKUP(A118,'درآمد سود سهام'!A:S,9,0),0)</f>
        <v>0</v>
      </c>
      <c r="D118" s="63"/>
      <c r="E118" s="63">
        <f>IFERROR(VLOOKUP(A118,'درآمد ناشی از تغییر قیمت اوراق'!A:Q,9,0),0)</f>
        <v>0</v>
      </c>
      <c r="F118" s="63"/>
      <c r="G118" s="63">
        <f>IFERROR(VLOOKUP(A118,'درآمد ناشی از فروش'!A:Q,9,),0)</f>
        <v>0</v>
      </c>
      <c r="H118" s="63"/>
      <c r="I118" s="63">
        <f t="shared" si="6"/>
        <v>0</v>
      </c>
      <c r="J118" s="63"/>
      <c r="K118" s="64">
        <f t="shared" si="5"/>
        <v>0</v>
      </c>
      <c r="L118" s="63"/>
      <c r="M118" s="63">
        <f>IFERROR(VLOOKUP(A118,'درآمد سود سهام'!A:S,15,0),0)</f>
        <v>0</v>
      </c>
      <c r="N118" s="63"/>
      <c r="O118" s="63">
        <f>IFERROR(VLOOKUP(A118,'درآمد ناشی از تغییر قیمت اوراق'!A:Q,17,0),0)</f>
        <v>0</v>
      </c>
      <c r="P118" s="63"/>
      <c r="Q118" s="63">
        <f>IFERROR(VLOOKUP(A118,'درآمد اعمال اختیار'!A:M,13,0),0)</f>
        <v>1310772435</v>
      </c>
      <c r="R118" s="63"/>
      <c r="S118" s="63">
        <f t="shared" si="7"/>
        <v>1310772435</v>
      </c>
      <c r="U118" s="64">
        <f>S118/درآمد!$F$12*100</f>
        <v>-0.37241948494963728</v>
      </c>
    </row>
    <row r="119" spans="1:21" ht="18.75">
      <c r="A119" s="56" t="s">
        <v>260</v>
      </c>
      <c r="C119" s="63">
        <f>IFERROR(VLOOKUP(A119,'درآمد سود سهام'!A:S,9,0),0)</f>
        <v>0</v>
      </c>
      <c r="D119" s="63"/>
      <c r="E119" s="63">
        <f>IFERROR(VLOOKUP(A119,'درآمد ناشی از تغییر قیمت اوراق'!A:Q,9,0),0)</f>
        <v>0</v>
      </c>
      <c r="F119" s="63"/>
      <c r="G119" s="63">
        <f>IFERROR(VLOOKUP(A119,'درآمد ناشی از فروش'!A:Q,9,),0)</f>
        <v>0</v>
      </c>
      <c r="H119" s="63"/>
      <c r="I119" s="63">
        <f t="shared" si="6"/>
        <v>0</v>
      </c>
      <c r="J119" s="63"/>
      <c r="K119" s="64">
        <f t="shared" si="5"/>
        <v>0</v>
      </c>
      <c r="L119" s="63"/>
      <c r="M119" s="63">
        <f>IFERROR(VLOOKUP(A119,'درآمد سود سهام'!A:S,15,0),0)</f>
        <v>0</v>
      </c>
      <c r="N119" s="63"/>
      <c r="O119" s="63">
        <f>IFERROR(VLOOKUP(A119,'درآمد ناشی از تغییر قیمت اوراق'!A:Q,17,0),0)</f>
        <v>0</v>
      </c>
      <c r="P119" s="63"/>
      <c r="Q119" s="63">
        <f>IFERROR(VLOOKUP(A119,'درآمد اعمال اختیار'!A:M,13,0),0)</f>
        <v>1155093458</v>
      </c>
      <c r="R119" s="63"/>
      <c r="S119" s="63">
        <f t="shared" si="7"/>
        <v>1155093458</v>
      </c>
      <c r="U119" s="64">
        <f>S119/درآمد!$F$12*100</f>
        <v>-0.32818763899094006</v>
      </c>
    </row>
    <row r="120" spans="1:21" ht="18.75">
      <c r="A120" s="56" t="s">
        <v>88</v>
      </c>
      <c r="C120" s="63">
        <f>IFERROR(VLOOKUP(A120,'درآمد سود سهام'!A:S,9,0),0)</f>
        <v>0</v>
      </c>
      <c r="D120" s="63"/>
      <c r="E120" s="63">
        <f>IFERROR(VLOOKUP(A120,'درآمد ناشی از تغییر قیمت اوراق'!A:Q,9,0),0)</f>
        <v>0</v>
      </c>
      <c r="F120" s="63"/>
      <c r="G120" s="63">
        <f>IFERROR(VLOOKUP(A120,'درآمد ناشی از فروش'!A:Q,9,),0)</f>
        <v>0</v>
      </c>
      <c r="H120" s="63"/>
      <c r="I120" s="63">
        <f t="shared" si="6"/>
        <v>0</v>
      </c>
      <c r="J120" s="63"/>
      <c r="K120" s="64">
        <f t="shared" si="5"/>
        <v>0</v>
      </c>
      <c r="L120" s="63"/>
      <c r="M120" s="63">
        <f>IFERROR(VLOOKUP(A120,'درآمد سود سهام'!A:S,15,0),0)</f>
        <v>0</v>
      </c>
      <c r="N120" s="63"/>
      <c r="O120" s="63">
        <f>IFERROR(VLOOKUP(A120,'درآمد ناشی از تغییر قیمت اوراق'!A:Q,17,0),0)</f>
        <v>0</v>
      </c>
      <c r="P120" s="63"/>
      <c r="Q120" s="63">
        <f>IFERROR(VLOOKUP(A120,'درآمد اعمال اختیار'!A:M,13,0),0)</f>
        <v>598158953</v>
      </c>
      <c r="R120" s="63"/>
      <c r="S120" s="63">
        <f t="shared" si="7"/>
        <v>598158953</v>
      </c>
      <c r="U120" s="64">
        <f>S120/درآمد!$F$12*100</f>
        <v>-0.16995020893483642</v>
      </c>
    </row>
    <row r="121" spans="1:21" ht="18.75">
      <c r="A121" s="56" t="s">
        <v>90</v>
      </c>
      <c r="C121" s="63">
        <f>IFERROR(VLOOKUP(A121,'درآمد سود سهام'!A:S,9,0),0)</f>
        <v>0</v>
      </c>
      <c r="D121" s="63"/>
      <c r="E121" s="63">
        <f>IFERROR(VLOOKUP(A121,'درآمد ناشی از تغییر قیمت اوراق'!A:Q,9,0),0)</f>
        <v>0</v>
      </c>
      <c r="F121" s="63"/>
      <c r="G121" s="63">
        <f>IFERROR(VLOOKUP(A121,'درآمد ناشی از فروش'!A:Q,9,),0)</f>
        <v>0</v>
      </c>
      <c r="H121" s="63"/>
      <c r="I121" s="63">
        <f t="shared" si="6"/>
        <v>0</v>
      </c>
      <c r="J121" s="63"/>
      <c r="K121" s="64">
        <f t="shared" si="5"/>
        <v>0</v>
      </c>
      <c r="L121" s="63"/>
      <c r="M121" s="63">
        <f>IFERROR(VLOOKUP(A121,'درآمد سود سهام'!A:S,15,0),0)</f>
        <v>0</v>
      </c>
      <c r="N121" s="63"/>
      <c r="O121" s="63">
        <f>IFERROR(VLOOKUP(A121,'درآمد ناشی از تغییر قیمت اوراق'!A:Q,17,0),0)</f>
        <v>0</v>
      </c>
      <c r="P121" s="63"/>
      <c r="Q121" s="63">
        <f>IFERROR(VLOOKUP(A121,'درآمد اعمال اختیار'!A:M,13,0),0)</f>
        <v>697294658</v>
      </c>
      <c r="R121" s="63"/>
      <c r="S121" s="63">
        <f t="shared" si="7"/>
        <v>697294658</v>
      </c>
      <c r="U121" s="64">
        <f>S121/درآمد!$F$12*100</f>
        <v>-0.19811685877456942</v>
      </c>
    </row>
    <row r="122" spans="1:21" ht="18.75">
      <c r="A122" s="56" t="s">
        <v>111</v>
      </c>
      <c r="C122" s="63">
        <f>IFERROR(VLOOKUP(A122,'درآمد سود سهام'!A:S,9,0),0)</f>
        <v>0</v>
      </c>
      <c r="D122" s="63"/>
      <c r="E122" s="63">
        <f>IFERROR(VLOOKUP(A122,'درآمد ناشی از تغییر قیمت اوراق'!A:Q,9,0),0)</f>
        <v>0</v>
      </c>
      <c r="F122" s="63"/>
      <c r="G122" s="63">
        <f>IFERROR(VLOOKUP(A122,'درآمد ناشی از فروش'!A:Q,9,),0)</f>
        <v>0</v>
      </c>
      <c r="H122" s="63"/>
      <c r="I122" s="63">
        <f t="shared" si="6"/>
        <v>0</v>
      </c>
      <c r="J122" s="63"/>
      <c r="K122" s="64">
        <f t="shared" si="5"/>
        <v>0</v>
      </c>
      <c r="L122" s="63"/>
      <c r="M122" s="63">
        <f>IFERROR(VLOOKUP(A122,'درآمد سود سهام'!A:S,15,0),0)</f>
        <v>0</v>
      </c>
      <c r="N122" s="63"/>
      <c r="O122" s="63">
        <f>IFERROR(VLOOKUP(A122,'درآمد ناشی از تغییر قیمت اوراق'!A:Q,17,0),0)</f>
        <v>0</v>
      </c>
      <c r="P122" s="63"/>
      <c r="Q122" s="63">
        <f>IFERROR(VLOOKUP(A122,'درآمد اعمال اختیار'!A:M,13,0),0)</f>
        <v>7094796902</v>
      </c>
      <c r="R122" s="63"/>
      <c r="S122" s="63">
        <f t="shared" si="7"/>
        <v>7094796902</v>
      </c>
      <c r="U122" s="64">
        <f>S122/درآمد!$F$12*100</f>
        <v>-2.0157889634481991</v>
      </c>
    </row>
    <row r="123" spans="1:21" ht="18.75">
      <c r="A123" s="56" t="s">
        <v>110</v>
      </c>
      <c r="C123" s="63">
        <f>IFERROR(VLOOKUP(A123,'درآمد سود سهام'!A:S,9,0),0)</f>
        <v>0</v>
      </c>
      <c r="D123" s="63"/>
      <c r="E123" s="63">
        <f>IFERROR(VLOOKUP(A123,'درآمد ناشی از تغییر قیمت اوراق'!A:Q,9,0),0)</f>
        <v>0</v>
      </c>
      <c r="F123" s="63"/>
      <c r="G123" s="63">
        <f>IFERROR(VLOOKUP(A123,'درآمد ناشی از فروش'!A:Q,9,),0)</f>
        <v>0</v>
      </c>
      <c r="H123" s="63"/>
      <c r="I123" s="63">
        <f t="shared" si="6"/>
        <v>0</v>
      </c>
      <c r="J123" s="63"/>
      <c r="K123" s="64">
        <f t="shared" si="5"/>
        <v>0</v>
      </c>
      <c r="L123" s="63"/>
      <c r="M123" s="63">
        <f>IFERROR(VLOOKUP(A123,'درآمد سود سهام'!A:S,15,0),0)</f>
        <v>0</v>
      </c>
      <c r="N123" s="63"/>
      <c r="O123" s="63">
        <f>IFERROR(VLOOKUP(A123,'درآمد ناشی از تغییر قیمت اوراق'!A:Q,17,0),0)</f>
        <v>0</v>
      </c>
      <c r="P123" s="63"/>
      <c r="Q123" s="63">
        <f>IFERROR(VLOOKUP(A123,'درآمد اعمال اختیار'!A:M,13,0),0)</f>
        <v>20035077053</v>
      </c>
      <c r="R123" s="63"/>
      <c r="S123" s="63">
        <f t="shared" si="7"/>
        <v>20035077053</v>
      </c>
      <c r="U123" s="64">
        <f>S123/درآمد!$F$12*100</f>
        <v>-5.6924092067930587</v>
      </c>
    </row>
    <row r="124" spans="1:21" ht="18.75">
      <c r="A124" s="56" t="s">
        <v>103</v>
      </c>
      <c r="C124" s="63">
        <f>IFERROR(VLOOKUP(A124,'درآمد سود سهام'!A:S,9,0),0)</f>
        <v>0</v>
      </c>
      <c r="D124" s="63"/>
      <c r="E124" s="63">
        <f>IFERROR(VLOOKUP(A124,'درآمد ناشی از تغییر قیمت اوراق'!A:Q,9,0),0)</f>
        <v>0</v>
      </c>
      <c r="F124" s="63"/>
      <c r="G124" s="63">
        <f>IFERROR(VLOOKUP(A124,'درآمد ناشی از فروش'!A:Q,9,),0)</f>
        <v>0</v>
      </c>
      <c r="H124" s="63"/>
      <c r="I124" s="63">
        <f t="shared" si="6"/>
        <v>0</v>
      </c>
      <c r="J124" s="63"/>
      <c r="K124" s="64">
        <f t="shared" si="5"/>
        <v>0</v>
      </c>
      <c r="L124" s="63"/>
      <c r="M124" s="63">
        <f>IFERROR(VLOOKUP(A124,'درآمد سود سهام'!A:S,15,0),0)</f>
        <v>0</v>
      </c>
      <c r="N124" s="63"/>
      <c r="O124" s="63">
        <f>IFERROR(VLOOKUP(A124,'درآمد ناشی از تغییر قیمت اوراق'!A:Q,17,0),0)</f>
        <v>0</v>
      </c>
      <c r="P124" s="63"/>
      <c r="Q124" s="63">
        <f>IFERROR(VLOOKUP(A124,'درآمد اعمال اختیار'!A:M,13,0),0)</f>
        <v>-633298455</v>
      </c>
      <c r="R124" s="63"/>
      <c r="S124" s="63">
        <f t="shared" si="7"/>
        <v>-633298455</v>
      </c>
      <c r="U124" s="64">
        <f>S124/درآمد!$F$12*100</f>
        <v>0.17993411986154639</v>
      </c>
    </row>
    <row r="125" spans="1:21" ht="18.75">
      <c r="A125" s="56" t="s">
        <v>104</v>
      </c>
      <c r="C125" s="63">
        <f>IFERROR(VLOOKUP(A125,'درآمد سود سهام'!A:S,9,0),0)</f>
        <v>0</v>
      </c>
      <c r="D125" s="63"/>
      <c r="E125" s="63">
        <f>IFERROR(VLOOKUP(A125,'درآمد ناشی از تغییر قیمت اوراق'!A:Q,9,0),0)</f>
        <v>0</v>
      </c>
      <c r="F125" s="63"/>
      <c r="G125" s="63">
        <f>IFERROR(VLOOKUP(A125,'درآمد ناشی از فروش'!A:Q,9,),0)</f>
        <v>0</v>
      </c>
      <c r="H125" s="63"/>
      <c r="I125" s="63">
        <f t="shared" si="6"/>
        <v>0</v>
      </c>
      <c r="J125" s="63"/>
      <c r="K125" s="64">
        <f t="shared" si="5"/>
        <v>0</v>
      </c>
      <c r="L125" s="63"/>
      <c r="M125" s="63">
        <f>IFERROR(VLOOKUP(A125,'درآمد سود سهام'!A:S,15,0),0)</f>
        <v>0</v>
      </c>
      <c r="N125" s="63"/>
      <c r="O125" s="63">
        <f>IFERROR(VLOOKUP(A125,'درآمد ناشی از تغییر قیمت اوراق'!A:Q,17,0),0)</f>
        <v>0</v>
      </c>
      <c r="P125" s="63"/>
      <c r="Q125" s="63">
        <f>IFERROR(VLOOKUP(A125,'درآمد اعمال اختیار'!A:M,13,0),0)</f>
        <v>474647428</v>
      </c>
      <c r="R125" s="63"/>
      <c r="S125" s="63">
        <f t="shared" si="7"/>
        <v>474647428</v>
      </c>
      <c r="U125" s="64">
        <f>S125/درآمد!$F$12*100</f>
        <v>-0.13485784866114461</v>
      </c>
    </row>
    <row r="126" spans="1:21" ht="18.75">
      <c r="A126" s="56" t="s">
        <v>80</v>
      </c>
      <c r="C126" s="63">
        <f>IFERROR(VLOOKUP(A126,'درآمد سود سهام'!A:S,9,0),0)</f>
        <v>0</v>
      </c>
      <c r="D126" s="63"/>
      <c r="E126" s="63">
        <f>IFERROR(VLOOKUP(A126,'درآمد ناشی از تغییر قیمت اوراق'!A:Q,9,0),0)</f>
        <v>0</v>
      </c>
      <c r="F126" s="63"/>
      <c r="G126" s="63">
        <f>IFERROR(VLOOKUP(A126,'درآمد ناشی از فروش'!A:Q,9,),0)</f>
        <v>0</v>
      </c>
      <c r="H126" s="63"/>
      <c r="I126" s="63">
        <f t="shared" si="6"/>
        <v>0</v>
      </c>
      <c r="J126" s="63"/>
      <c r="K126" s="64">
        <f t="shared" si="5"/>
        <v>0</v>
      </c>
      <c r="L126" s="63"/>
      <c r="M126" s="63">
        <f>IFERROR(VLOOKUP(A126,'درآمد سود سهام'!A:S,15,0),0)</f>
        <v>0</v>
      </c>
      <c r="N126" s="63"/>
      <c r="O126" s="63">
        <f>IFERROR(VLOOKUP(A126,'درآمد ناشی از تغییر قیمت اوراق'!A:Q,17,0),0)</f>
        <v>0</v>
      </c>
      <c r="P126" s="63"/>
      <c r="Q126" s="63">
        <f>IFERROR(VLOOKUP(A126,'درآمد اعمال اختیار'!A:M,13,0),0)</f>
        <v>-8010889176</v>
      </c>
      <c r="R126" s="63"/>
      <c r="S126" s="63">
        <f t="shared" si="7"/>
        <v>-8010889176</v>
      </c>
      <c r="U126" s="64">
        <f>S126/درآمد!$F$12*100</f>
        <v>2.2760710717223347</v>
      </c>
    </row>
    <row r="127" spans="1:21" ht="18.75">
      <c r="A127" s="56" t="s">
        <v>83</v>
      </c>
      <c r="C127" s="63">
        <f>IFERROR(VLOOKUP(A127,'درآمد سود سهام'!A:S,9,0),0)</f>
        <v>0</v>
      </c>
      <c r="D127" s="63"/>
      <c r="E127" s="63">
        <f>IFERROR(VLOOKUP(A127,'درآمد ناشی از تغییر قیمت اوراق'!A:Q,9,0),0)</f>
        <v>0</v>
      </c>
      <c r="F127" s="63"/>
      <c r="G127" s="63">
        <f>IFERROR(VLOOKUP(A127,'درآمد ناشی از فروش'!A:Q,9,),0)</f>
        <v>0</v>
      </c>
      <c r="H127" s="63"/>
      <c r="I127" s="63">
        <f t="shared" si="6"/>
        <v>0</v>
      </c>
      <c r="J127" s="63"/>
      <c r="K127" s="64">
        <f t="shared" si="5"/>
        <v>0</v>
      </c>
      <c r="L127" s="63"/>
      <c r="M127" s="63">
        <f>IFERROR(VLOOKUP(A127,'درآمد سود سهام'!A:S,15,0),0)</f>
        <v>0</v>
      </c>
      <c r="N127" s="63"/>
      <c r="O127" s="63">
        <f>IFERROR(VLOOKUP(A127,'درآمد ناشی از تغییر قیمت اوراق'!A:Q,17,0),0)</f>
        <v>0</v>
      </c>
      <c r="P127" s="63"/>
      <c r="Q127" s="63">
        <f>IFERROR(VLOOKUP(A127,'درآمد اعمال اختیار'!A:M,13,0),0)</f>
        <v>420933847</v>
      </c>
      <c r="R127" s="63"/>
      <c r="S127" s="63">
        <f t="shared" si="7"/>
        <v>420933847</v>
      </c>
      <c r="U127" s="64">
        <f>S127/درآمد!$F$12*100</f>
        <v>-0.11959663043845548</v>
      </c>
    </row>
    <row r="128" spans="1:21" ht="18.75">
      <c r="A128" s="56" t="s">
        <v>101</v>
      </c>
      <c r="C128" s="63">
        <f>IFERROR(VLOOKUP(A128,'درآمد سود سهام'!A:S,9,0),0)</f>
        <v>0</v>
      </c>
      <c r="D128" s="63"/>
      <c r="E128" s="63">
        <f>IFERROR(VLOOKUP(A128,'درآمد ناشی از تغییر قیمت اوراق'!A:Q,9,0),0)</f>
        <v>0</v>
      </c>
      <c r="F128" s="63"/>
      <c r="G128" s="63">
        <f>IFERROR(VLOOKUP(A128,'درآمد ناشی از فروش'!A:Q,9,),0)</f>
        <v>0</v>
      </c>
      <c r="H128" s="63"/>
      <c r="I128" s="63">
        <f t="shared" si="6"/>
        <v>0</v>
      </c>
      <c r="J128" s="63"/>
      <c r="K128" s="64">
        <f t="shared" si="5"/>
        <v>0</v>
      </c>
      <c r="L128" s="63"/>
      <c r="M128" s="63">
        <f>IFERROR(VLOOKUP(A128,'درآمد سود سهام'!A:S,15,0),0)</f>
        <v>0</v>
      </c>
      <c r="N128" s="63"/>
      <c r="O128" s="63">
        <f>IFERROR(VLOOKUP(A128,'درآمد ناشی از تغییر قیمت اوراق'!A:Q,17,0),0)</f>
        <v>0</v>
      </c>
      <c r="P128" s="63"/>
      <c r="Q128" s="63">
        <f>IFERROR(VLOOKUP(A128,'درآمد اعمال اختیار'!A:M,13,0),0)</f>
        <v>12968645660</v>
      </c>
      <c r="R128" s="63"/>
      <c r="S128" s="63">
        <f t="shared" si="7"/>
        <v>12968645660</v>
      </c>
      <c r="U128" s="64">
        <f>S128/درآمد!$F$12*100</f>
        <v>-3.684679512803112</v>
      </c>
    </row>
    <row r="129" spans="1:21" ht="18.75">
      <c r="A129" s="56" t="s">
        <v>341</v>
      </c>
      <c r="B129" s="65"/>
      <c r="C129" s="63">
        <f>IFERROR(VLOOKUP(A129,'درآمد سود سهام'!A:S,9,0),0)</f>
        <v>0</v>
      </c>
      <c r="D129" s="63"/>
      <c r="E129" s="63">
        <f>IFERROR(VLOOKUP(A129,'درآمد ناشی از تغییر قیمت اوراق'!A:Q,9,0),0)</f>
        <v>0</v>
      </c>
      <c r="F129" s="63"/>
      <c r="G129" s="63">
        <f>IFERROR(VLOOKUP(A129,'درآمد ناشی از فروش'!A:Q,9,),0)</f>
        <v>0</v>
      </c>
      <c r="H129" s="63"/>
      <c r="I129" s="63">
        <f t="shared" si="6"/>
        <v>0</v>
      </c>
      <c r="J129" s="63"/>
      <c r="K129" s="64">
        <f t="shared" si="5"/>
        <v>0</v>
      </c>
      <c r="L129" s="63"/>
      <c r="M129" s="63">
        <f>IFERROR(VLOOKUP(A129,'درآمد سود سهام'!A:S,15,0),0)</f>
        <v>0</v>
      </c>
      <c r="N129" s="63"/>
      <c r="O129" s="63">
        <f>IFERROR(VLOOKUP(A129,'درآمد ناشی از تغییر قیمت اوراق'!A:Q,17,0),0)</f>
        <v>0</v>
      </c>
      <c r="P129" s="63"/>
      <c r="Q129" s="63">
        <f>IFERROR(VLOOKUP(A129,'درآمد اعمال اختیار'!A:M,13,0),0)</f>
        <v>49850045</v>
      </c>
      <c r="R129" s="63"/>
      <c r="S129" s="63">
        <f t="shared" si="7"/>
        <v>49850045</v>
      </c>
      <c r="U129" s="64">
        <f>S129/درآمد!$F$12*100</f>
        <v>-1.4163502060230797E-2</v>
      </c>
    </row>
    <row r="130" spans="1:21" ht="18.75">
      <c r="A130" s="56" t="s">
        <v>263</v>
      </c>
      <c r="B130" s="65"/>
      <c r="C130" s="63">
        <f>IFERROR(VLOOKUP(A130,'درآمد سود سهام'!A:S,9,0),0)</f>
        <v>0</v>
      </c>
      <c r="D130" s="63"/>
      <c r="E130" s="63">
        <f>IFERROR(VLOOKUP(A130,'درآمد ناشی از تغییر قیمت اوراق'!A:Q,9,0),0)</f>
        <v>0</v>
      </c>
      <c r="F130" s="63"/>
      <c r="G130" s="63">
        <f>IFERROR(VLOOKUP(A130,'درآمد ناشی از فروش'!A:Q,9,),0)</f>
        <v>0</v>
      </c>
      <c r="H130" s="63"/>
      <c r="I130" s="63">
        <f t="shared" si="6"/>
        <v>0</v>
      </c>
      <c r="J130" s="63"/>
      <c r="K130" s="64">
        <f t="shared" si="5"/>
        <v>0</v>
      </c>
      <c r="L130" s="63"/>
      <c r="M130" s="63">
        <f>IFERROR(VLOOKUP(A130,'درآمد سود سهام'!A:S,15,0),0)</f>
        <v>0</v>
      </c>
      <c r="N130" s="63"/>
      <c r="O130" s="63">
        <f>IFERROR(VLOOKUP(A130,'درآمد ناشی از تغییر قیمت اوراق'!A:Q,17,0),0)</f>
        <v>0</v>
      </c>
      <c r="P130" s="63"/>
      <c r="Q130" s="63">
        <f>IFERROR(VLOOKUP(A130,'درآمد اعمال اختیار'!A:M,13,0),0)</f>
        <v>-3725960341</v>
      </c>
      <c r="R130" s="63"/>
      <c r="S130" s="63">
        <f t="shared" si="7"/>
        <v>-3725960341</v>
      </c>
      <c r="U130" s="64">
        <f>S130/درآمد!$F$12*100</f>
        <v>1.0586278701672536</v>
      </c>
    </row>
    <row r="131" spans="1:21" ht="18.75">
      <c r="A131" s="56" t="s">
        <v>277</v>
      </c>
      <c r="C131" s="63">
        <f>IFERROR(VLOOKUP(A131,'درآمد سود سهام'!A:S,9,0),0)</f>
        <v>0</v>
      </c>
      <c r="D131" s="63"/>
      <c r="E131" s="63">
        <f>IFERROR(VLOOKUP(A131,'درآمد ناشی از تغییر قیمت اوراق'!A:Q,9,0),0)</f>
        <v>0</v>
      </c>
      <c r="F131" s="63"/>
      <c r="G131" s="63">
        <f>IFERROR(VLOOKUP(A131,'درآمد ناشی از فروش'!A:Q,9,),0)</f>
        <v>0</v>
      </c>
      <c r="H131" s="63"/>
      <c r="I131" s="63">
        <f t="shared" si="6"/>
        <v>0</v>
      </c>
      <c r="J131" s="63"/>
      <c r="K131" s="64">
        <f t="shared" si="5"/>
        <v>0</v>
      </c>
      <c r="L131" s="63"/>
      <c r="M131" s="63">
        <f>IFERROR(VLOOKUP(A131,'درآمد سود سهام'!A:S,15,0),0)</f>
        <v>0</v>
      </c>
      <c r="N131" s="63"/>
      <c r="O131" s="63">
        <f>IFERROR(VLOOKUP(A131,'درآمد ناشی از تغییر قیمت اوراق'!A:Q,17,0),0)</f>
        <v>0</v>
      </c>
      <c r="P131" s="63"/>
      <c r="Q131" s="63">
        <f>IFERROR(VLOOKUP(A131,'درآمد اعمال اختیار'!A:M,13,0),0)</f>
        <v>2040585771</v>
      </c>
      <c r="R131" s="63"/>
      <c r="S131" s="63">
        <f t="shared" si="7"/>
        <v>2040585771</v>
      </c>
      <c r="U131" s="64">
        <f>S131/درآمد!$F$12*100</f>
        <v>-0.57977562049615305</v>
      </c>
    </row>
    <row r="132" spans="1:21" ht="18.75">
      <c r="A132" s="56" t="s">
        <v>276</v>
      </c>
      <c r="C132" s="63">
        <f>IFERROR(VLOOKUP(A132,'درآمد سود سهام'!A:S,9,0),0)</f>
        <v>0</v>
      </c>
      <c r="D132" s="63"/>
      <c r="E132" s="63">
        <f>IFERROR(VLOOKUP(A132,'درآمد ناشی از تغییر قیمت اوراق'!A:Q,9,0),0)</f>
        <v>0</v>
      </c>
      <c r="F132" s="63"/>
      <c r="G132" s="63">
        <f>IFERROR(VLOOKUP(A132,'درآمد ناشی از فروش'!A:Q,9,),0)</f>
        <v>0</v>
      </c>
      <c r="H132" s="63"/>
      <c r="I132" s="63">
        <f t="shared" si="6"/>
        <v>0</v>
      </c>
      <c r="J132" s="63"/>
      <c r="K132" s="64">
        <f t="shared" si="5"/>
        <v>0</v>
      </c>
      <c r="L132" s="63"/>
      <c r="M132" s="63">
        <f>IFERROR(VLOOKUP(A132,'درآمد سود سهام'!A:S,15,0),0)</f>
        <v>0</v>
      </c>
      <c r="N132" s="63"/>
      <c r="O132" s="63">
        <f>IFERROR(VLOOKUP(A132,'درآمد ناشی از تغییر قیمت اوراق'!A:Q,17,0),0)</f>
        <v>0</v>
      </c>
      <c r="P132" s="63"/>
      <c r="Q132" s="63">
        <f>IFERROR(VLOOKUP(A132,'درآمد اعمال اختیار'!A:M,13,0),0)</f>
        <v>1233665205</v>
      </c>
      <c r="R132" s="63"/>
      <c r="S132" s="63">
        <f t="shared" si="7"/>
        <v>1233665205</v>
      </c>
      <c r="U132" s="64">
        <f>S132/درآمد!$F$12*100</f>
        <v>-0.35051161283109272</v>
      </c>
    </row>
    <row r="133" spans="1:21" ht="18.75">
      <c r="A133" s="56" t="s">
        <v>99</v>
      </c>
      <c r="C133" s="63">
        <f>IFERROR(VLOOKUP(A133,'درآمد سود سهام'!A:S,9,0),0)</f>
        <v>0</v>
      </c>
      <c r="D133" s="63"/>
      <c r="E133" s="63">
        <f>IFERROR(VLOOKUP(A133,'درآمد ناشی از تغییر قیمت اوراق'!A:Q,9,0),0)</f>
        <v>0</v>
      </c>
      <c r="F133" s="63"/>
      <c r="G133" s="63">
        <f>IFERROR(VLOOKUP(A133,'درآمد ناشی از فروش'!A:Q,9,),0)</f>
        <v>0</v>
      </c>
      <c r="H133" s="63"/>
      <c r="I133" s="63">
        <f t="shared" si="6"/>
        <v>0</v>
      </c>
      <c r="J133" s="63"/>
      <c r="K133" s="64">
        <f t="shared" si="5"/>
        <v>0</v>
      </c>
      <c r="L133" s="63"/>
      <c r="M133" s="63">
        <f>IFERROR(VLOOKUP(A133,'درآمد سود سهام'!A:S,15,0),0)</f>
        <v>0</v>
      </c>
      <c r="N133" s="63"/>
      <c r="O133" s="63">
        <f>IFERROR(VLOOKUP(A133,'درآمد ناشی از تغییر قیمت اوراق'!A:Q,17,0),0)</f>
        <v>0</v>
      </c>
      <c r="P133" s="63"/>
      <c r="Q133" s="63">
        <f>IFERROR(VLOOKUP(A133,'درآمد اعمال اختیار'!A:M,13,0),0)</f>
        <v>-1233250364</v>
      </c>
      <c r="R133" s="63"/>
      <c r="S133" s="63">
        <f t="shared" si="7"/>
        <v>-1233250364</v>
      </c>
      <c r="U133" s="64">
        <f>S133/درآمد!$F$12*100</f>
        <v>0.35039374731345546</v>
      </c>
    </row>
    <row r="134" spans="1:21" ht="18.75">
      <c r="A134" s="56" t="s">
        <v>69</v>
      </c>
      <c r="C134" s="63">
        <f>IFERROR(VLOOKUP(A134,'درآمد سود سهام'!A:S,9,0),0)</f>
        <v>0</v>
      </c>
      <c r="D134" s="63"/>
      <c r="E134" s="63">
        <f>IFERROR(VLOOKUP(A134,'درآمد ناشی از تغییر قیمت اوراق'!A:Q,9,0),0)</f>
        <v>0</v>
      </c>
      <c r="F134" s="63"/>
      <c r="G134" s="63">
        <f>IFERROR(VLOOKUP(A134,'درآمد ناشی از فروش'!A:Q,9,),0)</f>
        <v>0</v>
      </c>
      <c r="H134" s="63"/>
      <c r="I134" s="63">
        <f t="shared" si="6"/>
        <v>0</v>
      </c>
      <c r="J134" s="63"/>
      <c r="K134" s="64">
        <f t="shared" si="5"/>
        <v>0</v>
      </c>
      <c r="L134" s="63"/>
      <c r="M134" s="63">
        <f>IFERROR(VLOOKUP(A134,'درآمد سود سهام'!A:S,15,0),0)</f>
        <v>0</v>
      </c>
      <c r="N134" s="63"/>
      <c r="O134" s="63">
        <f>IFERROR(VLOOKUP(A134,'درآمد ناشی از تغییر قیمت اوراق'!A:Q,17,0),0)</f>
        <v>0</v>
      </c>
      <c r="P134" s="63"/>
      <c r="Q134" s="63">
        <f>IFERROR(VLOOKUP(A134,'درآمد اعمال اختیار'!A:M,13,0),0)</f>
        <v>-796325874</v>
      </c>
      <c r="R134" s="63"/>
      <c r="S134" s="63">
        <f t="shared" si="7"/>
        <v>-796325874</v>
      </c>
      <c r="U134" s="64">
        <f>S134/درآمد!$F$12*100</f>
        <v>0.22625382097476726</v>
      </c>
    </row>
    <row r="135" spans="1:21" ht="18.75">
      <c r="A135" s="56" t="s">
        <v>97</v>
      </c>
      <c r="C135" s="63">
        <f>IFERROR(VLOOKUP(A135,'درآمد سود سهام'!A:S,9,0),0)</f>
        <v>0</v>
      </c>
      <c r="D135" s="63"/>
      <c r="E135" s="63">
        <f>IFERROR(VLOOKUP(A135,'درآمد ناشی از تغییر قیمت اوراق'!A:Q,9,0),0)</f>
        <v>0</v>
      </c>
      <c r="F135" s="63"/>
      <c r="G135" s="63">
        <f>IFERROR(VLOOKUP(A135,'درآمد ناشی از فروش'!A:Q,9,),0)</f>
        <v>0</v>
      </c>
      <c r="H135" s="63"/>
      <c r="I135" s="63">
        <f t="shared" si="6"/>
        <v>0</v>
      </c>
      <c r="J135" s="63"/>
      <c r="K135" s="64">
        <f t="shared" si="5"/>
        <v>0</v>
      </c>
      <c r="L135" s="63"/>
      <c r="M135" s="63">
        <f>IFERROR(VLOOKUP(A135,'درآمد سود سهام'!A:S,15,0),0)</f>
        <v>0</v>
      </c>
      <c r="N135" s="63"/>
      <c r="O135" s="63">
        <f>IFERROR(VLOOKUP(A135,'درآمد ناشی از تغییر قیمت اوراق'!A:Q,17,0),0)</f>
        <v>0</v>
      </c>
      <c r="P135" s="63"/>
      <c r="Q135" s="63">
        <f>IFERROR(VLOOKUP(A135,'درآمد اعمال اختیار'!A:M,13,0),0)</f>
        <v>102143889</v>
      </c>
      <c r="R135" s="63"/>
      <c r="S135" s="63">
        <f t="shared" si="7"/>
        <v>102143889</v>
      </c>
      <c r="U135" s="64">
        <f>S135/درآمد!$F$12*100</f>
        <v>-2.9021341551276152E-2</v>
      </c>
    </row>
    <row r="136" spans="1:21" ht="18.75">
      <c r="A136" s="56" t="s">
        <v>108</v>
      </c>
      <c r="C136" s="63">
        <f>IFERROR(VLOOKUP(A136,'درآمد سود سهام'!A:S,9,0),0)</f>
        <v>0</v>
      </c>
      <c r="D136" s="63"/>
      <c r="E136" s="63">
        <f>IFERROR(VLOOKUP(A136,'درآمد ناشی از تغییر قیمت اوراق'!A:Q,9,0),0)</f>
        <v>0</v>
      </c>
      <c r="F136" s="63"/>
      <c r="G136" s="63">
        <f>IFERROR(VLOOKUP(A136,'درآمد ناشی از فروش'!A:Q,9,),0)</f>
        <v>0</v>
      </c>
      <c r="H136" s="63"/>
      <c r="I136" s="63">
        <f t="shared" si="6"/>
        <v>0</v>
      </c>
      <c r="J136" s="63"/>
      <c r="K136" s="64">
        <f t="shared" si="5"/>
        <v>0</v>
      </c>
      <c r="L136" s="63"/>
      <c r="M136" s="63">
        <f>IFERROR(VLOOKUP(A136,'درآمد سود سهام'!A:S,15,0),0)</f>
        <v>0</v>
      </c>
      <c r="N136" s="63"/>
      <c r="O136" s="63">
        <f>IFERROR(VLOOKUP(A136,'درآمد ناشی از تغییر قیمت اوراق'!A:Q,17,0),0)</f>
        <v>0</v>
      </c>
      <c r="P136" s="63"/>
      <c r="Q136" s="63">
        <f>IFERROR(VLOOKUP(A136,'درآمد اعمال اختیار'!A:M,13,0),0)</f>
        <v>-4234964348</v>
      </c>
      <c r="R136" s="63"/>
      <c r="S136" s="63">
        <f t="shared" si="7"/>
        <v>-4234964348</v>
      </c>
      <c r="U136" s="64">
        <f>S136/درآمد!$F$12*100</f>
        <v>1.2032471839875367</v>
      </c>
    </row>
    <row r="137" spans="1:21" ht="18.75">
      <c r="A137" s="56" t="s">
        <v>82</v>
      </c>
      <c r="C137" s="63">
        <f>IFERROR(VLOOKUP(A137,'درآمد سود سهام'!A:S,9,0),0)</f>
        <v>0</v>
      </c>
      <c r="D137" s="63"/>
      <c r="E137" s="63">
        <f>IFERROR(VLOOKUP(A137,'درآمد ناشی از تغییر قیمت اوراق'!A:Q,9,0),0)</f>
        <v>0</v>
      </c>
      <c r="F137" s="63"/>
      <c r="G137" s="63">
        <f>IFERROR(VLOOKUP(A137,'درآمد ناشی از فروش'!A:Q,9,),0)</f>
        <v>0</v>
      </c>
      <c r="H137" s="63"/>
      <c r="I137" s="63">
        <f t="shared" si="6"/>
        <v>0</v>
      </c>
      <c r="J137" s="63"/>
      <c r="K137" s="64">
        <f t="shared" si="5"/>
        <v>0</v>
      </c>
      <c r="L137" s="63"/>
      <c r="M137" s="63">
        <f>IFERROR(VLOOKUP(A137,'درآمد سود سهام'!A:S,15,0),0)</f>
        <v>0</v>
      </c>
      <c r="N137" s="63"/>
      <c r="O137" s="63">
        <f>IFERROR(VLOOKUP(A137,'درآمد ناشی از تغییر قیمت اوراق'!A:Q,17,0),0)</f>
        <v>0</v>
      </c>
      <c r="P137" s="63"/>
      <c r="Q137" s="63">
        <f>IFERROR(VLOOKUP(A137,'درآمد اعمال اختیار'!A:M,13,0),0)</f>
        <v>586684158</v>
      </c>
      <c r="R137" s="63"/>
      <c r="S137" s="63">
        <f t="shared" si="7"/>
        <v>586684158</v>
      </c>
      <c r="U137" s="64">
        <f>S137/درآمد!$F$12*100</f>
        <v>-0.16668996548624523</v>
      </c>
    </row>
    <row r="138" spans="1:21" ht="18.75">
      <c r="A138" s="56" t="s">
        <v>124</v>
      </c>
      <c r="C138" s="63">
        <f>IFERROR(VLOOKUP(A138,'درآمد سود سهام'!A:S,9,0),0)</f>
        <v>0</v>
      </c>
      <c r="D138" s="63"/>
      <c r="E138" s="63">
        <f>IFERROR(VLOOKUP(A138,'درآمد ناشی از تغییر قیمت اوراق'!A:Q,9,0),0)</f>
        <v>0</v>
      </c>
      <c r="F138" s="63"/>
      <c r="G138" s="63">
        <f>IFERROR(VLOOKUP(A138,'درآمد ناشی از فروش'!A:Q,9,),0)</f>
        <v>0</v>
      </c>
      <c r="H138" s="63"/>
      <c r="I138" s="63">
        <f t="shared" si="6"/>
        <v>0</v>
      </c>
      <c r="J138" s="63"/>
      <c r="K138" s="64">
        <f t="shared" ref="K138:K193" si="8">I138/(192690114175)*100</f>
        <v>0</v>
      </c>
      <c r="L138" s="63"/>
      <c r="M138" s="63">
        <f>IFERROR(VLOOKUP(A138,'درآمد سود سهام'!A:S,15,0),0)</f>
        <v>0</v>
      </c>
      <c r="N138" s="63"/>
      <c r="O138" s="63">
        <f>IFERROR(VLOOKUP(A138,'درآمد ناشی از تغییر قیمت اوراق'!A:Q,17,0),0)</f>
        <v>0</v>
      </c>
      <c r="P138" s="63"/>
      <c r="Q138" s="63">
        <f>IFERROR(VLOOKUP(A138,'درآمد اعمال اختیار'!A:M,13,0),0)</f>
        <v>12754491563</v>
      </c>
      <c r="R138" s="63"/>
      <c r="S138" s="63">
        <f t="shared" si="7"/>
        <v>12754491563</v>
      </c>
      <c r="U138" s="64">
        <f>S138/درآمد!$F$12*100</f>
        <v>-3.6238335899144491</v>
      </c>
    </row>
    <row r="139" spans="1:21" ht="18.75">
      <c r="A139" s="56" t="s">
        <v>51</v>
      </c>
      <c r="C139" s="63">
        <f>IFERROR(VLOOKUP(A139,'درآمد سود سهام'!A:S,9,0),0)</f>
        <v>0</v>
      </c>
      <c r="D139" s="63"/>
      <c r="E139" s="63">
        <f>IFERROR(VLOOKUP(A139,'درآمد ناشی از تغییر قیمت اوراق'!A:Q,9,0),0)</f>
        <v>0</v>
      </c>
      <c r="F139" s="63"/>
      <c r="G139" s="63">
        <f>IFERROR(VLOOKUP(A139,'درآمد ناشی از فروش'!A:Q,9,),0)</f>
        <v>0</v>
      </c>
      <c r="H139" s="63"/>
      <c r="I139" s="63">
        <f t="shared" si="6"/>
        <v>0</v>
      </c>
      <c r="J139" s="63"/>
      <c r="K139" s="64">
        <f t="shared" si="8"/>
        <v>0</v>
      </c>
      <c r="L139" s="63"/>
      <c r="M139" s="63">
        <f>IFERROR(VLOOKUP(A139,'درآمد سود سهام'!A:S,15,0),0)</f>
        <v>0</v>
      </c>
      <c r="N139" s="63"/>
      <c r="O139" s="63">
        <f>IFERROR(VLOOKUP(A139,'درآمد ناشی از تغییر قیمت اوراق'!A:Q,17,0),0)</f>
        <v>0</v>
      </c>
      <c r="P139" s="63"/>
      <c r="Q139" s="63">
        <f>IFERROR(VLOOKUP(A139,'درآمد اعمال اختیار'!A:M,13,0),0)</f>
        <v>992642505</v>
      </c>
      <c r="R139" s="63"/>
      <c r="S139" s="63">
        <f t="shared" si="7"/>
        <v>992642505</v>
      </c>
      <c r="U139" s="64">
        <f>S139/درآمد!$F$12*100</f>
        <v>-0.2820317246381655</v>
      </c>
    </row>
    <row r="140" spans="1:21" ht="18.75">
      <c r="A140" s="56" t="s">
        <v>238</v>
      </c>
      <c r="C140" s="63">
        <f>IFERROR(VLOOKUP(A140,'درآمد سود سهام'!A:S,9,0),0)</f>
        <v>0</v>
      </c>
      <c r="D140" s="63"/>
      <c r="E140" s="63">
        <f>IFERROR(VLOOKUP(A140,'درآمد ناشی از تغییر قیمت اوراق'!A:Q,9,0),0)</f>
        <v>0</v>
      </c>
      <c r="F140" s="63"/>
      <c r="G140" s="63">
        <f>IFERROR(VLOOKUP(A140,'درآمد ناشی از فروش'!A:Q,9,),0)</f>
        <v>0</v>
      </c>
      <c r="H140" s="63"/>
      <c r="I140" s="63">
        <f t="shared" si="6"/>
        <v>0</v>
      </c>
      <c r="J140" s="63"/>
      <c r="K140" s="64">
        <f t="shared" si="8"/>
        <v>0</v>
      </c>
      <c r="L140" s="63"/>
      <c r="M140" s="63">
        <f>IFERROR(VLOOKUP(A140,'درآمد سود سهام'!A:S,15,0),0)</f>
        <v>0</v>
      </c>
      <c r="N140" s="63"/>
      <c r="O140" s="63">
        <f>IFERROR(VLOOKUP(A140,'درآمد ناشی از تغییر قیمت اوراق'!A:Q,17,0),0)</f>
        <v>0</v>
      </c>
      <c r="P140" s="63"/>
      <c r="Q140" s="63">
        <f>IFERROR(VLOOKUP(A140,'درآمد اعمال اختیار'!A:M,13,0),0)</f>
        <v>2536017977</v>
      </c>
      <c r="R140" s="63"/>
      <c r="S140" s="63">
        <f t="shared" si="7"/>
        <v>2536017977</v>
      </c>
      <c r="U140" s="64">
        <f>S140/درآمد!$F$12*100</f>
        <v>-0.72053888501047181</v>
      </c>
    </row>
    <row r="141" spans="1:21" ht="18.75">
      <c r="A141" s="56" t="s">
        <v>364</v>
      </c>
      <c r="C141" s="63">
        <f>IFERROR(VLOOKUP(A141,'درآمد سود سهام'!A:S,9,0),0)</f>
        <v>0</v>
      </c>
      <c r="D141" s="63"/>
      <c r="E141" s="63">
        <f>IFERROR(VLOOKUP(A141,'درآمد ناشی از تغییر قیمت اوراق'!A:Q,9,0),0)</f>
        <v>0</v>
      </c>
      <c r="F141" s="63"/>
      <c r="G141" s="63">
        <f>IFERROR(VLOOKUP(A141,'درآمد ناشی از فروش'!A:Q,9,),0)</f>
        <v>0</v>
      </c>
      <c r="H141" s="63"/>
      <c r="I141" s="63">
        <f t="shared" si="6"/>
        <v>0</v>
      </c>
      <c r="J141" s="63"/>
      <c r="K141" s="64">
        <f t="shared" si="8"/>
        <v>0</v>
      </c>
      <c r="L141" s="63"/>
      <c r="M141" s="63">
        <f>IFERROR(VLOOKUP(A141,'درآمد سود سهام'!A:S,15,0),0)</f>
        <v>0</v>
      </c>
      <c r="N141" s="63"/>
      <c r="O141" s="63">
        <f>IFERROR(VLOOKUP(A141,'درآمد ناشی از تغییر قیمت اوراق'!A:Q,17,0),0)</f>
        <v>0</v>
      </c>
      <c r="P141" s="63"/>
      <c r="Q141" s="63">
        <f>IFERROR(VLOOKUP(A141,'درآمد اعمال اختیار'!A:M,13,0),0)</f>
        <v>899006775</v>
      </c>
      <c r="R141" s="63"/>
      <c r="S141" s="63">
        <f t="shared" si="7"/>
        <v>899006775</v>
      </c>
      <c r="U141" s="64">
        <f>S141/درآمد!$F$12*100</f>
        <v>-0.25542773953110665</v>
      </c>
    </row>
    <row r="142" spans="1:21" ht="18.75">
      <c r="A142" s="56" t="s">
        <v>365</v>
      </c>
      <c r="C142" s="63">
        <f>IFERROR(VLOOKUP(A142,'درآمد سود سهام'!A:S,9,0),0)</f>
        <v>0</v>
      </c>
      <c r="D142" s="63"/>
      <c r="E142" s="63">
        <f>IFERROR(VLOOKUP(A142,'درآمد ناشی از تغییر قیمت اوراق'!A:Q,9,0),0)</f>
        <v>0</v>
      </c>
      <c r="F142" s="63"/>
      <c r="G142" s="63">
        <f>IFERROR(VLOOKUP(A142,'درآمد ناشی از فروش'!A:Q,9,),0)</f>
        <v>0</v>
      </c>
      <c r="H142" s="63"/>
      <c r="I142" s="63">
        <f t="shared" si="6"/>
        <v>0</v>
      </c>
      <c r="J142" s="63"/>
      <c r="K142" s="64">
        <f t="shared" si="8"/>
        <v>0</v>
      </c>
      <c r="L142" s="63"/>
      <c r="M142" s="63">
        <f>IFERROR(VLOOKUP(A142,'درآمد سود سهام'!A:S,15,0),0)</f>
        <v>0</v>
      </c>
      <c r="N142" s="63"/>
      <c r="O142" s="63">
        <f>IFERROR(VLOOKUP(A142,'درآمد ناشی از تغییر قیمت اوراق'!A:Q,17,0),0)</f>
        <v>0</v>
      </c>
      <c r="P142" s="63"/>
      <c r="Q142" s="63">
        <f>IFERROR(VLOOKUP(A142,'درآمد اعمال اختیار'!A:M,13,0),0)</f>
        <v>-107952614</v>
      </c>
      <c r="R142" s="63"/>
      <c r="S142" s="63">
        <f t="shared" si="7"/>
        <v>-107952614</v>
      </c>
      <c r="U142" s="64">
        <f>S142/درآمد!$F$12*100</f>
        <v>3.0671728998365001E-2</v>
      </c>
    </row>
    <row r="143" spans="1:21" ht="18.75">
      <c r="A143" s="56" t="s">
        <v>125</v>
      </c>
      <c r="C143" s="63">
        <f>IFERROR(VLOOKUP(A143,'درآمد سود سهام'!A:S,9,0),0)</f>
        <v>0</v>
      </c>
      <c r="D143" s="63"/>
      <c r="E143" s="63">
        <f>IFERROR(VLOOKUP(A143,'درآمد ناشی از تغییر قیمت اوراق'!A:Q,9,0),0)</f>
        <v>0</v>
      </c>
      <c r="F143" s="63"/>
      <c r="G143" s="63">
        <f>IFERROR(VLOOKUP(A143,'درآمد ناشی از فروش'!A:Q,9,),0)</f>
        <v>0</v>
      </c>
      <c r="H143" s="63"/>
      <c r="I143" s="63">
        <f t="shared" si="6"/>
        <v>0</v>
      </c>
      <c r="J143" s="63"/>
      <c r="K143" s="64">
        <f t="shared" si="8"/>
        <v>0</v>
      </c>
      <c r="L143" s="63"/>
      <c r="M143" s="63">
        <f>IFERROR(VLOOKUP(A143,'درآمد سود سهام'!A:S,15,0),0)</f>
        <v>0</v>
      </c>
      <c r="N143" s="63"/>
      <c r="O143" s="63">
        <f>IFERROR(VLOOKUP(A143,'درآمد ناشی از تغییر قیمت اوراق'!A:Q,17,0),0)</f>
        <v>0</v>
      </c>
      <c r="P143" s="63"/>
      <c r="Q143" s="63">
        <f>IFERROR(VLOOKUP(A143,'درآمد اعمال اختیار'!A:M,13,0),0)</f>
        <v>479319017</v>
      </c>
      <c r="R143" s="63"/>
      <c r="S143" s="63">
        <f t="shared" si="7"/>
        <v>479319017</v>
      </c>
      <c r="U143" s="64">
        <f>S143/درآمد!$F$12*100</f>
        <v>-0.13618515058085306</v>
      </c>
    </row>
    <row r="144" spans="1:21" ht="18.75">
      <c r="A144" s="56" t="s">
        <v>339</v>
      </c>
      <c r="B144" s="65"/>
      <c r="C144" s="63">
        <f>IFERROR(VLOOKUP(A144,'درآمد سود سهام'!A:S,9,0),0)</f>
        <v>0</v>
      </c>
      <c r="D144" s="63"/>
      <c r="E144" s="63">
        <f>IFERROR(VLOOKUP(A144,'درآمد ناشی از تغییر قیمت اوراق'!A:Q,9,0),0)</f>
        <v>0</v>
      </c>
      <c r="F144" s="63"/>
      <c r="G144" s="63">
        <f>IFERROR(VLOOKUP(A144,'درآمد ناشی از فروش'!A:Q,9,),0)</f>
        <v>0</v>
      </c>
      <c r="H144" s="63"/>
      <c r="I144" s="63">
        <f t="shared" si="6"/>
        <v>0</v>
      </c>
      <c r="J144" s="63"/>
      <c r="K144" s="64">
        <f t="shared" si="8"/>
        <v>0</v>
      </c>
      <c r="L144" s="63"/>
      <c r="M144" s="63">
        <f>IFERROR(VLOOKUP(A144,'درآمد سود سهام'!A:S,15,0),0)</f>
        <v>0</v>
      </c>
      <c r="N144" s="63"/>
      <c r="O144" s="63">
        <f>IFERROR(VLOOKUP(A144,'درآمد ناشی از تغییر قیمت اوراق'!A:Q,17,0),0)</f>
        <v>0</v>
      </c>
      <c r="P144" s="63"/>
      <c r="Q144" s="63">
        <f>IFERROR(VLOOKUP(A144,'درآمد اعمال اختیار'!A:M,13,0),0)</f>
        <v>985798183</v>
      </c>
      <c r="R144" s="63"/>
      <c r="S144" s="63">
        <f t="shared" si="7"/>
        <v>985798183</v>
      </c>
      <c r="U144" s="64">
        <f>S144/درآمد!$F$12*100</f>
        <v>-0.28008710114288315</v>
      </c>
    </row>
    <row r="145" spans="1:21" ht="18.75">
      <c r="A145" s="56" t="s">
        <v>275</v>
      </c>
      <c r="C145" s="63">
        <f>IFERROR(VLOOKUP(A145,'درآمد سود سهام'!A:S,9,0),0)</f>
        <v>0</v>
      </c>
      <c r="D145" s="63"/>
      <c r="E145" s="63">
        <f>IFERROR(VLOOKUP(A145,'درآمد ناشی از تغییر قیمت اوراق'!A:Q,9,0),0)</f>
        <v>0</v>
      </c>
      <c r="F145" s="63"/>
      <c r="G145" s="63">
        <f>IFERROR(VLOOKUP(A145,'درآمد ناشی از فروش'!A:Q,9,),0)</f>
        <v>0</v>
      </c>
      <c r="H145" s="63"/>
      <c r="I145" s="63">
        <f t="shared" si="6"/>
        <v>0</v>
      </c>
      <c r="J145" s="63"/>
      <c r="K145" s="64">
        <f t="shared" si="8"/>
        <v>0</v>
      </c>
      <c r="L145" s="63"/>
      <c r="M145" s="63">
        <f>IFERROR(VLOOKUP(A145,'درآمد سود سهام'!A:S,15,0),0)</f>
        <v>0</v>
      </c>
      <c r="N145" s="63"/>
      <c r="O145" s="63">
        <f>IFERROR(VLOOKUP(A145,'درآمد ناشی از تغییر قیمت اوراق'!A:Q,17,0),0)</f>
        <v>0</v>
      </c>
      <c r="P145" s="63"/>
      <c r="Q145" s="63">
        <f>IFERROR(VLOOKUP(A145,'درآمد اعمال اختیار'!A:M,13,0),0)</f>
        <v>4498842</v>
      </c>
      <c r="R145" s="63"/>
      <c r="S145" s="63">
        <f t="shared" si="7"/>
        <v>4498842</v>
      </c>
      <c r="U145" s="64">
        <f>S145/درآمد!$F$12*100</f>
        <v>-1.27822067032543E-3</v>
      </c>
    </row>
    <row r="146" spans="1:21" ht="18.75">
      <c r="A146" s="56" t="s">
        <v>259</v>
      </c>
      <c r="B146" s="65"/>
      <c r="C146" s="63">
        <f>IFERROR(VLOOKUP(A146,'درآمد سود سهام'!A:S,9,0),0)</f>
        <v>0</v>
      </c>
      <c r="D146" s="63"/>
      <c r="E146" s="63">
        <f>IFERROR(VLOOKUP(A146,'درآمد ناشی از تغییر قیمت اوراق'!A:Q,9,0),0)</f>
        <v>0</v>
      </c>
      <c r="F146" s="63"/>
      <c r="G146" s="63">
        <f>IFERROR(VLOOKUP(A146,'درآمد ناشی از فروش'!A:Q,9,),0)</f>
        <v>0</v>
      </c>
      <c r="H146" s="63"/>
      <c r="I146" s="63">
        <f t="shared" si="6"/>
        <v>0</v>
      </c>
      <c r="J146" s="63"/>
      <c r="K146" s="64">
        <f t="shared" si="8"/>
        <v>0</v>
      </c>
      <c r="L146" s="63"/>
      <c r="M146" s="63">
        <f>IFERROR(VLOOKUP(A146,'درآمد سود سهام'!A:S,15,0),0)</f>
        <v>0</v>
      </c>
      <c r="N146" s="63"/>
      <c r="O146" s="63">
        <f>IFERROR(VLOOKUP(A146,'درآمد ناشی از تغییر قیمت اوراق'!A:Q,17,0),0)</f>
        <v>0</v>
      </c>
      <c r="P146" s="63"/>
      <c r="Q146" s="63">
        <f>IFERROR(VLOOKUP(A146,'درآمد اعمال اختیار'!A:M,13,0),0)</f>
        <v>44985935</v>
      </c>
      <c r="R146" s="63"/>
      <c r="S146" s="63">
        <f t="shared" si="7"/>
        <v>44985935</v>
      </c>
      <c r="U146" s="64">
        <f>S146/درآمد!$F$12*100</f>
        <v>-1.2781500659706704E-2</v>
      </c>
    </row>
    <row r="147" spans="1:21" ht="18.75">
      <c r="A147" s="56" t="s">
        <v>24</v>
      </c>
      <c r="B147" s="65"/>
      <c r="C147" s="63">
        <f>IFERROR(VLOOKUP(A147,'درآمد سود سهام'!A:S,9,0),0)</f>
        <v>0</v>
      </c>
      <c r="D147" s="63"/>
      <c r="E147" s="63">
        <f>IFERROR(VLOOKUP(A147,'درآمد ناشی از تغییر قیمت اوراق'!A:Q,9,0),0)</f>
        <v>0</v>
      </c>
      <c r="F147" s="63"/>
      <c r="G147" s="63">
        <f>IFERROR(VLOOKUP(A147,'درآمد ناشی از فروش'!A:Q,9,),0)</f>
        <v>0</v>
      </c>
      <c r="H147" s="63"/>
      <c r="I147" s="63">
        <f t="shared" si="6"/>
        <v>0</v>
      </c>
      <c r="J147" s="63"/>
      <c r="K147" s="64">
        <f t="shared" si="8"/>
        <v>0</v>
      </c>
      <c r="L147" s="63"/>
      <c r="M147" s="63">
        <f>IFERROR(VLOOKUP(A147,'درآمد سود سهام'!A:S,15,0),0)</f>
        <v>0</v>
      </c>
      <c r="N147" s="63"/>
      <c r="O147" s="63">
        <f>IFERROR(VLOOKUP(A147,'درآمد ناشی از تغییر قیمت اوراق'!A:Q,17,0),0)</f>
        <v>0</v>
      </c>
      <c r="P147" s="63"/>
      <c r="Q147" s="63">
        <f>IFERROR(VLOOKUP(A147,'درآمد اعمال اختیار'!A:M,13,0),0)</f>
        <v>1149203213</v>
      </c>
      <c r="R147" s="63"/>
      <c r="S147" s="63">
        <f t="shared" si="7"/>
        <v>1149203213</v>
      </c>
      <c r="U147" s="64">
        <f>S147/درآمد!$F$12*100</f>
        <v>-0.32651408990602421</v>
      </c>
    </row>
    <row r="148" spans="1:21" ht="18.75">
      <c r="A148" s="56" t="s">
        <v>25</v>
      </c>
      <c r="C148" s="63">
        <f>IFERROR(VLOOKUP(A148,'درآمد سود سهام'!A:S,9,0),0)</f>
        <v>0</v>
      </c>
      <c r="D148" s="63"/>
      <c r="E148" s="63">
        <f>IFERROR(VLOOKUP(A148,'درآمد ناشی از تغییر قیمت اوراق'!A:Q,9,0),0)</f>
        <v>0</v>
      </c>
      <c r="F148" s="63"/>
      <c r="G148" s="63">
        <f>IFERROR(VLOOKUP(A148,'درآمد ناشی از فروش'!A:Q,9,),0)</f>
        <v>0</v>
      </c>
      <c r="H148" s="63"/>
      <c r="I148" s="63">
        <f t="shared" si="6"/>
        <v>0</v>
      </c>
      <c r="J148" s="63"/>
      <c r="K148" s="64">
        <f t="shared" si="8"/>
        <v>0</v>
      </c>
      <c r="L148" s="63"/>
      <c r="M148" s="63">
        <f>IFERROR(VLOOKUP(A148,'درآمد سود سهام'!A:S,15,0),0)</f>
        <v>0</v>
      </c>
      <c r="N148" s="63"/>
      <c r="O148" s="63">
        <f>IFERROR(VLOOKUP(A148,'درآمد ناشی از تغییر قیمت اوراق'!A:Q,17,0),0)</f>
        <v>0</v>
      </c>
      <c r="P148" s="63"/>
      <c r="Q148" s="63">
        <f>IFERROR(VLOOKUP(A148,'درآمد اعمال اختیار'!A:M,13,0),0)</f>
        <v>434937698</v>
      </c>
      <c r="R148" s="63"/>
      <c r="S148" s="63">
        <f t="shared" si="7"/>
        <v>434937698</v>
      </c>
      <c r="U148" s="64">
        <f>S148/درآمد!$F$12*100</f>
        <v>-0.12357543472017007</v>
      </c>
    </row>
    <row r="149" spans="1:21" ht="18.75">
      <c r="A149" s="56" t="s">
        <v>254</v>
      </c>
      <c r="C149" s="63">
        <f>IFERROR(VLOOKUP(A149,'درآمد سود سهام'!A:S,9,0),0)</f>
        <v>0</v>
      </c>
      <c r="D149" s="63"/>
      <c r="E149" s="63">
        <f>IFERROR(VLOOKUP(A149,'درآمد ناشی از تغییر قیمت اوراق'!A:Q,9,0),0)</f>
        <v>0</v>
      </c>
      <c r="F149" s="63"/>
      <c r="G149" s="63">
        <f>IFERROR(VLOOKUP(A149,'درآمد ناشی از فروش'!A:Q,9,),0)</f>
        <v>0</v>
      </c>
      <c r="H149" s="63"/>
      <c r="I149" s="63">
        <f t="shared" ref="I149:I191" si="9">C149+E149+G149</f>
        <v>0</v>
      </c>
      <c r="J149" s="63"/>
      <c r="K149" s="64">
        <f t="shared" si="8"/>
        <v>0</v>
      </c>
      <c r="L149" s="63"/>
      <c r="M149" s="63">
        <f>IFERROR(VLOOKUP(A149,'درآمد سود سهام'!A:S,15,0),0)</f>
        <v>0</v>
      </c>
      <c r="N149" s="63"/>
      <c r="O149" s="63">
        <f>IFERROR(VLOOKUP(A149,'درآمد ناشی از تغییر قیمت اوراق'!A:Q,17,0),0)</f>
        <v>0</v>
      </c>
      <c r="P149" s="63"/>
      <c r="Q149" s="63">
        <f>IFERROR(VLOOKUP(A149,'درآمد اعمال اختیار'!A:M,13,0),0)</f>
        <v>2881308401</v>
      </c>
      <c r="R149" s="63"/>
      <c r="S149" s="63">
        <f t="shared" ref="S149:S191" si="10">M149+O149+Q149</f>
        <v>2881308401</v>
      </c>
      <c r="U149" s="64">
        <f>S149/درآمد!$F$12*100</f>
        <v>-0.8186435433252629</v>
      </c>
    </row>
    <row r="150" spans="1:21" ht="18.75">
      <c r="A150" s="56" t="s">
        <v>251</v>
      </c>
      <c r="C150" s="63">
        <f>IFERROR(VLOOKUP(A150,'درآمد سود سهام'!A:S,9,0),0)</f>
        <v>0</v>
      </c>
      <c r="D150" s="63"/>
      <c r="E150" s="63">
        <f>IFERROR(VLOOKUP(A150,'درآمد ناشی از تغییر قیمت اوراق'!A:Q,9,0),0)</f>
        <v>0</v>
      </c>
      <c r="F150" s="63"/>
      <c r="G150" s="63">
        <f>IFERROR(VLOOKUP(A150,'درآمد ناشی از فروش'!A:Q,9,),0)</f>
        <v>0</v>
      </c>
      <c r="H150" s="63"/>
      <c r="I150" s="63">
        <f t="shared" si="9"/>
        <v>0</v>
      </c>
      <c r="J150" s="63"/>
      <c r="K150" s="64">
        <f t="shared" si="8"/>
        <v>0</v>
      </c>
      <c r="L150" s="63"/>
      <c r="M150" s="63">
        <f>IFERROR(VLOOKUP(A150,'درآمد سود سهام'!A:S,15,0),0)</f>
        <v>0</v>
      </c>
      <c r="N150" s="63"/>
      <c r="O150" s="63">
        <f>IFERROR(VLOOKUP(A150,'درآمد ناشی از تغییر قیمت اوراق'!A:Q,17,0),0)</f>
        <v>0</v>
      </c>
      <c r="P150" s="63"/>
      <c r="Q150" s="63">
        <f>IFERROR(VLOOKUP(A150,'درآمد اعمال اختیار'!A:M,13,0),0)</f>
        <v>10768247692</v>
      </c>
      <c r="R150" s="63"/>
      <c r="S150" s="63">
        <f t="shared" si="10"/>
        <v>10768247692</v>
      </c>
      <c r="U150" s="64">
        <f>S150/درآمد!$F$12*100</f>
        <v>-3.0594977069873766</v>
      </c>
    </row>
    <row r="151" spans="1:21" ht="18.75">
      <c r="A151" s="56" t="s">
        <v>239</v>
      </c>
      <c r="C151" s="63">
        <f>IFERROR(VLOOKUP(A151,'درآمد سود سهام'!A:S,9,0),0)</f>
        <v>0</v>
      </c>
      <c r="D151" s="63"/>
      <c r="E151" s="63">
        <f>IFERROR(VLOOKUP(A151,'درآمد ناشی از تغییر قیمت اوراق'!A:Q,9,0),0)</f>
        <v>0</v>
      </c>
      <c r="F151" s="63"/>
      <c r="G151" s="63">
        <f>IFERROR(VLOOKUP(A151,'درآمد ناشی از فروش'!A:Q,9,),0)</f>
        <v>0</v>
      </c>
      <c r="H151" s="63"/>
      <c r="I151" s="63">
        <f t="shared" si="9"/>
        <v>0</v>
      </c>
      <c r="J151" s="63"/>
      <c r="K151" s="64">
        <f t="shared" si="8"/>
        <v>0</v>
      </c>
      <c r="L151" s="63"/>
      <c r="M151" s="63">
        <f>IFERROR(VLOOKUP(A151,'درآمد سود سهام'!A:S,15,0),0)</f>
        <v>0</v>
      </c>
      <c r="N151" s="63"/>
      <c r="O151" s="63">
        <f>IFERROR(VLOOKUP(A151,'درآمد ناشی از تغییر قیمت اوراق'!A:Q,17,0),0)</f>
        <v>0</v>
      </c>
      <c r="P151" s="63"/>
      <c r="Q151" s="63">
        <f>IFERROR(VLOOKUP(A151,'درآمد اعمال اختیار'!A:M,13,0),0)</f>
        <v>-12239738508</v>
      </c>
      <c r="R151" s="63"/>
      <c r="S151" s="63">
        <f t="shared" si="10"/>
        <v>-12239738508</v>
      </c>
      <c r="U151" s="64">
        <f>S151/درآمد!$F$12*100</f>
        <v>3.4775808442047391</v>
      </c>
    </row>
    <row r="152" spans="1:21" ht="18.75">
      <c r="A152" s="56" t="s">
        <v>93</v>
      </c>
      <c r="C152" s="63">
        <f>IFERROR(VLOOKUP(A152,'درآمد سود سهام'!A:S,9,0),0)</f>
        <v>0</v>
      </c>
      <c r="D152" s="63"/>
      <c r="E152" s="63">
        <f>IFERROR(VLOOKUP(A152,'درآمد ناشی از تغییر قیمت اوراق'!A:Q,9,0),0)</f>
        <v>0</v>
      </c>
      <c r="F152" s="63"/>
      <c r="G152" s="63">
        <f>IFERROR(VLOOKUP(A152,'درآمد ناشی از فروش'!A:Q,9,),0)</f>
        <v>0</v>
      </c>
      <c r="H152" s="63"/>
      <c r="I152" s="63">
        <f t="shared" si="9"/>
        <v>0</v>
      </c>
      <c r="J152" s="63"/>
      <c r="K152" s="64">
        <f t="shared" si="8"/>
        <v>0</v>
      </c>
      <c r="L152" s="63"/>
      <c r="M152" s="63">
        <f>IFERROR(VLOOKUP(A152,'درآمد سود سهام'!A:S,15,0),0)</f>
        <v>0</v>
      </c>
      <c r="N152" s="63"/>
      <c r="O152" s="63">
        <f>IFERROR(VLOOKUP(A152,'درآمد ناشی از تغییر قیمت اوراق'!A:Q,17,0),0)</f>
        <v>0</v>
      </c>
      <c r="P152" s="63"/>
      <c r="Q152" s="63">
        <f>IFERROR(VLOOKUP(A152,'درآمد اعمال اختیار'!A:M,13,0),0)</f>
        <v>-451511161</v>
      </c>
      <c r="R152" s="63"/>
      <c r="S152" s="63">
        <f t="shared" si="10"/>
        <v>-451511161</v>
      </c>
      <c r="U152" s="64">
        <f>S152/درآمد!$F$12*100</f>
        <v>0.12828432269300258</v>
      </c>
    </row>
    <row r="153" spans="1:21" ht="18.75">
      <c r="A153" s="56" t="s">
        <v>233</v>
      </c>
      <c r="C153" s="63">
        <f>IFERROR(VLOOKUP(A153,'درآمد سود سهام'!A:S,9,0),0)</f>
        <v>0</v>
      </c>
      <c r="D153" s="63"/>
      <c r="E153" s="63">
        <f>IFERROR(VLOOKUP(A153,'درآمد ناشی از تغییر قیمت اوراق'!A:Q,9,0),0)</f>
        <v>0</v>
      </c>
      <c r="F153" s="63"/>
      <c r="G153" s="63">
        <f>IFERROR(VLOOKUP(A153,'درآمد ناشی از فروش'!A:Q,9,),0)</f>
        <v>0</v>
      </c>
      <c r="H153" s="63"/>
      <c r="I153" s="63">
        <f t="shared" si="9"/>
        <v>0</v>
      </c>
      <c r="J153" s="63"/>
      <c r="K153" s="64">
        <f t="shared" si="8"/>
        <v>0</v>
      </c>
      <c r="L153" s="63"/>
      <c r="M153" s="63">
        <f>IFERROR(VLOOKUP(A153,'درآمد سود سهام'!A:S,15,0),0)</f>
        <v>0</v>
      </c>
      <c r="N153" s="63"/>
      <c r="O153" s="63">
        <f>IFERROR(VLOOKUP(A153,'درآمد ناشی از تغییر قیمت اوراق'!A:Q,17,0),0)</f>
        <v>0</v>
      </c>
      <c r="P153" s="63"/>
      <c r="Q153" s="63">
        <f>IFERROR(VLOOKUP(A153,'درآمد اعمال اختیار'!A:M,13,0),0)</f>
        <v>164881874</v>
      </c>
      <c r="R153" s="63"/>
      <c r="S153" s="63">
        <f t="shared" si="10"/>
        <v>164881874</v>
      </c>
      <c r="U153" s="64">
        <f>S153/درآمد!$F$12*100</f>
        <v>-4.6846592858516278E-2</v>
      </c>
    </row>
    <row r="154" spans="1:21" ht="18.75">
      <c r="A154" s="56" t="s">
        <v>258</v>
      </c>
      <c r="C154" s="63">
        <f>IFERROR(VLOOKUP(A154,'درآمد سود سهام'!A:S,9,0),0)</f>
        <v>0</v>
      </c>
      <c r="D154" s="63"/>
      <c r="E154" s="63">
        <f>IFERROR(VLOOKUP(A154,'درآمد ناشی از تغییر قیمت اوراق'!A:Q,9,0),0)</f>
        <v>0</v>
      </c>
      <c r="F154" s="63"/>
      <c r="G154" s="63">
        <f>IFERROR(VLOOKUP(A154,'درآمد ناشی از فروش'!A:Q,9,),0)</f>
        <v>0</v>
      </c>
      <c r="H154" s="63"/>
      <c r="I154" s="63">
        <f t="shared" si="9"/>
        <v>0</v>
      </c>
      <c r="J154" s="63"/>
      <c r="K154" s="64">
        <f t="shared" si="8"/>
        <v>0</v>
      </c>
      <c r="L154" s="63"/>
      <c r="M154" s="63">
        <f>IFERROR(VLOOKUP(A154,'درآمد سود سهام'!A:S,15,0),0)</f>
        <v>0</v>
      </c>
      <c r="N154" s="63"/>
      <c r="O154" s="63">
        <f>IFERROR(VLOOKUP(A154,'درآمد ناشی از تغییر قیمت اوراق'!A:Q,17,0),0)</f>
        <v>0</v>
      </c>
      <c r="P154" s="63"/>
      <c r="Q154" s="63">
        <f>IFERROR(VLOOKUP(A154,'درآمد اعمال اختیار'!A:M,13,0),0)</f>
        <v>7973607616</v>
      </c>
      <c r="R154" s="63"/>
      <c r="S154" s="63">
        <f t="shared" si="10"/>
        <v>7973607616</v>
      </c>
      <c r="U154" s="64">
        <f>S154/درآمد!$F$12*100</f>
        <v>-2.2654785546670619</v>
      </c>
    </row>
    <row r="155" spans="1:21" ht="18.75">
      <c r="A155" s="56" t="s">
        <v>252</v>
      </c>
      <c r="C155" s="63">
        <f>IFERROR(VLOOKUP(A155,'درآمد سود سهام'!A:S,9,0),0)</f>
        <v>0</v>
      </c>
      <c r="D155" s="63"/>
      <c r="E155" s="63">
        <f>IFERROR(VLOOKUP(A155,'درآمد ناشی از تغییر قیمت اوراق'!A:Q,9,0),0)</f>
        <v>0</v>
      </c>
      <c r="F155" s="63"/>
      <c r="G155" s="63">
        <f>IFERROR(VLOOKUP(A155,'درآمد ناشی از فروش'!A:Q,9,),0)</f>
        <v>0</v>
      </c>
      <c r="H155" s="63"/>
      <c r="I155" s="63">
        <f t="shared" si="9"/>
        <v>0</v>
      </c>
      <c r="J155" s="63"/>
      <c r="K155" s="64">
        <f t="shared" si="8"/>
        <v>0</v>
      </c>
      <c r="L155" s="63"/>
      <c r="M155" s="63">
        <f>IFERROR(VLOOKUP(A155,'درآمد سود سهام'!A:S,15,0),0)</f>
        <v>0</v>
      </c>
      <c r="N155" s="63"/>
      <c r="O155" s="63">
        <f>IFERROR(VLOOKUP(A155,'درآمد ناشی از تغییر قیمت اوراق'!A:Q,17,0),0)</f>
        <v>0</v>
      </c>
      <c r="P155" s="63"/>
      <c r="Q155" s="63">
        <f>IFERROR(VLOOKUP(A155,'درآمد اعمال اختیار'!A:M,13,0),0)</f>
        <v>12068999730</v>
      </c>
      <c r="R155" s="63"/>
      <c r="S155" s="63">
        <f t="shared" si="10"/>
        <v>12068999730</v>
      </c>
      <c r="U155" s="64">
        <f>S155/درآمد!$F$12*100</f>
        <v>-3.4290701751779755</v>
      </c>
    </row>
    <row r="156" spans="1:21" ht="18.75">
      <c r="A156" s="56" t="s">
        <v>86</v>
      </c>
      <c r="C156" s="63">
        <f>IFERROR(VLOOKUP(A156,'درآمد سود سهام'!A:S,9,0),0)</f>
        <v>0</v>
      </c>
      <c r="D156" s="63"/>
      <c r="E156" s="63">
        <f>IFERROR(VLOOKUP(A156,'درآمد ناشی از تغییر قیمت اوراق'!A:Q,9,0),0)</f>
        <v>0</v>
      </c>
      <c r="F156" s="63"/>
      <c r="G156" s="63">
        <f>IFERROR(VLOOKUP(A156,'درآمد ناشی از فروش'!A:Q,9,),0)</f>
        <v>0</v>
      </c>
      <c r="H156" s="63"/>
      <c r="I156" s="63">
        <f t="shared" si="9"/>
        <v>0</v>
      </c>
      <c r="J156" s="63"/>
      <c r="K156" s="64">
        <f t="shared" si="8"/>
        <v>0</v>
      </c>
      <c r="L156" s="63"/>
      <c r="M156" s="63">
        <f>IFERROR(VLOOKUP(A156,'درآمد سود سهام'!A:S,15,0),0)</f>
        <v>0</v>
      </c>
      <c r="N156" s="63"/>
      <c r="O156" s="63">
        <f>IFERROR(VLOOKUP(A156,'درآمد ناشی از تغییر قیمت اوراق'!A:Q,17,0),0)</f>
        <v>0</v>
      </c>
      <c r="P156" s="63"/>
      <c r="Q156" s="63">
        <f>IFERROR(VLOOKUP(A156,'درآمد اعمال اختیار'!A:M,13,0),0)</f>
        <v>543384393</v>
      </c>
      <c r="R156" s="63"/>
      <c r="S156" s="63">
        <f t="shared" si="10"/>
        <v>543384393</v>
      </c>
      <c r="U156" s="64">
        <f>S156/درآمد!$F$12*100</f>
        <v>-0.15438754307549293</v>
      </c>
    </row>
    <row r="157" spans="1:21" ht="18.75">
      <c r="A157" s="56" t="s">
        <v>253</v>
      </c>
      <c r="C157" s="63">
        <f>IFERROR(VLOOKUP(A157,'درآمد سود سهام'!A:S,9,0),0)</f>
        <v>0</v>
      </c>
      <c r="D157" s="63"/>
      <c r="E157" s="63">
        <f>IFERROR(VLOOKUP(A157,'درآمد ناشی از تغییر قیمت اوراق'!A:Q,9,0),0)</f>
        <v>0</v>
      </c>
      <c r="F157" s="63"/>
      <c r="G157" s="63">
        <f>IFERROR(VLOOKUP(A157,'درآمد ناشی از فروش'!A:Q,9,),0)</f>
        <v>0</v>
      </c>
      <c r="H157" s="63"/>
      <c r="I157" s="63">
        <f t="shared" si="9"/>
        <v>0</v>
      </c>
      <c r="J157" s="63"/>
      <c r="K157" s="64">
        <f t="shared" si="8"/>
        <v>0</v>
      </c>
      <c r="L157" s="63"/>
      <c r="M157" s="63">
        <f>IFERROR(VLOOKUP(A157,'درآمد سود سهام'!A:S,15,0),0)</f>
        <v>0</v>
      </c>
      <c r="N157" s="63"/>
      <c r="O157" s="63">
        <f>IFERROR(VLOOKUP(A157,'درآمد ناشی از تغییر قیمت اوراق'!A:Q,17,0),0)</f>
        <v>0</v>
      </c>
      <c r="P157" s="63"/>
      <c r="Q157" s="63">
        <f>IFERROR(VLOOKUP(A157,'درآمد اعمال اختیار'!A:M,13,0),0)</f>
        <v>5415096038</v>
      </c>
      <c r="R157" s="63"/>
      <c r="S157" s="63">
        <f t="shared" si="10"/>
        <v>5415096038</v>
      </c>
      <c r="U157" s="64">
        <f>S157/درآمد!$F$12*100</f>
        <v>-1.5385487393353534</v>
      </c>
    </row>
    <row r="158" spans="1:21" ht="18.75">
      <c r="A158" s="56" t="s">
        <v>255</v>
      </c>
      <c r="C158" s="63">
        <f>IFERROR(VLOOKUP(A158,'درآمد سود سهام'!A:S,9,0),0)</f>
        <v>0</v>
      </c>
      <c r="D158" s="63"/>
      <c r="E158" s="63">
        <f>IFERROR(VLOOKUP(A158,'درآمد ناشی از تغییر قیمت اوراق'!A:Q,9,0),0)</f>
        <v>0</v>
      </c>
      <c r="F158" s="63"/>
      <c r="G158" s="63">
        <f>IFERROR(VLOOKUP(A158,'درآمد ناشی از فروش'!A:Q,9,),0)</f>
        <v>0</v>
      </c>
      <c r="H158" s="63"/>
      <c r="I158" s="63">
        <f t="shared" si="9"/>
        <v>0</v>
      </c>
      <c r="J158" s="63"/>
      <c r="K158" s="64">
        <f t="shared" si="8"/>
        <v>0</v>
      </c>
      <c r="L158" s="63"/>
      <c r="M158" s="63">
        <f>IFERROR(VLOOKUP(A158,'درآمد سود سهام'!A:S,15,0),0)</f>
        <v>0</v>
      </c>
      <c r="N158" s="63"/>
      <c r="O158" s="63">
        <f>IFERROR(VLOOKUP(A158,'درآمد ناشی از تغییر قیمت اوراق'!A:Q,17,0),0)</f>
        <v>0</v>
      </c>
      <c r="P158" s="63"/>
      <c r="Q158" s="63">
        <f>IFERROR(VLOOKUP(A158,'درآمد اعمال اختیار'!A:M,13,0),0)</f>
        <v>91269441</v>
      </c>
      <c r="R158" s="63"/>
      <c r="S158" s="63">
        <f t="shared" si="10"/>
        <v>91269441</v>
      </c>
      <c r="U158" s="64">
        <f>S158/درآمد!$F$12*100</f>
        <v>-2.5931669984242008E-2</v>
      </c>
    </row>
    <row r="159" spans="1:21" ht="18.75">
      <c r="A159" s="56" t="s">
        <v>257</v>
      </c>
      <c r="C159" s="63">
        <f>IFERROR(VLOOKUP(A159,'درآمد سود سهام'!A:S,9,0),0)</f>
        <v>0</v>
      </c>
      <c r="D159" s="63"/>
      <c r="E159" s="63">
        <f>IFERROR(VLOOKUP(A159,'درآمد ناشی از تغییر قیمت اوراق'!A:Q,9,0),0)</f>
        <v>0</v>
      </c>
      <c r="F159" s="63"/>
      <c r="G159" s="63">
        <f>IFERROR(VLOOKUP(A159,'درآمد ناشی از فروش'!A:Q,9,),0)</f>
        <v>0</v>
      </c>
      <c r="H159" s="63"/>
      <c r="I159" s="63">
        <f t="shared" si="9"/>
        <v>0</v>
      </c>
      <c r="J159" s="63"/>
      <c r="K159" s="64">
        <f t="shared" si="8"/>
        <v>0</v>
      </c>
      <c r="L159" s="63"/>
      <c r="M159" s="63">
        <f>IFERROR(VLOOKUP(A159,'درآمد سود سهام'!A:S,15,0),0)</f>
        <v>0</v>
      </c>
      <c r="N159" s="63"/>
      <c r="O159" s="63">
        <f>IFERROR(VLOOKUP(A159,'درآمد ناشی از تغییر قیمت اوراق'!A:Q,17,0),0)</f>
        <v>0</v>
      </c>
      <c r="P159" s="63"/>
      <c r="Q159" s="63">
        <f>IFERROR(VLOOKUP(A159,'درآمد اعمال اختیار'!A:M,13,0),0)</f>
        <v>77600036</v>
      </c>
      <c r="R159" s="63"/>
      <c r="S159" s="63">
        <f t="shared" si="10"/>
        <v>77600036</v>
      </c>
      <c r="U159" s="64">
        <f>S159/درآمد!$F$12*100</f>
        <v>-2.204788921975866E-2</v>
      </c>
    </row>
    <row r="160" spans="1:21" ht="18.75">
      <c r="A160" s="56" t="s">
        <v>256</v>
      </c>
      <c r="C160" s="63">
        <f>IFERROR(VLOOKUP(A160,'درآمد سود سهام'!A:S,9,0),0)</f>
        <v>0</v>
      </c>
      <c r="D160" s="63"/>
      <c r="E160" s="63">
        <f>IFERROR(VLOOKUP(A160,'درآمد ناشی از تغییر قیمت اوراق'!A:Q,9,0),0)</f>
        <v>0</v>
      </c>
      <c r="F160" s="63"/>
      <c r="G160" s="63">
        <f>IFERROR(VLOOKUP(A160,'درآمد ناشی از فروش'!A:Q,9,),0)</f>
        <v>0</v>
      </c>
      <c r="H160" s="63"/>
      <c r="I160" s="63">
        <f t="shared" si="9"/>
        <v>0</v>
      </c>
      <c r="J160" s="63"/>
      <c r="K160" s="64">
        <f t="shared" si="8"/>
        <v>0</v>
      </c>
      <c r="L160" s="63"/>
      <c r="M160" s="63">
        <f>IFERROR(VLOOKUP(A160,'درآمد سود سهام'!A:S,15,0),0)</f>
        <v>0</v>
      </c>
      <c r="N160" s="63"/>
      <c r="O160" s="63">
        <f>IFERROR(VLOOKUP(A160,'درآمد ناشی از تغییر قیمت اوراق'!A:Q,17,0),0)</f>
        <v>0</v>
      </c>
      <c r="P160" s="63"/>
      <c r="Q160" s="63">
        <f>IFERROR(VLOOKUP(A160,'درآمد اعمال اختیار'!A:M,13,0),0)</f>
        <v>-59205077</v>
      </c>
      <c r="R160" s="63"/>
      <c r="S160" s="63">
        <f t="shared" si="10"/>
        <v>-59205077</v>
      </c>
      <c r="U160" s="64">
        <f>S160/درآمد!$F$12*100</f>
        <v>1.6821473883636875E-2</v>
      </c>
    </row>
    <row r="161" spans="1:21" ht="18.75">
      <c r="A161" s="56" t="s">
        <v>234</v>
      </c>
      <c r="C161" s="63">
        <f>IFERROR(VLOOKUP(A161,'درآمد سود سهام'!A:S,9,0),0)</f>
        <v>0</v>
      </c>
      <c r="D161" s="63"/>
      <c r="E161" s="63">
        <f>IFERROR(VLOOKUP(A161,'درآمد ناشی از تغییر قیمت اوراق'!A:Q,9,0),0)</f>
        <v>0</v>
      </c>
      <c r="F161" s="63"/>
      <c r="G161" s="63">
        <f>IFERROR(VLOOKUP(A161,'درآمد ناشی از فروش'!A:Q,9,),0)</f>
        <v>0</v>
      </c>
      <c r="H161" s="63"/>
      <c r="I161" s="63">
        <f t="shared" si="9"/>
        <v>0</v>
      </c>
      <c r="J161" s="63"/>
      <c r="K161" s="64">
        <f t="shared" si="8"/>
        <v>0</v>
      </c>
      <c r="L161" s="63"/>
      <c r="M161" s="63">
        <f>IFERROR(VLOOKUP(A161,'درآمد سود سهام'!A:S,15,0),0)</f>
        <v>0</v>
      </c>
      <c r="N161" s="63"/>
      <c r="O161" s="63">
        <f>IFERROR(VLOOKUP(A161,'درآمد ناشی از تغییر قیمت اوراق'!A:Q,17,0),0)</f>
        <v>0</v>
      </c>
      <c r="P161" s="63"/>
      <c r="Q161" s="63">
        <f>IFERROR(VLOOKUP(A161,'درآمد اعمال اختیار'!A:M,13,0),0)</f>
        <v>24893180</v>
      </c>
      <c r="R161" s="63"/>
      <c r="S161" s="63">
        <f t="shared" si="10"/>
        <v>24893180</v>
      </c>
      <c r="U161" s="64">
        <f>S161/درآمد!$F$12*100</f>
        <v>-7.0727038704919143E-3</v>
      </c>
    </row>
    <row r="162" spans="1:21" ht="18.75">
      <c r="A162" s="56" t="s">
        <v>53</v>
      </c>
      <c r="C162" s="63">
        <f>IFERROR(VLOOKUP(A162,'درآمد سود سهام'!A:S,9,0),0)</f>
        <v>0</v>
      </c>
      <c r="D162" s="63"/>
      <c r="E162" s="63">
        <f>IFERROR(VLOOKUP(A162,'درآمد ناشی از تغییر قیمت اوراق'!A:Q,9,0),0)</f>
        <v>0</v>
      </c>
      <c r="F162" s="63"/>
      <c r="G162" s="63">
        <f>IFERROR(VLOOKUP(A162,'درآمد ناشی از فروش'!A:Q,9,),0)</f>
        <v>0</v>
      </c>
      <c r="H162" s="63"/>
      <c r="I162" s="63">
        <f t="shared" si="9"/>
        <v>0</v>
      </c>
      <c r="J162" s="63"/>
      <c r="K162" s="64">
        <f t="shared" si="8"/>
        <v>0</v>
      </c>
      <c r="L162" s="63"/>
      <c r="M162" s="63">
        <f>IFERROR(VLOOKUP(A162,'درآمد سود سهام'!A:S,15,0),0)</f>
        <v>0</v>
      </c>
      <c r="N162" s="63"/>
      <c r="O162" s="63">
        <f>IFERROR(VLOOKUP(A162,'درآمد ناشی از تغییر قیمت اوراق'!A:Q,17,0),0)</f>
        <v>0</v>
      </c>
      <c r="P162" s="63"/>
      <c r="Q162" s="63">
        <f>IFERROR(VLOOKUP(A162,'درآمد اعمال اختیار'!A:M,13,0),0)</f>
        <v>-1620141137</v>
      </c>
      <c r="R162" s="63"/>
      <c r="S162" s="63">
        <f t="shared" si="10"/>
        <v>-1620141137</v>
      </c>
      <c r="U162" s="64">
        <f>S162/درآمد!$F$12*100</f>
        <v>0.46031798630801973</v>
      </c>
    </row>
    <row r="163" spans="1:21" ht="18.75">
      <c r="A163" s="56" t="s">
        <v>116</v>
      </c>
      <c r="C163" s="63">
        <f>IFERROR(VLOOKUP(A163,'درآمد سود سهام'!A:S,9,0),0)</f>
        <v>0</v>
      </c>
      <c r="D163" s="63"/>
      <c r="E163" s="63">
        <f>IFERROR(VLOOKUP(A163,'درآمد ناشی از تغییر قیمت اوراق'!A:Q,9,0),0)</f>
        <v>0</v>
      </c>
      <c r="F163" s="63"/>
      <c r="G163" s="63">
        <f>IFERROR(VLOOKUP(A163,'درآمد ناشی از فروش'!A:Q,9,),0)</f>
        <v>0</v>
      </c>
      <c r="H163" s="63"/>
      <c r="I163" s="63">
        <f t="shared" si="9"/>
        <v>0</v>
      </c>
      <c r="J163" s="63"/>
      <c r="K163" s="64">
        <f t="shared" si="8"/>
        <v>0</v>
      </c>
      <c r="L163" s="63"/>
      <c r="M163" s="63">
        <f>IFERROR(VLOOKUP(A163,'درآمد سود سهام'!A:S,15,0),0)</f>
        <v>0</v>
      </c>
      <c r="N163" s="63"/>
      <c r="O163" s="63">
        <f>IFERROR(VLOOKUP(A163,'درآمد ناشی از تغییر قیمت اوراق'!A:Q,17,0),0)</f>
        <v>0</v>
      </c>
      <c r="P163" s="63"/>
      <c r="Q163" s="63">
        <f>IFERROR(VLOOKUP(A163,'درآمد اعمال اختیار'!A:M,13,0),0)</f>
        <v>-32541299969</v>
      </c>
      <c r="R163" s="63"/>
      <c r="S163" s="63">
        <f t="shared" si="10"/>
        <v>-32541299969</v>
      </c>
      <c r="U163" s="64">
        <f>S163/درآمد!$F$12*100</f>
        <v>9.2457041744600215</v>
      </c>
    </row>
    <row r="164" spans="1:21" ht="18.75">
      <c r="A164" s="56" t="s">
        <v>26</v>
      </c>
      <c r="C164" s="63">
        <f>IFERROR(VLOOKUP(A164,'درآمد سود سهام'!A:S,9,0),0)</f>
        <v>0</v>
      </c>
      <c r="D164" s="63"/>
      <c r="E164" s="63">
        <f>IFERROR(VLOOKUP(A164,'درآمد ناشی از تغییر قیمت اوراق'!A:Q,9,0),0)</f>
        <v>0</v>
      </c>
      <c r="F164" s="63"/>
      <c r="G164" s="63">
        <f>IFERROR(VLOOKUP(A164,'درآمد ناشی از فروش'!A:Q,9,),0)</f>
        <v>0</v>
      </c>
      <c r="H164" s="63"/>
      <c r="I164" s="63">
        <f t="shared" si="9"/>
        <v>0</v>
      </c>
      <c r="J164" s="63"/>
      <c r="K164" s="64">
        <f t="shared" si="8"/>
        <v>0</v>
      </c>
      <c r="L164" s="63"/>
      <c r="M164" s="63">
        <f>IFERROR(VLOOKUP(A164,'درآمد سود سهام'!A:S,15,0),0)</f>
        <v>0</v>
      </c>
      <c r="N164" s="63"/>
      <c r="O164" s="63">
        <f>IFERROR(VLOOKUP(A164,'درآمد ناشی از تغییر قیمت اوراق'!A:Q,17,0),0)</f>
        <v>0</v>
      </c>
      <c r="P164" s="63"/>
      <c r="Q164" s="63">
        <f>IFERROR(VLOOKUP(A164,'درآمد اعمال اختیار'!A:M,13,0),0)</f>
        <v>3995058857</v>
      </c>
      <c r="R164" s="63"/>
      <c r="S164" s="63">
        <f t="shared" si="10"/>
        <v>3995058857</v>
      </c>
      <c r="U164" s="64">
        <f>S164/درآمد!$F$12*100</f>
        <v>-1.1350847196198679</v>
      </c>
    </row>
    <row r="165" spans="1:21" ht="18.75">
      <c r="A165" s="56" t="s">
        <v>241</v>
      </c>
      <c r="C165" s="63">
        <f>IFERROR(VLOOKUP(A165,'درآمد سود سهام'!A:S,9,0),0)</f>
        <v>0</v>
      </c>
      <c r="D165" s="63"/>
      <c r="E165" s="63">
        <f>IFERROR(VLOOKUP(A165,'درآمد ناشی از تغییر قیمت اوراق'!A:Q,9,0),0)</f>
        <v>0</v>
      </c>
      <c r="F165" s="63"/>
      <c r="G165" s="63">
        <f>IFERROR(VLOOKUP(A165,'درآمد ناشی از فروش'!A:Q,9,),0)</f>
        <v>0</v>
      </c>
      <c r="H165" s="63"/>
      <c r="I165" s="63">
        <f t="shared" si="9"/>
        <v>0</v>
      </c>
      <c r="J165" s="63"/>
      <c r="K165" s="64">
        <f t="shared" si="8"/>
        <v>0</v>
      </c>
      <c r="L165" s="63"/>
      <c r="M165" s="63">
        <f>IFERROR(VLOOKUP(A165,'درآمد سود سهام'!A:S,15,0),0)</f>
        <v>0</v>
      </c>
      <c r="N165" s="63"/>
      <c r="O165" s="63">
        <f>IFERROR(VLOOKUP(A165,'درآمد ناشی از تغییر قیمت اوراق'!A:Q,17,0),0)</f>
        <v>0</v>
      </c>
      <c r="P165" s="63"/>
      <c r="Q165" s="63">
        <f>IFERROR(VLOOKUP(A165,'درآمد اعمال اختیار'!A:M,13,0),0)</f>
        <v>-6168921784</v>
      </c>
      <c r="R165" s="63"/>
      <c r="S165" s="63">
        <f t="shared" si="10"/>
        <v>-6168921784</v>
      </c>
      <c r="T165" s="60"/>
      <c r="U165" s="64">
        <f>S165/درآمد!$F$12*100</f>
        <v>1.7527273324845876</v>
      </c>
    </row>
    <row r="166" spans="1:21" ht="18.75">
      <c r="A166" s="56" t="s">
        <v>46</v>
      </c>
      <c r="C166" s="63">
        <f>IFERROR(VLOOKUP(A166,'درآمد سود سهام'!A:S,9,0),0)</f>
        <v>0</v>
      </c>
      <c r="E166" s="63">
        <f>IFERROR(VLOOKUP(A166,'درآمد ناشی از تغییر قیمت اوراق'!A:Q,9,0),0)</f>
        <v>0</v>
      </c>
      <c r="G166" s="63">
        <f>IFERROR(VLOOKUP(A166,'درآمد ناشی از فروش'!A:Q,9,),0)</f>
        <v>0</v>
      </c>
      <c r="I166" s="63">
        <f t="shared" si="9"/>
        <v>0</v>
      </c>
      <c r="K166" s="64">
        <f t="shared" si="8"/>
        <v>0</v>
      </c>
      <c r="M166" s="63">
        <f>IFERROR(VLOOKUP(A166,'درآمد سود سهام'!A:S,15,0),0)</f>
        <v>0</v>
      </c>
      <c r="O166" s="63">
        <f>IFERROR(VLOOKUP(A166,'درآمد ناشی از تغییر قیمت اوراق'!A:Q,17,0),0)</f>
        <v>0</v>
      </c>
      <c r="Q166" s="63">
        <f>IFERROR(VLOOKUP(A166,'درآمد اعمال اختیار'!A:M,13,0),0)</f>
        <v>9395498768</v>
      </c>
      <c r="S166" s="63">
        <f t="shared" si="10"/>
        <v>9395498768</v>
      </c>
      <c r="U166" s="64">
        <f>S166/درآمد!$F$12*100</f>
        <v>-2.6694693286127209</v>
      </c>
    </row>
    <row r="167" spans="1:21" ht="18.75">
      <c r="A167" s="56" t="s">
        <v>118</v>
      </c>
      <c r="C167" s="63">
        <f>IFERROR(VLOOKUP(A167,'درآمد سود سهام'!A:S,9,0),0)</f>
        <v>0</v>
      </c>
      <c r="E167" s="63">
        <f>IFERROR(VLOOKUP(A167,'درآمد ناشی از تغییر قیمت اوراق'!A:Q,9,0),0)</f>
        <v>0</v>
      </c>
      <c r="G167" s="63">
        <f>IFERROR(VLOOKUP(A167,'درآمد ناشی از فروش'!A:Q,9,),0)</f>
        <v>0</v>
      </c>
      <c r="I167" s="63">
        <f t="shared" si="9"/>
        <v>0</v>
      </c>
      <c r="K167" s="64">
        <f t="shared" si="8"/>
        <v>0</v>
      </c>
      <c r="M167" s="63">
        <f>IFERROR(VLOOKUP(A167,'درآمد سود سهام'!A:S,15,0),0)</f>
        <v>0</v>
      </c>
      <c r="O167" s="63">
        <f>IFERROR(VLOOKUP(A167,'درآمد ناشی از تغییر قیمت اوراق'!A:Q,17,0),0)</f>
        <v>0</v>
      </c>
      <c r="Q167" s="63">
        <f>IFERROR(VLOOKUP(A167,'درآمد اعمال اختیار'!A:M,13,0),0)</f>
        <v>-2160166931</v>
      </c>
      <c r="S167" s="63">
        <f t="shared" si="10"/>
        <v>-2160166931</v>
      </c>
      <c r="U167" s="64">
        <f>S167/درآمد!$F$12*100</f>
        <v>0.61375127700809373</v>
      </c>
    </row>
    <row r="168" spans="1:21" ht="18.75">
      <c r="A168" s="56" t="s">
        <v>330</v>
      </c>
      <c r="C168" s="63">
        <f>IFERROR(VLOOKUP(A168,'درآمد سود سهام'!A:S,9,0),0)</f>
        <v>0</v>
      </c>
      <c r="E168" s="63">
        <f>IFERROR(VLOOKUP(A168,'درآمد ناشی از تغییر قیمت اوراق'!A:Q,9,0),0)</f>
        <v>0</v>
      </c>
      <c r="G168" s="63">
        <f>IFERROR(VLOOKUP(A168,'درآمد ناشی از فروش'!A:Q,9,),0)</f>
        <v>0</v>
      </c>
      <c r="I168" s="63">
        <f t="shared" si="9"/>
        <v>0</v>
      </c>
      <c r="K168" s="64">
        <f t="shared" si="8"/>
        <v>0</v>
      </c>
      <c r="M168" s="63">
        <f>IFERROR(VLOOKUP(A168,'درآمد سود سهام'!A:S,15,0),0)</f>
        <v>0</v>
      </c>
      <c r="O168" s="63">
        <f>IFERROR(VLOOKUP(A168,'درآمد ناشی از تغییر قیمت اوراق'!A:Q,17,0),0)</f>
        <v>0</v>
      </c>
      <c r="Q168" s="63">
        <f>IFERROR(VLOOKUP(A168,'درآمد اعمال اختیار'!A:M,13,0),0)</f>
        <v>482018135</v>
      </c>
      <c r="S168" s="63">
        <f t="shared" si="10"/>
        <v>482018135</v>
      </c>
      <c r="U168" s="64">
        <f>S168/درآمد!$F$12*100</f>
        <v>-0.13695202979538149</v>
      </c>
    </row>
    <row r="169" spans="1:21" ht="18.75">
      <c r="A169" s="56" t="s">
        <v>47</v>
      </c>
      <c r="C169" s="63">
        <f>IFERROR(VLOOKUP(A169,'درآمد سود سهام'!A:S,9,0),0)</f>
        <v>0</v>
      </c>
      <c r="E169" s="63">
        <f>IFERROR(VLOOKUP(A169,'درآمد ناشی از تغییر قیمت اوراق'!A:Q,9,0),0)</f>
        <v>0</v>
      </c>
      <c r="G169" s="63">
        <f>IFERROR(VLOOKUP(A169,'درآمد ناشی از فروش'!A:Q,9,),0)</f>
        <v>0</v>
      </c>
      <c r="I169" s="63">
        <f t="shared" si="9"/>
        <v>0</v>
      </c>
      <c r="K169" s="64">
        <f t="shared" si="8"/>
        <v>0</v>
      </c>
      <c r="M169" s="63">
        <f>IFERROR(VLOOKUP(A169,'درآمد سود سهام'!A:S,15,0),0)</f>
        <v>0</v>
      </c>
      <c r="O169" s="63">
        <f>IFERROR(VLOOKUP(A169,'درآمد ناشی از تغییر قیمت اوراق'!A:Q,17,0),0)</f>
        <v>0</v>
      </c>
      <c r="Q169" s="63">
        <f>IFERROR(VLOOKUP(A169,'درآمد اعمال اختیار'!A:M,13,0),0)</f>
        <v>6618697520</v>
      </c>
      <c r="S169" s="63">
        <f t="shared" si="10"/>
        <v>6618697520</v>
      </c>
      <c r="U169" s="64">
        <f>S169/درآمد!$F$12*100</f>
        <v>-1.8805185824920416</v>
      </c>
    </row>
    <row r="170" spans="1:21" ht="18.75">
      <c r="A170" s="56" t="s">
        <v>120</v>
      </c>
      <c r="C170" s="63">
        <f>IFERROR(VLOOKUP(A170,'درآمد سود سهام'!A:S,9,0),0)</f>
        <v>0</v>
      </c>
      <c r="E170" s="63">
        <f>IFERROR(VLOOKUP(A170,'درآمد ناشی از تغییر قیمت اوراق'!A:Q,9,0),0)</f>
        <v>0</v>
      </c>
      <c r="G170" s="63">
        <f>IFERROR(VLOOKUP(A170,'درآمد ناشی از فروش'!A:Q,9,),0)</f>
        <v>0</v>
      </c>
      <c r="I170" s="63">
        <f t="shared" si="9"/>
        <v>0</v>
      </c>
      <c r="K170" s="64">
        <f t="shared" si="8"/>
        <v>0</v>
      </c>
      <c r="M170" s="63">
        <f>IFERROR(VLOOKUP(A170,'درآمد سود سهام'!A:S,15,0),0)</f>
        <v>0</v>
      </c>
      <c r="O170" s="63">
        <f>IFERROR(VLOOKUP(A170,'درآمد ناشی از تغییر قیمت اوراق'!A:Q,17,0),0)</f>
        <v>0</v>
      </c>
      <c r="Q170" s="63">
        <f>IFERROR(VLOOKUP(A170,'درآمد اعمال اختیار'!A:M,13,0),0)</f>
        <v>3780554234</v>
      </c>
      <c r="S170" s="63">
        <f t="shared" si="10"/>
        <v>3780554234</v>
      </c>
      <c r="U170" s="64">
        <f>S170/درآمد!$F$12*100</f>
        <v>-1.0741392045297706</v>
      </c>
    </row>
    <row r="171" spans="1:21" ht="18.75">
      <c r="A171" s="56" t="s">
        <v>73</v>
      </c>
      <c r="C171" s="63">
        <f>IFERROR(VLOOKUP(A171,'درآمد سود سهام'!A:S,9,0),0)</f>
        <v>0</v>
      </c>
      <c r="E171" s="63">
        <f>IFERROR(VLOOKUP(A171,'درآمد ناشی از تغییر قیمت اوراق'!A:Q,9,0),0)</f>
        <v>0</v>
      </c>
      <c r="G171" s="63">
        <f>IFERROR(VLOOKUP(A171,'درآمد ناشی از فروش'!A:Q,9,),0)</f>
        <v>0</v>
      </c>
      <c r="I171" s="63">
        <f t="shared" si="9"/>
        <v>0</v>
      </c>
      <c r="K171" s="64">
        <f t="shared" si="8"/>
        <v>0</v>
      </c>
      <c r="M171" s="63">
        <f>IFERROR(VLOOKUP(A171,'درآمد سود سهام'!A:S,15,0),0)</f>
        <v>0</v>
      </c>
      <c r="O171" s="63">
        <f>IFERROR(VLOOKUP(A171,'درآمد ناشی از تغییر قیمت اوراق'!A:Q,17,0),0)</f>
        <v>0</v>
      </c>
      <c r="Q171" s="63">
        <f>IFERROR(VLOOKUP(A171,'درآمد اعمال اختیار'!A:M,13,0),0)</f>
        <v>186886858</v>
      </c>
      <c r="S171" s="63">
        <f t="shared" si="10"/>
        <v>186886858</v>
      </c>
      <c r="U171" s="64">
        <f>S171/درآمد!$F$12*100</f>
        <v>-5.3098696266233279E-2</v>
      </c>
    </row>
    <row r="172" spans="1:21" ht="18.75">
      <c r="A172" s="56" t="s">
        <v>119</v>
      </c>
      <c r="C172" s="63">
        <f>IFERROR(VLOOKUP(A172,'درآمد سود سهام'!A:S,9,0),0)</f>
        <v>0</v>
      </c>
      <c r="E172" s="63">
        <f>IFERROR(VLOOKUP(A172,'درآمد ناشی از تغییر قیمت اوراق'!A:Q,9,0),0)</f>
        <v>0</v>
      </c>
      <c r="G172" s="63">
        <f>IFERROR(VLOOKUP(A172,'درآمد ناشی از فروش'!A:Q,9,),0)</f>
        <v>0</v>
      </c>
      <c r="I172" s="63">
        <f t="shared" si="9"/>
        <v>0</v>
      </c>
      <c r="K172" s="64">
        <f t="shared" si="8"/>
        <v>0</v>
      </c>
      <c r="M172" s="63">
        <f>IFERROR(VLOOKUP(A172,'درآمد سود سهام'!A:S,15,0),0)</f>
        <v>0</v>
      </c>
      <c r="O172" s="63">
        <f>IFERROR(VLOOKUP(A172,'درآمد ناشی از تغییر قیمت اوراق'!A:Q,17,0),0)</f>
        <v>0</v>
      </c>
      <c r="Q172" s="63">
        <f>IFERROR(VLOOKUP(A172,'درآمد اعمال اختیار'!A:M,13,0),0)</f>
        <v>357525771</v>
      </c>
      <c r="S172" s="63">
        <f t="shared" si="10"/>
        <v>357525771</v>
      </c>
      <c r="U172" s="64">
        <f>S172/درآمد!$F$12*100</f>
        <v>-0.10158099143429268</v>
      </c>
    </row>
    <row r="173" spans="1:21" ht="18.75">
      <c r="A173" s="56" t="s">
        <v>325</v>
      </c>
      <c r="C173" s="63">
        <f>IFERROR(VLOOKUP(A173,'درآمد سود سهام'!A:S,9,0),0)</f>
        <v>0</v>
      </c>
      <c r="E173" s="63">
        <f>IFERROR(VLOOKUP(A173,'درآمد ناشی از تغییر قیمت اوراق'!A:Q,9,0),0)</f>
        <v>0</v>
      </c>
      <c r="G173" s="63">
        <f>IFERROR(VLOOKUP(A173,'درآمد ناشی از فروش'!A:Q,9,),0)</f>
        <v>0</v>
      </c>
      <c r="I173" s="63">
        <f t="shared" si="9"/>
        <v>0</v>
      </c>
      <c r="K173" s="64">
        <f t="shared" si="8"/>
        <v>0</v>
      </c>
      <c r="M173" s="63">
        <f>IFERROR(VLOOKUP(A173,'درآمد سود سهام'!A:S,15,0),0)</f>
        <v>0</v>
      </c>
      <c r="O173" s="63">
        <f>IFERROR(VLOOKUP(A173,'درآمد ناشی از تغییر قیمت اوراق'!A:Q,17,0),0)</f>
        <v>0</v>
      </c>
      <c r="Q173" s="63">
        <f>IFERROR(VLOOKUP(A173,'درآمد اعمال اختیار'!A:M,13,0),0)</f>
        <v>-2488574914</v>
      </c>
      <c r="S173" s="63">
        <f t="shared" si="10"/>
        <v>-2488574914</v>
      </c>
      <c r="U173" s="64">
        <f>S173/درآمد!$F$12*100</f>
        <v>0.7070592598557871</v>
      </c>
    </row>
    <row r="174" spans="1:21" ht="18.75">
      <c r="A174" s="56" t="s">
        <v>336</v>
      </c>
      <c r="C174" s="63">
        <f>IFERROR(VLOOKUP(A174,'درآمد سود سهام'!A:S,9,0),0)</f>
        <v>0</v>
      </c>
      <c r="E174" s="63">
        <f>IFERROR(VLOOKUP(A174,'درآمد ناشی از تغییر قیمت اوراق'!A:Q,9,0),0)</f>
        <v>0</v>
      </c>
      <c r="G174" s="63">
        <f>IFERROR(VLOOKUP(A174,'درآمد ناشی از فروش'!A:Q,9,),0)</f>
        <v>0</v>
      </c>
      <c r="I174" s="63">
        <f t="shared" si="9"/>
        <v>0</v>
      </c>
      <c r="K174" s="64">
        <f t="shared" si="8"/>
        <v>0</v>
      </c>
      <c r="M174" s="63">
        <f>IFERROR(VLOOKUP(A174,'درآمد سود سهام'!A:S,15,0),0)</f>
        <v>0</v>
      </c>
      <c r="O174" s="63">
        <f>IFERROR(VLOOKUP(A174,'درآمد ناشی از تغییر قیمت اوراق'!A:Q,17,0),0)</f>
        <v>0</v>
      </c>
      <c r="Q174" s="63">
        <f>IFERROR(VLOOKUP(A174,'درآمد اعمال اختیار'!A:M,13,0),0)</f>
        <v>187844413</v>
      </c>
      <c r="S174" s="63">
        <f t="shared" si="10"/>
        <v>187844413</v>
      </c>
      <c r="U174" s="64">
        <f>S174/درآمد!$F$12*100</f>
        <v>-5.3370758853444264E-2</v>
      </c>
    </row>
    <row r="175" spans="1:21" ht="18.75">
      <c r="A175" s="56" t="s">
        <v>353</v>
      </c>
      <c r="C175" s="63">
        <f>IFERROR(VLOOKUP(A175,'درآمد سود سهام'!A:S,9,0),0)</f>
        <v>0</v>
      </c>
      <c r="E175" s="63">
        <f>IFERROR(VLOOKUP(A175,'درآمد ناشی از تغییر قیمت اوراق'!A:Q,9,0),0)</f>
        <v>0</v>
      </c>
      <c r="G175" s="63">
        <f>IFERROR(VLOOKUP(A175,'درآمد ناشی از فروش'!A:Q,9,),0)</f>
        <v>0</v>
      </c>
      <c r="I175" s="63">
        <f t="shared" si="9"/>
        <v>0</v>
      </c>
      <c r="K175" s="64">
        <f t="shared" si="8"/>
        <v>0</v>
      </c>
      <c r="M175" s="63">
        <f>IFERROR(VLOOKUP(A175,'درآمد سود سهام'!A:S,15,0),0)</f>
        <v>0</v>
      </c>
      <c r="O175" s="63">
        <f>IFERROR(VLOOKUP(A175,'درآمد ناشی از تغییر قیمت اوراق'!A:Q,17,0),0)</f>
        <v>0</v>
      </c>
      <c r="Q175" s="63">
        <f>IFERROR(VLOOKUP(A175,'درآمد اعمال اختیار'!A:M,13,0),0)</f>
        <v>587546321</v>
      </c>
      <c r="S175" s="63">
        <f t="shared" si="10"/>
        <v>587546321</v>
      </c>
      <c r="U175" s="64">
        <f>S175/درآمد!$F$12*100</f>
        <v>-0.16693492509313734</v>
      </c>
    </row>
    <row r="176" spans="1:21" ht="18.75">
      <c r="A176" s="56" t="s">
        <v>274</v>
      </c>
      <c r="C176" s="63">
        <f>IFERROR(VLOOKUP(A176,'درآمد سود سهام'!A:S,9,0),0)</f>
        <v>0</v>
      </c>
      <c r="E176" s="63">
        <f>IFERROR(VLOOKUP(A176,'درآمد ناشی از تغییر قیمت اوراق'!A:Q,9,0),0)</f>
        <v>0</v>
      </c>
      <c r="G176" s="63">
        <f>IFERROR(VLOOKUP(A176,'درآمد ناشی از فروش'!A:Q,9,),0)</f>
        <v>0</v>
      </c>
      <c r="I176" s="63">
        <f t="shared" si="9"/>
        <v>0</v>
      </c>
      <c r="K176" s="64">
        <f t="shared" si="8"/>
        <v>0</v>
      </c>
      <c r="M176" s="63">
        <f>IFERROR(VLOOKUP(A176,'درآمد سود سهام'!A:S,15,0),0)</f>
        <v>0</v>
      </c>
      <c r="O176" s="63">
        <f>IFERROR(VLOOKUP(A176,'درآمد ناشی از تغییر قیمت اوراق'!A:Q,17,0),0)</f>
        <v>0</v>
      </c>
      <c r="Q176" s="63">
        <f>IFERROR(VLOOKUP(A176,'درآمد اعمال اختیار'!A:M,13,0),0)</f>
        <v>2013469473</v>
      </c>
      <c r="S176" s="63">
        <f t="shared" si="10"/>
        <v>2013469473</v>
      </c>
      <c r="U176" s="64">
        <f>S176/درآمد!$F$12*100</f>
        <v>-0.57207127955546122</v>
      </c>
    </row>
    <row r="177" spans="1:21" ht="18.75">
      <c r="A177" s="56" t="s">
        <v>273</v>
      </c>
      <c r="C177" s="63">
        <f>IFERROR(VLOOKUP(A177,'درآمد سود سهام'!A:S,9,0),0)</f>
        <v>0</v>
      </c>
      <c r="E177" s="63">
        <f>IFERROR(VLOOKUP(A177,'درآمد ناشی از تغییر قیمت اوراق'!A:Q,9,0),0)</f>
        <v>0</v>
      </c>
      <c r="G177" s="63">
        <f>IFERROR(VLOOKUP(A177,'درآمد ناشی از فروش'!A:Q,9,),0)</f>
        <v>0</v>
      </c>
      <c r="I177" s="63">
        <f t="shared" si="9"/>
        <v>0</v>
      </c>
      <c r="K177" s="64">
        <f t="shared" si="8"/>
        <v>0</v>
      </c>
      <c r="M177" s="63">
        <f>IFERROR(VLOOKUP(A177,'درآمد سود سهام'!A:S,15,0),0)</f>
        <v>0</v>
      </c>
      <c r="O177" s="63">
        <f>IFERROR(VLOOKUP(A177,'درآمد ناشی از تغییر قیمت اوراق'!A:Q,17,0),0)</f>
        <v>0</v>
      </c>
      <c r="Q177" s="63">
        <f>IFERROR(VLOOKUP(A177,'درآمد اعمال اختیار'!A:M,13,0),0)</f>
        <v>37250519</v>
      </c>
      <c r="S177" s="63">
        <f t="shared" si="10"/>
        <v>37250519</v>
      </c>
      <c r="U177" s="64">
        <f>S177/درآمد!$F$12*100</f>
        <v>-1.0583697619554135E-2</v>
      </c>
    </row>
    <row r="178" spans="1:21" ht="18.75">
      <c r="A178" s="56" t="s">
        <v>272</v>
      </c>
      <c r="C178" s="63">
        <f>IFERROR(VLOOKUP(A178,'درآمد سود سهام'!A:S,9,0),0)</f>
        <v>0</v>
      </c>
      <c r="E178" s="63">
        <f>IFERROR(VLOOKUP(A178,'درآمد ناشی از تغییر قیمت اوراق'!A:Q,9,0),0)</f>
        <v>0</v>
      </c>
      <c r="G178" s="63">
        <f>IFERROR(VLOOKUP(A178,'درآمد ناشی از فروش'!A:Q,9,),0)</f>
        <v>0</v>
      </c>
      <c r="I178" s="63">
        <f t="shared" si="9"/>
        <v>0</v>
      </c>
      <c r="K178" s="64">
        <f t="shared" si="8"/>
        <v>0</v>
      </c>
      <c r="M178" s="63">
        <f>IFERROR(VLOOKUP(A178,'درآمد سود سهام'!A:S,15,0),0)</f>
        <v>0</v>
      </c>
      <c r="O178" s="63">
        <f>IFERROR(VLOOKUP(A178,'درآمد ناشی از تغییر قیمت اوراق'!A:Q,17,0),0)</f>
        <v>0</v>
      </c>
      <c r="Q178" s="63">
        <f>IFERROR(VLOOKUP(A178,'درآمد اعمال اختیار'!A:M,13,0),0)</f>
        <v>377748882</v>
      </c>
      <c r="S178" s="63">
        <f t="shared" si="10"/>
        <v>377748882</v>
      </c>
      <c r="U178" s="64">
        <f>S178/درآمد!$F$12*100</f>
        <v>-0.10732682525074713</v>
      </c>
    </row>
    <row r="179" spans="1:21" ht="18.75">
      <c r="A179" s="56" t="s">
        <v>271</v>
      </c>
      <c r="C179" s="63">
        <f>IFERROR(VLOOKUP(A179,'درآمد سود سهام'!A:S,9,0),0)</f>
        <v>0</v>
      </c>
      <c r="E179" s="63">
        <f>IFERROR(VLOOKUP(A179,'درآمد ناشی از تغییر قیمت اوراق'!A:Q,9,0),0)</f>
        <v>0</v>
      </c>
      <c r="G179" s="63">
        <f>IFERROR(VLOOKUP(A179,'درآمد ناشی از فروش'!A:Q,9,),0)</f>
        <v>0</v>
      </c>
      <c r="I179" s="63">
        <f t="shared" si="9"/>
        <v>0</v>
      </c>
      <c r="K179" s="64">
        <f t="shared" si="8"/>
        <v>0</v>
      </c>
      <c r="M179" s="63">
        <f>IFERROR(VLOOKUP(A179,'درآمد سود سهام'!A:S,15,0),0)</f>
        <v>0</v>
      </c>
      <c r="O179" s="63">
        <f>IFERROR(VLOOKUP(A179,'درآمد ناشی از تغییر قیمت اوراق'!A:Q,17,0),0)</f>
        <v>0</v>
      </c>
      <c r="Q179" s="63">
        <f>IFERROR(VLOOKUP(A179,'درآمد اعمال اختیار'!A:M,13,0),0)</f>
        <v>380497906</v>
      </c>
      <c r="S179" s="63">
        <f t="shared" si="10"/>
        <v>380497906</v>
      </c>
      <c r="U179" s="64">
        <f>S179/درآمد!$F$12*100</f>
        <v>-0.10810788386539079</v>
      </c>
    </row>
    <row r="180" spans="1:21" ht="18.75">
      <c r="A180" s="56" t="s">
        <v>164</v>
      </c>
      <c r="C180" s="63">
        <f>IFERROR(VLOOKUP(A180,'درآمد سود سهام'!A:S,9,0),0)</f>
        <v>0</v>
      </c>
      <c r="E180" s="63">
        <f>IFERROR(VLOOKUP(A180,'درآمد ناشی از تغییر قیمت اوراق'!A:Q,9,0),0)</f>
        <v>0</v>
      </c>
      <c r="G180" s="63">
        <f>IFERROR(VLOOKUP(A180,'درآمد ناشی از فروش'!A:Q,9,),0)</f>
        <v>0</v>
      </c>
      <c r="I180" s="63">
        <f t="shared" si="9"/>
        <v>0</v>
      </c>
      <c r="K180" s="64">
        <f t="shared" si="8"/>
        <v>0</v>
      </c>
      <c r="M180" s="63">
        <f>IFERROR(VLOOKUP(A180,'درآمد سود سهام'!A:S,15,0),0)</f>
        <v>0</v>
      </c>
      <c r="O180" s="63">
        <f>IFERROR(VLOOKUP(A180,'درآمد ناشی از تغییر قیمت اوراق'!A:Q,17,0),0)</f>
        <v>0</v>
      </c>
      <c r="Q180" s="63">
        <f>IFERROR(VLOOKUP(A180,'درآمد اعمال اختیار'!A:M,13,0),0)</f>
        <v>-4720708181</v>
      </c>
      <c r="S180" s="63">
        <f t="shared" si="10"/>
        <v>-4720708181</v>
      </c>
      <c r="U180" s="64">
        <f>S180/درآمد!$F$12*100</f>
        <v>1.341257767116196</v>
      </c>
    </row>
    <row r="181" spans="1:21" ht="18.75">
      <c r="A181" s="56" t="s">
        <v>270</v>
      </c>
      <c r="C181" s="63">
        <f>IFERROR(VLOOKUP(A181,'درآمد سود سهام'!A:S,9,0),0)</f>
        <v>0</v>
      </c>
      <c r="E181" s="63">
        <f>IFERROR(VLOOKUP(A181,'درآمد ناشی از تغییر قیمت اوراق'!A:Q,9,0),0)</f>
        <v>0</v>
      </c>
      <c r="G181" s="63">
        <f>IFERROR(VLOOKUP(A181,'درآمد ناشی از فروش'!A:Q,9,),0)</f>
        <v>0</v>
      </c>
      <c r="I181" s="63">
        <f t="shared" si="9"/>
        <v>0</v>
      </c>
      <c r="K181" s="64">
        <f t="shared" si="8"/>
        <v>0</v>
      </c>
      <c r="M181" s="63">
        <f>IFERROR(VLOOKUP(A181,'درآمد سود سهام'!A:S,15,0),0)</f>
        <v>0</v>
      </c>
      <c r="O181" s="63">
        <f>IFERROR(VLOOKUP(A181,'درآمد ناشی از تغییر قیمت اوراق'!A:Q,17,0),0)</f>
        <v>0</v>
      </c>
      <c r="Q181" s="63">
        <f>IFERROR(VLOOKUP(A181,'درآمد اعمال اختیار'!A:M,13,0),0)</f>
        <v>4909214122</v>
      </c>
      <c r="S181" s="63">
        <f t="shared" si="10"/>
        <v>4909214122</v>
      </c>
      <c r="U181" s="64">
        <f>S181/درآمد!$F$12*100</f>
        <v>-1.3948164807285757</v>
      </c>
    </row>
    <row r="182" spans="1:21" ht="18.75">
      <c r="A182" s="56" t="s">
        <v>269</v>
      </c>
      <c r="C182" s="63">
        <f>IFERROR(VLOOKUP(A182,'درآمد سود سهام'!A:S,9,0),0)</f>
        <v>0</v>
      </c>
      <c r="E182" s="63">
        <f>IFERROR(VLOOKUP(A182,'درآمد ناشی از تغییر قیمت اوراق'!A:Q,9,0),0)</f>
        <v>0</v>
      </c>
      <c r="G182" s="63">
        <f>IFERROR(VLOOKUP(A182,'درآمد ناشی از فروش'!A:Q,9,),0)</f>
        <v>0</v>
      </c>
      <c r="I182" s="63">
        <f t="shared" si="9"/>
        <v>0</v>
      </c>
      <c r="K182" s="64">
        <f t="shared" si="8"/>
        <v>0</v>
      </c>
      <c r="M182" s="63">
        <f>IFERROR(VLOOKUP(A182,'درآمد سود سهام'!A:S,15,0),0)</f>
        <v>0</v>
      </c>
      <c r="O182" s="63">
        <f>IFERROR(VLOOKUP(A182,'درآمد ناشی از تغییر قیمت اوراق'!A:Q,17,0),0)</f>
        <v>0</v>
      </c>
      <c r="Q182" s="63">
        <f>IFERROR(VLOOKUP(A182,'درآمد اعمال اختیار'!A:M,13,0),0)</f>
        <v>1149458553</v>
      </c>
      <c r="S182" s="63">
        <f t="shared" si="10"/>
        <v>1149458553</v>
      </c>
      <c r="U182" s="64">
        <f>S182/درآمد!$F$12*100</f>
        <v>-0.32658663765630325</v>
      </c>
    </row>
    <row r="183" spans="1:21" ht="18.75">
      <c r="A183" s="56" t="s">
        <v>100</v>
      </c>
      <c r="C183" s="63">
        <f>IFERROR(VLOOKUP(A183,'درآمد سود سهام'!A:S,9,0),0)</f>
        <v>0</v>
      </c>
      <c r="E183" s="63">
        <f>IFERROR(VLOOKUP(A183,'درآمد ناشی از تغییر قیمت اوراق'!A:Q,9,0),0)</f>
        <v>0</v>
      </c>
      <c r="G183" s="63">
        <f>IFERROR(VLOOKUP(A183,'درآمد ناشی از فروش'!A:Q,9,),0)</f>
        <v>0</v>
      </c>
      <c r="I183" s="63">
        <f t="shared" si="9"/>
        <v>0</v>
      </c>
      <c r="K183" s="64">
        <f t="shared" si="8"/>
        <v>0</v>
      </c>
      <c r="M183" s="63">
        <f>IFERROR(VLOOKUP(A183,'درآمد سود سهام'!A:S,15,0),0)</f>
        <v>0</v>
      </c>
      <c r="O183" s="63">
        <f>IFERROR(VLOOKUP(A183,'درآمد ناشی از تغییر قیمت اوراق'!A:Q,17,0),0)</f>
        <v>0</v>
      </c>
      <c r="Q183" s="63">
        <f>IFERROR(VLOOKUP(A183,'درآمد اعمال اختیار'!A:M,13,0),0)</f>
        <v>-1864391713</v>
      </c>
      <c r="S183" s="63">
        <f t="shared" si="10"/>
        <v>-1864391713</v>
      </c>
      <c r="U183" s="64">
        <f>S183/درآمد!$F$12*100</f>
        <v>0.52971498557629637</v>
      </c>
    </row>
    <row r="184" spans="1:21" ht="18.75">
      <c r="A184" s="56" t="s">
        <v>27</v>
      </c>
      <c r="C184" s="63">
        <f>IFERROR(VLOOKUP(A184,'درآمد سود سهام'!A:S,9,0),0)</f>
        <v>0</v>
      </c>
      <c r="E184" s="63">
        <f>IFERROR(VLOOKUP(A184,'درآمد ناشی از تغییر قیمت اوراق'!A:Q,9,0),0)</f>
        <v>0</v>
      </c>
      <c r="G184" s="63">
        <f>IFERROR(VLOOKUP(A184,'درآمد ناشی از فروش'!A:Q,9,),0)</f>
        <v>0</v>
      </c>
      <c r="I184" s="63">
        <f t="shared" si="9"/>
        <v>0</v>
      </c>
      <c r="K184" s="64">
        <f t="shared" si="8"/>
        <v>0</v>
      </c>
      <c r="M184" s="63">
        <f>IFERROR(VLOOKUP(A184,'درآمد سود سهام'!A:S,15,0),0)</f>
        <v>0</v>
      </c>
      <c r="O184" s="63">
        <f>IFERROR(VLOOKUP(A184,'درآمد ناشی از تغییر قیمت اوراق'!A:Q,17,0),0)</f>
        <v>0</v>
      </c>
      <c r="Q184" s="63">
        <f>IFERROR(VLOOKUP(A184,'درآمد اعمال اختیار'!A:M,13,0),0)</f>
        <v>809276295</v>
      </c>
      <c r="S184" s="63">
        <f t="shared" si="10"/>
        <v>809276295</v>
      </c>
      <c r="U184" s="64">
        <f>S184/درآمد!$F$12*100</f>
        <v>-0.22993332245795262</v>
      </c>
    </row>
    <row r="185" spans="1:21" ht="18.75">
      <c r="A185" s="56" t="s">
        <v>237</v>
      </c>
      <c r="C185" s="63">
        <f>IFERROR(VLOOKUP(A185,'درآمد سود سهام'!A:S,9,0),0)</f>
        <v>0</v>
      </c>
      <c r="E185" s="63">
        <f>IFERROR(VLOOKUP(A185,'درآمد ناشی از تغییر قیمت اوراق'!A:Q,9,0),0)</f>
        <v>0</v>
      </c>
      <c r="G185" s="63">
        <f>IFERROR(VLOOKUP(A185,'درآمد ناشی از فروش'!A:Q,9,),0)</f>
        <v>0</v>
      </c>
      <c r="I185" s="63">
        <f t="shared" si="9"/>
        <v>0</v>
      </c>
      <c r="K185" s="64">
        <f t="shared" si="8"/>
        <v>0</v>
      </c>
      <c r="M185" s="63">
        <f>IFERROR(VLOOKUP(A185,'درآمد سود سهام'!A:S,15,0),0)</f>
        <v>0</v>
      </c>
      <c r="O185" s="63">
        <f>IFERROR(VLOOKUP(A185,'درآمد ناشی از تغییر قیمت اوراق'!A:Q,17,0),0)</f>
        <v>0</v>
      </c>
      <c r="Q185" s="63">
        <f>IFERROR(VLOOKUP(A185,'درآمد اعمال اختیار'!A:M,13,0),0)</f>
        <v>393046629</v>
      </c>
      <c r="S185" s="63">
        <f t="shared" si="10"/>
        <v>393046629</v>
      </c>
      <c r="U185" s="64">
        <f>S185/درآمد!$F$12*100</f>
        <v>-0.1116732540483819</v>
      </c>
    </row>
    <row r="186" spans="1:21" ht="18.75">
      <c r="A186" s="56" t="s">
        <v>123</v>
      </c>
      <c r="C186" s="63">
        <f>IFERROR(VLOOKUP(A186,'درآمد سود سهام'!A:S,9,0),0)</f>
        <v>0</v>
      </c>
      <c r="E186" s="63">
        <f>IFERROR(VLOOKUP(A186,'درآمد ناشی از تغییر قیمت اوراق'!A:Q,9,0),0)</f>
        <v>0</v>
      </c>
      <c r="G186" s="63">
        <f>IFERROR(VLOOKUP(A186,'درآمد ناشی از فروش'!A:Q,9,),0)</f>
        <v>0</v>
      </c>
      <c r="I186" s="63">
        <f t="shared" si="9"/>
        <v>0</v>
      </c>
      <c r="K186" s="64">
        <f t="shared" si="8"/>
        <v>0</v>
      </c>
      <c r="M186" s="63">
        <f>IFERROR(VLOOKUP(A186,'درآمد سود سهام'!A:S,15,0),0)</f>
        <v>0</v>
      </c>
      <c r="O186" s="63">
        <f>IFERROR(VLOOKUP(A186,'درآمد ناشی از تغییر قیمت اوراق'!A:Q,17,0),0)</f>
        <v>0</v>
      </c>
      <c r="Q186" s="63">
        <f>IFERROR(VLOOKUP(A186,'درآمد اعمال اختیار'!A:M,13,0),0)</f>
        <v>5126068264</v>
      </c>
      <c r="S186" s="63">
        <f t="shared" si="10"/>
        <v>5126068264</v>
      </c>
      <c r="U186" s="64">
        <f>S186/درآمد!$F$12*100</f>
        <v>-1.4564295462130017</v>
      </c>
    </row>
    <row r="187" spans="1:21" ht="18.75">
      <c r="A187" s="56" t="s">
        <v>112</v>
      </c>
      <c r="C187" s="63">
        <f>IFERROR(VLOOKUP(A187,'درآمد سود سهام'!A:S,9,0),0)</f>
        <v>0</v>
      </c>
      <c r="E187" s="63">
        <f>IFERROR(VLOOKUP(A187,'درآمد ناشی از تغییر قیمت اوراق'!A:Q,9,0),0)</f>
        <v>0</v>
      </c>
      <c r="G187" s="63">
        <f>IFERROR(VLOOKUP(A187,'درآمد ناشی از فروش'!A:Q,9,),0)</f>
        <v>0</v>
      </c>
      <c r="I187" s="63">
        <f t="shared" si="9"/>
        <v>0</v>
      </c>
      <c r="K187" s="64">
        <f t="shared" si="8"/>
        <v>0</v>
      </c>
      <c r="M187" s="63">
        <f>IFERROR(VLOOKUP(A187,'درآمد سود سهام'!A:S,15,0),0)</f>
        <v>0</v>
      </c>
      <c r="O187" s="63">
        <f>IFERROR(VLOOKUP(A187,'درآمد ناشی از تغییر قیمت اوراق'!A:Q,17,0),0)</f>
        <v>0</v>
      </c>
      <c r="Q187" s="63">
        <f>IFERROR(VLOOKUP(A187,'درآمد اعمال اختیار'!A:M,13,0),0)</f>
        <v>551298429</v>
      </c>
      <c r="S187" s="63">
        <f t="shared" si="10"/>
        <v>551298429</v>
      </c>
      <c r="U187" s="64">
        <f>S187/درآمد!$F$12*100</f>
        <v>-0.15663609601442691</v>
      </c>
    </row>
    <row r="188" spans="1:21" ht="18.75">
      <c r="A188" s="56" t="s">
        <v>250</v>
      </c>
      <c r="C188" s="63">
        <f>IFERROR(VLOOKUP(A188,'درآمد سود سهام'!A:S,9,0),0)</f>
        <v>0</v>
      </c>
      <c r="E188" s="63">
        <f>IFERROR(VLOOKUP(A188,'درآمد ناشی از تغییر قیمت اوراق'!A:Q,9,0),0)</f>
        <v>0</v>
      </c>
      <c r="G188" s="63">
        <f>IFERROR(VLOOKUP(A188,'درآمد ناشی از فروش'!A:Q,9,),0)</f>
        <v>0</v>
      </c>
      <c r="I188" s="63">
        <f t="shared" si="9"/>
        <v>0</v>
      </c>
      <c r="K188" s="64">
        <f t="shared" si="8"/>
        <v>0</v>
      </c>
      <c r="M188" s="63">
        <f>IFERROR(VLOOKUP(A188,'درآمد سود سهام'!A:S,15,0),0)</f>
        <v>0</v>
      </c>
      <c r="O188" s="63">
        <f>IFERROR(VLOOKUP(A188,'درآمد ناشی از تغییر قیمت اوراق'!A:Q,17,0),0)</f>
        <v>0</v>
      </c>
      <c r="Q188" s="63">
        <f>IFERROR(VLOOKUP(A188,'درآمد اعمال اختیار'!A:M,13,0),0)</f>
        <v>985917917</v>
      </c>
      <c r="S188" s="63">
        <f t="shared" si="10"/>
        <v>985917917</v>
      </c>
      <c r="U188" s="64">
        <f>S188/درآمد!$F$12*100</f>
        <v>-0.28012112022462482</v>
      </c>
    </row>
    <row r="189" spans="1:21" ht="18.75">
      <c r="A189" s="56" t="s">
        <v>114</v>
      </c>
      <c r="C189" s="63">
        <f>IFERROR(VLOOKUP(A189,'درآمد سود سهام'!A:S,9,0),0)</f>
        <v>0</v>
      </c>
      <c r="E189" s="63">
        <f>IFERROR(VLOOKUP(A189,'درآمد ناشی از تغییر قیمت اوراق'!A:Q,9,0),0)</f>
        <v>0</v>
      </c>
      <c r="G189" s="63">
        <f>IFERROR(VLOOKUP(A189,'درآمد ناشی از فروش'!A:Q,9,),0)</f>
        <v>0</v>
      </c>
      <c r="I189" s="63">
        <f t="shared" si="9"/>
        <v>0</v>
      </c>
      <c r="K189" s="64">
        <f t="shared" si="8"/>
        <v>0</v>
      </c>
      <c r="M189" s="63">
        <f>IFERROR(VLOOKUP(A189,'درآمد سود سهام'!A:S,15,0),0)</f>
        <v>0</v>
      </c>
      <c r="O189" s="63">
        <f>IFERROR(VLOOKUP(A189,'درآمد ناشی از تغییر قیمت اوراق'!A:Q,17,0),0)</f>
        <v>0</v>
      </c>
      <c r="Q189" s="63">
        <f>IFERROR(VLOOKUP(A189,'درآمد اعمال اختیار'!A:M,13,0),0)</f>
        <v>4349966455</v>
      </c>
      <c r="S189" s="63">
        <f t="shared" si="10"/>
        <v>4349966455</v>
      </c>
      <c r="U189" s="64">
        <f>S189/درآمد!$F$12*100</f>
        <v>-1.2359218301072219</v>
      </c>
    </row>
    <row r="190" spans="1:21" ht="18.75">
      <c r="A190" s="56" t="s">
        <v>249</v>
      </c>
      <c r="C190" s="63">
        <f>IFERROR(VLOOKUP(A190,'درآمد سود سهام'!A:S,9,0),0)</f>
        <v>0</v>
      </c>
      <c r="E190" s="63">
        <f>IFERROR(VLOOKUP(A190,'درآمد ناشی از تغییر قیمت اوراق'!A:Q,9,0),0)</f>
        <v>0</v>
      </c>
      <c r="G190" s="63">
        <f>IFERROR(VLOOKUP(A190,'درآمد ناشی از فروش'!A:Q,9,),0)</f>
        <v>0</v>
      </c>
      <c r="I190" s="63">
        <f t="shared" si="9"/>
        <v>0</v>
      </c>
      <c r="K190" s="64">
        <f t="shared" si="8"/>
        <v>0</v>
      </c>
      <c r="M190" s="63">
        <f>IFERROR(VLOOKUP(A190,'درآمد سود سهام'!A:S,15,0),0)</f>
        <v>0</v>
      </c>
      <c r="O190" s="63">
        <f>IFERROR(VLOOKUP(A190,'درآمد ناشی از تغییر قیمت اوراق'!A:Q,17,0),0)</f>
        <v>0</v>
      </c>
      <c r="Q190" s="63">
        <f>IFERROR(VLOOKUP(A190,'درآمد اعمال اختیار'!A:M,13,0),0)</f>
        <v>1586600253</v>
      </c>
      <c r="S190" s="63">
        <f t="shared" si="10"/>
        <v>1586600253</v>
      </c>
      <c r="U190" s="64">
        <f>S190/درآمد!$F$12*100</f>
        <v>-0.45078827816761657</v>
      </c>
    </row>
    <row r="191" spans="1:21" ht="18.75">
      <c r="A191" s="56" t="s">
        <v>28</v>
      </c>
      <c r="C191" s="63">
        <f>IFERROR(VLOOKUP(A191,'درآمد سود سهام'!A:S,9,0),0)</f>
        <v>0</v>
      </c>
      <c r="E191" s="63">
        <f>IFERROR(VLOOKUP(A191,'درآمد ناشی از تغییر قیمت اوراق'!A:Q,9,0),0)</f>
        <v>0</v>
      </c>
      <c r="G191" s="63">
        <f>IFERROR(VLOOKUP(A191,'درآمد ناشی از فروش'!A:Q,9,),0)</f>
        <v>0</v>
      </c>
      <c r="I191" s="63">
        <f t="shared" si="9"/>
        <v>0</v>
      </c>
      <c r="K191" s="64">
        <f t="shared" si="8"/>
        <v>0</v>
      </c>
      <c r="M191" s="63">
        <f>IFERROR(VLOOKUP(A191,'درآمد سود سهام'!A:S,15,0),0)</f>
        <v>0</v>
      </c>
      <c r="O191" s="63">
        <f>IFERROR(VLOOKUP(A191,'درآمد ناشی از تغییر قیمت اوراق'!A:Q,17,0),0)</f>
        <v>0</v>
      </c>
      <c r="Q191" s="63">
        <f>IFERROR(VLOOKUP(A191,'درآمد اعمال اختیار'!A:M,13,0),0)</f>
        <v>90399263</v>
      </c>
      <c r="S191" s="63">
        <f t="shared" si="10"/>
        <v>90399263</v>
      </c>
      <c r="U191" s="64">
        <f>S191/درآمد!$F$12*100</f>
        <v>-2.5684433138301998E-2</v>
      </c>
    </row>
    <row r="192" spans="1:21" ht="18.75">
      <c r="A192" s="56" t="s">
        <v>361</v>
      </c>
      <c r="C192" s="63">
        <f>IFERROR(VLOOKUP(A192,'درآمد سود سهام'!A:S,9,0),0)</f>
        <v>0</v>
      </c>
      <c r="E192" s="63">
        <f>IFERROR(VLOOKUP(A192,'درآمد ناشی از تغییر قیمت اوراق'!A:Q,9,0),0)</f>
        <v>0</v>
      </c>
      <c r="G192" s="63">
        <f>'درآمد اعمال اختیار'!K9</f>
        <v>0</v>
      </c>
      <c r="I192" s="63">
        <f>C192+E192+G192</f>
        <v>0</v>
      </c>
      <c r="K192" s="64">
        <f t="shared" si="8"/>
        <v>0</v>
      </c>
      <c r="M192" s="63">
        <f>IFERROR(VLOOKUP(A192,'درآمد سود سهام'!A:S,15,0),0)</f>
        <v>0</v>
      </c>
      <c r="O192" s="63">
        <f>IFERROR(VLOOKUP(A192,'درآمد ناشی از تغییر قیمت اوراق'!A:Q,17,0),0)</f>
        <v>0</v>
      </c>
      <c r="Q192" s="63">
        <f>IFERROR(VLOOKUP(A192,'درآمد اعمال اختیار'!A:M,13,0),0)</f>
        <v>1360093726</v>
      </c>
      <c r="S192" s="63">
        <f>M192+O192+Q192</f>
        <v>1360093726</v>
      </c>
      <c r="T192" s="63"/>
      <c r="U192" s="63">
        <f>S192/درآمد!$F$12*100</f>
        <v>-0.38643275628553564</v>
      </c>
    </row>
    <row r="193" spans="1:21" ht="18.75">
      <c r="A193" s="56" t="s">
        <v>368</v>
      </c>
      <c r="C193" s="63">
        <v>0</v>
      </c>
      <c r="E193" s="63">
        <f>IFERROR(VLOOKUP(A193,'درآمد ناشی از تغییر قیمت اوراق'!A:Q,9,0),0)</f>
        <v>0</v>
      </c>
      <c r="G193" s="63">
        <f>'درآمد اعمال اختیار'!K10</f>
        <v>0</v>
      </c>
      <c r="I193" s="63">
        <f>C193+E193+G193</f>
        <v>0</v>
      </c>
      <c r="K193" s="64">
        <f t="shared" si="8"/>
        <v>0</v>
      </c>
      <c r="M193" s="63">
        <f>IFERROR(VLOOKUP(A193,'درآمد سود سهام'!A:S,15,0),0)</f>
        <v>0</v>
      </c>
      <c r="O193" s="63">
        <f>IFERROR(VLOOKUP(A193,'درآمد ناشی از تغییر قیمت اوراق'!A:Q,17,0),0)</f>
        <v>0</v>
      </c>
      <c r="Q193" s="63">
        <f>IFERROR(VLOOKUP(A193,'درآمد اعمال اختیار'!A:M,13,0),0)</f>
        <v>16422140</v>
      </c>
      <c r="S193" s="63">
        <f>M193+O193+Q193</f>
        <v>16422140</v>
      </c>
      <c r="T193" s="63"/>
      <c r="U193" s="63">
        <f>S193/درآمد!$F$12*100</f>
        <v>-4.6658937564328902E-3</v>
      </c>
    </row>
    <row r="194" spans="1:21" ht="19.5" thickBot="1">
      <c r="C194" s="62">
        <f>SUM(C9:C193)</f>
        <v>2490349800</v>
      </c>
      <c r="E194" s="62">
        <f>SUM(E9:E193)</f>
        <v>-200763837557</v>
      </c>
      <c r="G194" s="62">
        <f>SUM(G9:G193)</f>
        <v>2155298</v>
      </c>
      <c r="I194" s="62">
        <f>SUM(I9:I193)</f>
        <v>-198271332459</v>
      </c>
      <c r="K194" s="61">
        <f>SUM(K9:K193)</f>
        <v>-102.89647359850082</v>
      </c>
      <c r="M194" s="62">
        <f>SUM(M9:M193)</f>
        <v>86963411784</v>
      </c>
      <c r="O194" s="62">
        <f>SUM(O9:O193)</f>
        <v>-199121693588</v>
      </c>
      <c r="Q194" s="62">
        <f>SUM(Q9:Q193)</f>
        <v>-376745371818</v>
      </c>
      <c r="S194" s="62">
        <f>SUM(S9:S193)</f>
        <v>-488903653622</v>
      </c>
      <c r="T194" s="63"/>
      <c r="U194" s="61">
        <f>SUM(U9:U193)</f>
        <v>138.9083581635598</v>
      </c>
    </row>
    <row r="195" spans="1:21" ht="13.5" thickTop="1">
      <c r="C195" s="84"/>
      <c r="E195" s="84"/>
      <c r="I195" s="60"/>
      <c r="M195" s="84"/>
      <c r="O195" s="84"/>
      <c r="Q195" s="84"/>
      <c r="S195" s="60"/>
    </row>
    <row r="196" spans="1:21">
      <c r="C196" s="84"/>
      <c r="E196" s="60"/>
      <c r="G196" s="84"/>
      <c r="M196" s="84"/>
      <c r="O196" s="84"/>
      <c r="Q196" s="84"/>
      <c r="S196" s="84"/>
    </row>
    <row r="197" spans="1:21">
      <c r="C197" s="84"/>
      <c r="E197" s="84"/>
      <c r="G197" s="60"/>
      <c r="M197" s="84"/>
      <c r="O197" s="84"/>
      <c r="Q197" s="84"/>
      <c r="S197" s="84"/>
    </row>
    <row r="198" spans="1:21">
      <c r="C198" s="60"/>
      <c r="E198" s="84"/>
      <c r="G198" s="60"/>
      <c r="M198" s="60"/>
      <c r="O198" s="84"/>
      <c r="Q198" s="84"/>
      <c r="S198" s="84"/>
    </row>
    <row r="199" spans="1:21">
      <c r="E199" s="84"/>
      <c r="O199" s="60"/>
      <c r="Q199" s="84"/>
      <c r="S199" s="84"/>
    </row>
    <row r="200" spans="1:21">
      <c r="E200" s="60"/>
      <c r="O200" s="84"/>
      <c r="Q200" s="84"/>
      <c r="S200" s="60"/>
    </row>
  </sheetData>
  <mergeCells count="8">
    <mergeCell ref="A1:U1"/>
    <mergeCell ref="A2:U2"/>
    <mergeCell ref="A3:U3"/>
    <mergeCell ref="I7:K7"/>
    <mergeCell ref="S7:U7"/>
    <mergeCell ref="A5:U5"/>
    <mergeCell ref="C6:K6"/>
    <mergeCell ref="M6:U6"/>
  </mergeCells>
  <conditionalFormatting sqref="A9:A193">
    <cfRule type="duplicateValues" dxfId="6" priority="143"/>
    <cfRule type="duplicateValues" dxfId="5" priority="144"/>
    <cfRule type="duplicateValues" dxfId="4" priority="145"/>
    <cfRule type="duplicateValues" dxfId="3" priority="146"/>
    <cfRule type="duplicateValues" dxfId="2" priority="147"/>
    <cfRule type="duplicateValues" dxfId="1" priority="148"/>
  </conditionalFormatting>
  <pageMargins left="0.39" right="0.39" top="0.39" bottom="0.39" header="0" footer="0"/>
  <pageSetup scale="60" fitToHeight="0" orientation="landscape" r:id="rId1"/>
  <rowBreaks count="2" manualBreakCount="2">
    <brk id="120" max="21" man="1"/>
    <brk id="180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0A4E-7F36-41C7-8226-4E050411462B}">
  <sheetPr>
    <tabColor rgb="FF92D050"/>
    <pageSetUpPr fitToPage="1"/>
  </sheetPr>
  <dimension ref="A1:Q21"/>
  <sheetViews>
    <sheetView rightToLeft="1" view="pageBreakPreview" topLeftCell="A10" zoomScale="136" zoomScaleNormal="100" zoomScaleSheetLayoutView="136" workbookViewId="0">
      <selection activeCell="A32" sqref="A32"/>
    </sheetView>
  </sheetViews>
  <sheetFormatPr defaultRowHeight="12.75"/>
  <cols>
    <col min="1" max="1" width="29.7109375" style="50" bestFit="1" customWidth="1"/>
    <col min="2" max="2" width="1.28515625" style="50" customWidth="1"/>
    <col min="3" max="3" width="15.28515625" style="50" bestFit="1" customWidth="1"/>
    <col min="4" max="4" width="1.28515625" style="50" customWidth="1"/>
    <col min="5" max="5" width="16" style="50" bestFit="1" customWidth="1"/>
    <col min="6" max="6" width="1.28515625" style="50" customWidth="1"/>
    <col min="7" max="7" width="15.7109375" style="50" bestFit="1" customWidth="1"/>
    <col min="8" max="8" width="1.28515625" style="50" customWidth="1"/>
    <col min="9" max="9" width="15.5703125" style="50" bestFit="1" customWidth="1"/>
    <col min="10" max="10" width="1.28515625" style="50" customWidth="1"/>
    <col min="11" max="11" width="15.7109375" style="50" bestFit="1" customWidth="1"/>
    <col min="12" max="12" width="1.28515625" style="50" customWidth="1"/>
    <col min="13" max="13" width="15.5703125" style="50" bestFit="1" customWidth="1"/>
    <col min="14" max="14" width="1.28515625" style="50" customWidth="1"/>
    <col min="15" max="15" width="15.7109375" style="50" bestFit="1" customWidth="1"/>
    <col min="16" max="16" width="1.28515625" style="50" customWidth="1"/>
    <col min="17" max="17" width="15.7109375" style="50" bestFit="1" customWidth="1"/>
    <col min="18" max="16384" width="9.140625" style="50"/>
  </cols>
  <sheetData>
    <row r="1" spans="1:17" ht="29.1" customHeight="1">
      <c r="A1" s="130" t="str">
        <f>سهام!A1</f>
        <v>صندوق حفظ ارزش دماوند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7" ht="21.75" customHeight="1">
      <c r="A2" s="130" t="s">
        <v>143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ht="21.75" customHeight="1">
      <c r="A3" s="130" t="str">
        <f>سهام!A3</f>
        <v>‫برای ماه منتهی به 31 اردیبهشت ماه 1405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17" ht="14.45" customHeight="1"/>
    <row r="5" spans="1:17" ht="14.45" customHeight="1">
      <c r="A5" s="138" t="s">
        <v>308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</row>
    <row r="6" spans="1:17" ht="14.45" customHeight="1">
      <c r="C6" s="123" t="s">
        <v>158</v>
      </c>
      <c r="D6" s="123"/>
      <c r="E6" s="123"/>
      <c r="F6" s="123"/>
      <c r="G6" s="123"/>
      <c r="H6" s="123"/>
      <c r="I6" s="123"/>
      <c r="K6" s="123" t="s">
        <v>159</v>
      </c>
      <c r="L6" s="123"/>
      <c r="M6" s="123"/>
      <c r="N6" s="123"/>
      <c r="O6" s="123"/>
      <c r="P6" s="123"/>
      <c r="Q6" s="123"/>
    </row>
    <row r="7" spans="1:17" ht="14.45" customHeight="1">
      <c r="C7" s="51"/>
      <c r="D7" s="51"/>
      <c r="E7" s="51"/>
      <c r="F7" s="51"/>
      <c r="G7" s="51"/>
      <c r="H7" s="51"/>
      <c r="I7" s="51"/>
      <c r="K7" s="51"/>
      <c r="L7" s="51"/>
      <c r="M7" s="51"/>
      <c r="N7" s="51"/>
      <c r="O7" s="51"/>
      <c r="P7" s="51"/>
      <c r="Q7" s="51"/>
    </row>
    <row r="8" spans="1:17" ht="14.45" customHeight="1">
      <c r="A8" s="67" t="s">
        <v>170</v>
      </c>
      <c r="C8" s="53" t="s">
        <v>171</v>
      </c>
      <c r="E8" s="53" t="s">
        <v>162</v>
      </c>
      <c r="G8" s="53" t="s">
        <v>163</v>
      </c>
      <c r="I8" s="53" t="s">
        <v>55</v>
      </c>
      <c r="K8" s="53" t="s">
        <v>171</v>
      </c>
      <c r="M8" s="53" t="s">
        <v>162</v>
      </c>
      <c r="O8" s="53" t="s">
        <v>163</v>
      </c>
      <c r="Q8" s="53" t="s">
        <v>55</v>
      </c>
    </row>
    <row r="9" spans="1:17" ht="21.75" customHeight="1">
      <c r="A9" s="73" t="s">
        <v>172</v>
      </c>
      <c r="C9" s="63">
        <f>IFERROR(VLOOKUP(A9,'سود اوراق بهادار'!A:Q,7,0),0)</f>
        <v>4003089866</v>
      </c>
      <c r="D9" s="60"/>
      <c r="E9" s="63">
        <f>IFERROR(VLOOKUP(A9,'درآمد ناشی از تغییر قیمت اوراق'!A:Q,9,0),0)</f>
        <v>37406250</v>
      </c>
      <c r="F9" s="60"/>
      <c r="G9" s="63">
        <f>IFERROR(VLOOKUP(A9,'درآمد ناشی از فروش'!A:Q,9,0),0)</f>
        <v>-7500000</v>
      </c>
      <c r="H9" s="69"/>
      <c r="I9" s="63">
        <f>C9+E9+G9</f>
        <v>4032996116</v>
      </c>
      <c r="J9" s="69"/>
      <c r="K9" s="63">
        <f>IFERROR(VLOOKUP(A9,'سود اوراق بهادار'!A:Q,13,0),0)</f>
        <v>36719338477</v>
      </c>
      <c r="L9" s="63"/>
      <c r="M9" s="63">
        <f>IFERROR(VLOOKUP(A9,'درآمد ناشی از تغییر قیمت اوراق'!A:Q,17,0),0)</f>
        <v>-74812501</v>
      </c>
      <c r="N9" s="63"/>
      <c r="O9" s="63">
        <f>IFERROR(VLOOKUP(A9,'درآمد ناشی از فروش'!A:Q,17,0),0)</f>
        <v>312501</v>
      </c>
      <c r="P9" s="69"/>
      <c r="Q9" s="63">
        <f>K9+M9+O9</f>
        <v>36644838477</v>
      </c>
    </row>
    <row r="10" spans="1:17" ht="21.75" customHeight="1">
      <c r="A10" s="72" t="s">
        <v>173</v>
      </c>
      <c r="C10" s="63">
        <f>IFERROR(VLOOKUP(A10,'سود اوراق بهادار'!A:Q,7,0),0)</f>
        <v>0</v>
      </c>
      <c r="D10" s="60"/>
      <c r="E10" s="63">
        <f>IFERROR(VLOOKUP(A10,'درآمد ناشی از تغییر قیمت اوراق'!A:Q,9,0),0)</f>
        <v>0</v>
      </c>
      <c r="F10" s="60"/>
      <c r="G10" s="63">
        <f>IFERROR(VLOOKUP(A10,'درآمد ناشی از فروش'!A:Q,9,0),0)</f>
        <v>0</v>
      </c>
      <c r="H10" s="69"/>
      <c r="I10" s="63">
        <f t="shared" ref="I10:I15" si="0">C10+E10+G10</f>
        <v>0</v>
      </c>
      <c r="J10" s="69"/>
      <c r="K10" s="63">
        <f>IFERROR(VLOOKUP(A10,'سود اوراق بهادار'!A:Q,13,0),0)</f>
        <v>1810935052</v>
      </c>
      <c r="L10" s="63"/>
      <c r="M10" s="63">
        <f>IFERROR(VLOOKUP(A10,'درآمد ناشی از تغییر قیمت اوراق'!A:Q,17,0),0)</f>
        <v>0</v>
      </c>
      <c r="N10" s="63"/>
      <c r="O10" s="63">
        <f>IFERROR(VLOOKUP(A10,'درآمد ناشی از فروش'!A:Q,17,0),0)</f>
        <v>-11020000</v>
      </c>
      <c r="P10" s="69"/>
      <c r="Q10" s="63">
        <f t="shared" ref="Q10:Q15" si="1">K10+M10+O10</f>
        <v>1799915052</v>
      </c>
    </row>
    <row r="11" spans="1:17" ht="21.75" customHeight="1">
      <c r="A11" s="72" t="s">
        <v>174</v>
      </c>
      <c r="C11" s="63">
        <f>IFERROR(VLOOKUP(A11,'سود اوراق بهادار'!A:Q,7,0),0)</f>
        <v>0</v>
      </c>
      <c r="D11" s="60"/>
      <c r="E11" s="63">
        <f>IFERROR(VLOOKUP(A11,'درآمد ناشی از تغییر قیمت اوراق'!A:Q,9,0),0)</f>
        <v>0</v>
      </c>
      <c r="F11" s="60"/>
      <c r="G11" s="63">
        <f>IFERROR(VLOOKUP(A11,'درآمد ناشی از فروش'!A:Q,9,0),0)</f>
        <v>0</v>
      </c>
      <c r="H11" s="69"/>
      <c r="I11" s="63">
        <f t="shared" si="0"/>
        <v>0</v>
      </c>
      <c r="J11" s="69"/>
      <c r="K11" s="63">
        <f>IFERROR(VLOOKUP(A11,'سود اوراق بهادار'!A:Q,13,0),0)</f>
        <v>4305270</v>
      </c>
      <c r="L11" s="63"/>
      <c r="M11" s="63">
        <f>IFERROR(VLOOKUP(A11,'درآمد ناشی از تغییر قیمت اوراق'!A:Q,17,0),0)</f>
        <v>0</v>
      </c>
      <c r="N11" s="63"/>
      <c r="O11" s="63">
        <f>IFERROR(VLOOKUP(A11,'درآمد ناشی از فروش'!A:Q,17,0),0)</f>
        <v>1002732</v>
      </c>
      <c r="P11" s="69"/>
      <c r="Q11" s="63">
        <f t="shared" si="1"/>
        <v>5308002</v>
      </c>
    </row>
    <row r="12" spans="1:17" ht="21.75" customHeight="1">
      <c r="A12" s="72" t="s">
        <v>175</v>
      </c>
      <c r="C12" s="63">
        <f>IFERROR(VLOOKUP(A12,'سود اوراق بهادار'!A:Q,7,0),0)</f>
        <v>0</v>
      </c>
      <c r="D12" s="60"/>
      <c r="E12" s="63">
        <f>IFERROR(VLOOKUP(A12,'درآمد ناشی از تغییر قیمت اوراق'!A:Q,9,0),0)</f>
        <v>0</v>
      </c>
      <c r="F12" s="60"/>
      <c r="G12" s="63">
        <f>IFERROR(VLOOKUP(A12,'درآمد ناشی از فروش'!A:Q,9,0),0)</f>
        <v>0</v>
      </c>
      <c r="H12" s="69"/>
      <c r="I12" s="63">
        <f t="shared" si="0"/>
        <v>0</v>
      </c>
      <c r="J12" s="69"/>
      <c r="K12" s="63">
        <f>IFERROR(VLOOKUP(A12,'سود اوراق بهادار'!A:Q,13,0),0)</f>
        <v>18100210055</v>
      </c>
      <c r="L12" s="63"/>
      <c r="M12" s="63">
        <f>IFERROR(VLOOKUP(A12,'درآمد ناشی از تغییر قیمت اوراق'!A:Q,17,0),0)</f>
        <v>0</v>
      </c>
      <c r="N12" s="63"/>
      <c r="O12" s="63">
        <f>IFERROR(VLOOKUP(A12,'درآمد ناشی از فروش'!A:Q,17,0),0)</f>
        <v>-4062500</v>
      </c>
      <c r="P12" s="69"/>
      <c r="Q12" s="63">
        <f t="shared" si="1"/>
        <v>18096147555</v>
      </c>
    </row>
    <row r="13" spans="1:17" ht="21.75" customHeight="1">
      <c r="A13" s="72" t="s">
        <v>176</v>
      </c>
      <c r="C13" s="63">
        <f>IFERROR(VLOOKUP(A13,'سود اوراق بهادار'!A:Q,7,0),0)</f>
        <v>0</v>
      </c>
      <c r="D13" s="60"/>
      <c r="E13" s="63">
        <f>IFERROR(VLOOKUP(A13,'درآمد ناشی از تغییر قیمت اوراق'!A:Q,9,0),0)</f>
        <v>0</v>
      </c>
      <c r="F13" s="60"/>
      <c r="G13" s="63">
        <f>IFERROR(VLOOKUP(A13,'درآمد ناشی از فروش'!A:Q,9,0),0)</f>
        <v>0</v>
      </c>
      <c r="H13" s="69"/>
      <c r="I13" s="63">
        <f t="shared" si="0"/>
        <v>0</v>
      </c>
      <c r="J13" s="69"/>
      <c r="K13" s="63">
        <f>IFERROR(VLOOKUP(A13,'سود اوراق بهادار'!A:Q,13,0),0)</f>
        <v>722028063</v>
      </c>
      <c r="L13" s="63"/>
      <c r="M13" s="63">
        <f>IFERROR(VLOOKUP(A13,'درآمد ناشی از تغییر قیمت اوراق'!A:Q,17,0),0)</f>
        <v>0</v>
      </c>
      <c r="N13" s="63"/>
      <c r="O13" s="63">
        <f>IFERROR(VLOOKUP(A13,'درآمد ناشی از فروش'!A:Q,17,0),0)</f>
        <v>1812500</v>
      </c>
      <c r="P13" s="69"/>
      <c r="Q13" s="63">
        <f t="shared" si="1"/>
        <v>723840563</v>
      </c>
    </row>
    <row r="14" spans="1:17" ht="21.75" customHeight="1">
      <c r="A14" s="72" t="s">
        <v>177</v>
      </c>
      <c r="C14" s="63">
        <f>IFERROR(VLOOKUP(A14,'سود اوراق بهادار'!A:Q,7,0),0)</f>
        <v>1025031034</v>
      </c>
      <c r="D14" s="60"/>
      <c r="E14" s="63">
        <f>IFERROR(VLOOKUP(A14,'درآمد ناشی از تغییر قیمت اوراق'!A:Q,9,0),0)</f>
        <v>47088750</v>
      </c>
      <c r="F14" s="60"/>
      <c r="G14" s="63">
        <f>IFERROR(VLOOKUP(A14,'درآمد ناشی از فروش'!A:Q,9,0),0)</f>
        <v>-23544375</v>
      </c>
      <c r="H14" s="69"/>
      <c r="I14" s="63">
        <f>C14+E14+G14</f>
        <v>1048575409</v>
      </c>
      <c r="J14" s="69"/>
      <c r="K14" s="63">
        <f>IFERROR(VLOOKUP(A14,'سود اوراق بهادار'!A:Q,13,0),0)</f>
        <v>4345361506</v>
      </c>
      <c r="L14" s="63"/>
      <c r="M14" s="63">
        <f>IFERROR(VLOOKUP(A14,'درآمد ناشی از تغییر قیمت اوراق'!A:Q,17,0),0)</f>
        <v>0</v>
      </c>
      <c r="N14" s="63"/>
      <c r="O14" s="63">
        <f>IFERROR(VLOOKUP(A14,'درآمد ناشی از فروش'!A:Q,17,0),0)</f>
        <v>-31156875</v>
      </c>
      <c r="P14" s="69"/>
      <c r="Q14" s="63">
        <f t="shared" si="1"/>
        <v>4314204631</v>
      </c>
    </row>
    <row r="15" spans="1:17" ht="21.75" customHeight="1">
      <c r="A15" s="72" t="s">
        <v>136</v>
      </c>
      <c r="C15" s="63">
        <f>IFERROR(VLOOKUP(A15,'سود اوراق بهادار'!A:Q,7,0),0)</f>
        <v>0</v>
      </c>
      <c r="D15" s="60"/>
      <c r="E15" s="63">
        <f>IFERROR(VLOOKUP(A15,'درآمد ناشی از تغییر قیمت اوراق'!A:Q,9,0),0)</f>
        <v>0</v>
      </c>
      <c r="F15" s="60"/>
      <c r="G15" s="63">
        <f>IFERROR(VLOOKUP(A15,'درآمد ناشی از فروش'!A:Q,9,0),0)</f>
        <v>0</v>
      </c>
      <c r="H15" s="69"/>
      <c r="I15" s="63">
        <f t="shared" si="0"/>
        <v>0</v>
      </c>
      <c r="J15" s="69"/>
      <c r="K15" s="63">
        <f>IFERROR(VLOOKUP(A15,'سود اوراق بهادار'!A:Q,13,0),0)</f>
        <v>16759302626</v>
      </c>
      <c r="L15" s="63"/>
      <c r="M15" s="63">
        <f>IFERROR(VLOOKUP(A15,'درآمد ناشی از تغییر قیمت اوراق'!A:Q,17,0),0)</f>
        <v>0</v>
      </c>
      <c r="N15" s="63"/>
      <c r="O15" s="63">
        <f>IFERROR(VLOOKUP(A15,'درآمد ناشی از فروش'!A:Q,17,0),0)</f>
        <v>32447509978</v>
      </c>
      <c r="P15" s="69"/>
      <c r="Q15" s="63">
        <f t="shared" si="1"/>
        <v>49206812604</v>
      </c>
    </row>
    <row r="16" spans="1:17" ht="21.75" customHeight="1" thickBot="1">
      <c r="A16" s="71"/>
      <c r="C16" s="62">
        <f>SUM(C9:C15)</f>
        <v>5028120900</v>
      </c>
      <c r="D16" s="60"/>
      <c r="E16" s="62">
        <f>SUM(E9:E15)</f>
        <v>84495000</v>
      </c>
      <c r="F16" s="60"/>
      <c r="G16" s="62">
        <f>SUM(G9:G15)</f>
        <v>-31044375</v>
      </c>
      <c r="H16" s="60"/>
      <c r="I16" s="70">
        <f>SUM(I9:I15)</f>
        <v>5081571525</v>
      </c>
      <c r="J16" s="60"/>
      <c r="K16" s="70">
        <f>SUM(K9:K15)</f>
        <v>78461481049</v>
      </c>
      <c r="L16" s="60"/>
      <c r="M16" s="70">
        <f>SUM(M9:M15)</f>
        <v>-74812501</v>
      </c>
      <c r="N16" s="60"/>
      <c r="O16" s="70">
        <f>SUM(O9:O15)</f>
        <v>32404398336</v>
      </c>
      <c r="P16" s="60"/>
      <c r="Q16" s="70">
        <f>SUM(Q9:Q15)</f>
        <v>110791066884</v>
      </c>
    </row>
    <row r="17" spans="3:17" ht="13.5" thickTop="1">
      <c r="C17" s="68"/>
      <c r="E17" s="68"/>
      <c r="G17" s="68"/>
      <c r="I17" s="69"/>
      <c r="K17" s="68"/>
      <c r="M17" s="68"/>
      <c r="O17" s="68"/>
      <c r="Q17" s="69"/>
    </row>
    <row r="18" spans="3:17">
      <c r="C18" s="68"/>
      <c r="E18" s="68"/>
      <c r="G18" s="68"/>
      <c r="K18" s="68"/>
      <c r="M18" s="68"/>
      <c r="O18" s="68"/>
    </row>
    <row r="19" spans="3:17">
      <c r="E19" s="68"/>
      <c r="G19" s="68"/>
      <c r="O19" s="68"/>
    </row>
    <row r="20" spans="3:17">
      <c r="E20" s="68"/>
      <c r="G20" s="68"/>
      <c r="O20" s="68"/>
    </row>
    <row r="21" spans="3:17">
      <c r="O21" s="69"/>
    </row>
  </sheetData>
  <mergeCells count="6">
    <mergeCell ref="A1:Q1"/>
    <mergeCell ref="A2:Q2"/>
    <mergeCell ref="A3:Q3"/>
    <mergeCell ref="A5:Q5"/>
    <mergeCell ref="C6:I6"/>
    <mergeCell ref="K6:Q6"/>
  </mergeCells>
  <pageMargins left="0.39" right="0.39" top="0.39" bottom="0.39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cp:lastPrinted>2026-05-25T09:39:10Z</cp:lastPrinted>
  <dcterms:created xsi:type="dcterms:W3CDTF">2025-11-25T05:01:31Z</dcterms:created>
  <dcterms:modified xsi:type="dcterms:W3CDTF">2026-05-25T12:12:41Z</dcterms:modified>
</cp:coreProperties>
</file>