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10-حفظ ارزش دماوند\عملیات حسابداری\پرتفوی ماهانه\1405\06\"/>
    </mc:Choice>
  </mc:AlternateContent>
  <xr:revisionPtr revIDLastSave="0" documentId="13_ncr:1_{D631CE3E-E2B7-4B3D-9EDB-24EC41FC16BC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صورت وضعیت پرتفوی" sheetId="22" r:id="rId1"/>
    <sheet name="سهام" sheetId="2" r:id="rId2"/>
    <sheet name="اوراق مشتقه" sheetId="30" r:id="rId3"/>
    <sheet name="اوراق" sheetId="5" r:id="rId4"/>
    <sheet name="تعدیل قیمت" sheetId="29" r:id="rId5"/>
    <sheet name="سپرده" sheetId="7" r:id="rId6"/>
    <sheet name="درآمد" sheetId="8" r:id="rId7"/>
    <sheet name="درآمد سرمایه گذاری در سهام" sheetId="25" r:id="rId8"/>
    <sheet name="درآمد سرمایه گذاری در اوراق به" sheetId="26" r:id="rId9"/>
    <sheet name="درآمد سپرده بانکی" sheetId="27" r:id="rId10"/>
    <sheet name="سایر درآمدها" sheetId="14" r:id="rId11"/>
    <sheet name="سود ترجیحی" sheetId="23" r:id="rId12"/>
    <sheet name="درآمد سود سهام" sheetId="15" r:id="rId13"/>
    <sheet name="سود اوراق بهادار" sheetId="17" r:id="rId14"/>
    <sheet name="سود سپرده بانکی" sheetId="18" r:id="rId15"/>
    <sheet name="درآمد ناشی از تغییر قیمت اوراق" sheetId="31" r:id="rId16"/>
    <sheet name="درآمد ناشی از فروش" sheetId="19" r:id="rId17"/>
    <sheet name="درآمد ناشی از اعمال اختیار" sheetId="32" r:id="rId18"/>
  </sheets>
  <externalReferences>
    <externalReference r:id="rId19"/>
  </externalReferences>
  <definedNames>
    <definedName name="_xlnm._FilterDatabase" localSheetId="7" hidden="1">'درآمد سرمایه گذاری در سهام'!$A$9:$U$9</definedName>
    <definedName name="_xlnm.Print_Area" localSheetId="3">اوراق!$A$1:$AJ$13</definedName>
    <definedName name="_xlnm.Print_Area" localSheetId="2">'اوراق مشتقه'!$A$1:$R$12</definedName>
    <definedName name="_xlnm.Print_Area" localSheetId="4">'تعدیل قیمت'!$A$1:$L$10</definedName>
    <definedName name="_xlnm.Print_Area" localSheetId="6">درآمد!$A$1:$M$13</definedName>
    <definedName name="_xlnm.Print_Area" localSheetId="9">'درآمد سپرده بانکی'!$A$1:$J$15</definedName>
    <definedName name="_xlnm.Print_Area" localSheetId="8">'درآمد سرمایه گذاری در اوراق به'!$A$1:$V$14</definedName>
    <definedName name="_xlnm.Print_Area" localSheetId="7">'درآمد سرمایه گذاری در سهام'!$A$1:$V$77</definedName>
    <definedName name="_xlnm.Print_Area" localSheetId="12">'درآمد سود سهام'!$A$1:$N$28</definedName>
    <definedName name="_xlnm.Print_Area" localSheetId="17">'درآمد ناشی از اعمال اختیار'!$A$1:$M$15</definedName>
    <definedName name="_xlnm.Print_Area" localSheetId="15">'درآمد ناشی از تغییر قیمت اوراق'!$A$1:$R$63</definedName>
    <definedName name="_xlnm.Print_Area" localSheetId="16">'درآمد ناشی از فروش'!$A$1:$R$60</definedName>
    <definedName name="_xlnm.Print_Area" localSheetId="10">'سایر درآمدها'!$A$1:$F$12</definedName>
    <definedName name="_xlnm.Print_Area" localSheetId="5">سپرده!$A$1:$L$13</definedName>
    <definedName name="_xlnm.Print_Area" localSheetId="1">سهام!$A$1:$Z$56</definedName>
    <definedName name="_xlnm.Print_Area" localSheetId="13">'سود اوراق بهادار'!$A$1:$N$13</definedName>
    <definedName name="_xlnm.Print_Area" localSheetId="11">'سود ترجیحی'!$A$1:$I$10</definedName>
    <definedName name="_xlnm.Print_Area" localSheetId="14">'سود سپرده بانکی'!$A$1:$N$14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" i="5" l="1"/>
  <c r="M7" i="5"/>
  <c r="C7" i="29"/>
  <c r="I7" i="7"/>
  <c r="C7" i="7"/>
  <c r="Q81" i="25"/>
  <c r="AG15" i="5"/>
  <c r="AK11" i="5" l="1"/>
  <c r="AK10" i="5"/>
  <c r="AA54" i="2"/>
  <c r="AA47" i="2"/>
  <c r="AA48" i="2"/>
  <c r="AA49" i="2"/>
  <c r="AA50" i="2"/>
  <c r="AA51" i="2"/>
  <c r="AA52" i="2"/>
  <c r="AA53" i="2"/>
  <c r="U60" i="2"/>
  <c r="D8" i="23" l="1"/>
  <c r="I40" i="25"/>
  <c r="I41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65" i="25"/>
  <c r="I66" i="25"/>
  <c r="I67" i="25"/>
  <c r="S64" i="25"/>
  <c r="S65" i="25"/>
  <c r="S66" i="25"/>
  <c r="S67" i="25"/>
  <c r="I64" i="25"/>
  <c r="A3" i="26"/>
  <c r="I12" i="26"/>
  <c r="G14" i="32"/>
  <c r="I14" i="32"/>
  <c r="I17" i="32" s="1"/>
  <c r="K14" i="32"/>
  <c r="M14" i="32"/>
  <c r="M17" i="32" s="1"/>
  <c r="A3" i="32"/>
  <c r="A2" i="32"/>
  <c r="A1" i="32"/>
  <c r="C7" i="32"/>
  <c r="K7" i="32"/>
  <c r="G79" i="25" l="1"/>
  <c r="T52" i="19"/>
  <c r="S52" i="19"/>
  <c r="I58" i="19"/>
  <c r="I57" i="19"/>
  <c r="I59" i="19" s="1"/>
  <c r="G59" i="19"/>
  <c r="Q58" i="19"/>
  <c r="Q57" i="19"/>
  <c r="Q56" i="19"/>
  <c r="C59" i="19"/>
  <c r="E59" i="19"/>
  <c r="O59" i="19"/>
  <c r="M59" i="19"/>
  <c r="K5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9" i="19"/>
  <c r="C54" i="31"/>
  <c r="E54" i="31"/>
  <c r="G54" i="31"/>
  <c r="K54" i="31"/>
  <c r="M54" i="31"/>
  <c r="O54" i="31"/>
  <c r="Q53" i="31"/>
  <c r="Q52" i="31"/>
  <c r="Q51" i="31"/>
  <c r="Q50" i="31"/>
  <c r="Q49" i="31"/>
  <c r="Q48" i="31"/>
  <c r="I48" i="31"/>
  <c r="I49" i="31"/>
  <c r="I50" i="31"/>
  <c r="I51" i="31"/>
  <c r="T58" i="31"/>
  <c r="G15" i="26" l="1"/>
  <c r="T61" i="19"/>
  <c r="Q59" i="19"/>
  <c r="S60" i="19" s="1"/>
  <c r="I52" i="31"/>
  <c r="I53" i="31"/>
  <c r="I14" i="31"/>
  <c r="I30" i="31"/>
  <c r="I9" i="31"/>
  <c r="I61" i="31"/>
  <c r="Q61" i="31"/>
  <c r="O62" i="31"/>
  <c r="K62" i="31"/>
  <c r="M62" i="31"/>
  <c r="C62" i="31"/>
  <c r="E62" i="31"/>
  <c r="G62" i="31"/>
  <c r="I60" i="31"/>
  <c r="Q60" i="31"/>
  <c r="S58" i="31"/>
  <c r="I37" i="31"/>
  <c r="I25" i="31"/>
  <c r="I12" i="31"/>
  <c r="I16" i="31"/>
  <c r="I11" i="31"/>
  <c r="I23" i="31"/>
  <c r="I26" i="31"/>
  <c r="I39" i="31"/>
  <c r="I29" i="31"/>
  <c r="I13" i="31"/>
  <c r="I44" i="31"/>
  <c r="I33" i="31"/>
  <c r="I22" i="31"/>
  <c r="I35" i="31"/>
  <c r="I18" i="31"/>
  <c r="I21" i="31"/>
  <c r="I10" i="31"/>
  <c r="I15" i="31"/>
  <c r="I32" i="31"/>
  <c r="I43" i="31"/>
  <c r="I42" i="31"/>
  <c r="I38" i="31"/>
  <c r="I46" i="31"/>
  <c r="I17" i="31"/>
  <c r="I27" i="31"/>
  <c r="I45" i="31"/>
  <c r="I24" i="31"/>
  <c r="I28" i="31"/>
  <c r="I47" i="31"/>
  <c r="I19" i="31"/>
  <c r="I36" i="31"/>
  <c r="I34" i="31"/>
  <c r="I41" i="31"/>
  <c r="I20" i="31"/>
  <c r="Q37" i="31"/>
  <c r="Q25" i="31"/>
  <c r="Q12" i="31"/>
  <c r="Q16" i="31"/>
  <c r="Q11" i="31"/>
  <c r="Q23" i="31"/>
  <c r="Q26" i="31"/>
  <c r="Q39" i="31"/>
  <c r="Q29" i="31"/>
  <c r="Q13" i="31"/>
  <c r="Q44" i="31"/>
  <c r="Q33" i="31"/>
  <c r="Q22" i="31"/>
  <c r="Q35" i="31"/>
  <c r="Q18" i="31"/>
  <c r="Q21" i="31"/>
  <c r="Q10" i="31"/>
  <c r="Q9" i="31"/>
  <c r="Q15" i="31"/>
  <c r="Q32" i="31"/>
  <c r="Q43" i="31"/>
  <c r="Q42" i="31"/>
  <c r="Q30" i="31"/>
  <c r="Q38" i="31"/>
  <c r="Q46" i="31"/>
  <c r="Q17" i="31"/>
  <c r="Q27" i="31"/>
  <c r="Q45" i="31"/>
  <c r="Q24" i="31"/>
  <c r="Q28" i="31"/>
  <c r="Q47" i="31"/>
  <c r="Q14" i="31"/>
  <c r="Q19" i="31"/>
  <c r="Q36" i="31"/>
  <c r="Q34" i="31"/>
  <c r="Q41" i="31"/>
  <c r="Q20" i="31"/>
  <c r="I27" i="15"/>
  <c r="M78" i="25" s="1"/>
  <c r="K27" i="15"/>
  <c r="K30" i="15" s="1"/>
  <c r="M25" i="15"/>
  <c r="I54" i="31" l="1"/>
  <c r="E78" i="25" s="1"/>
  <c r="Q54" i="31"/>
  <c r="S59" i="31" s="1"/>
  <c r="I62" i="31"/>
  <c r="Q62" i="31"/>
  <c r="K50" i="19"/>
  <c r="C50" i="19"/>
  <c r="C7" i="19"/>
  <c r="C54" i="19" s="1"/>
  <c r="K7" i="19"/>
  <c r="K54" i="19" s="1"/>
  <c r="C7" i="31"/>
  <c r="C58" i="31" s="1"/>
  <c r="K7" i="31"/>
  <c r="K58" i="31" s="1"/>
  <c r="I7" i="18"/>
  <c r="C7" i="18"/>
  <c r="A3" i="17"/>
  <c r="I7" i="17"/>
  <c r="C7" i="17"/>
  <c r="A3" i="23"/>
  <c r="A3" i="15"/>
  <c r="C7" i="15"/>
  <c r="I7" i="15"/>
  <c r="C7" i="14"/>
  <c r="E7" i="14"/>
  <c r="A3" i="14"/>
  <c r="T59" i="31" l="1"/>
  <c r="Q65" i="31"/>
  <c r="O15" i="26"/>
  <c r="I65" i="31"/>
  <c r="E15" i="26"/>
  <c r="O78" i="25"/>
  <c r="C7" i="27"/>
  <c r="G7" i="27"/>
  <c r="A3" i="27"/>
  <c r="C7" i="26"/>
  <c r="M7" i="26"/>
  <c r="A3" i="25"/>
  <c r="C6" i="8"/>
  <c r="C6" i="15" s="1"/>
  <c r="C6" i="7"/>
  <c r="C6" i="29"/>
  <c r="I14" i="7"/>
  <c r="M8" i="7"/>
  <c r="I10" i="7"/>
  <c r="K10" i="7" s="1"/>
  <c r="I9" i="29"/>
  <c r="C6" i="5"/>
  <c r="C6" i="30"/>
  <c r="Q15" i="5"/>
  <c r="S12" i="5"/>
  <c r="S15" i="5" s="1"/>
  <c r="W12" i="5"/>
  <c r="W15" i="5" s="1"/>
  <c r="M12" i="5"/>
  <c r="AK9" i="5"/>
  <c r="A3" i="5"/>
  <c r="A3" i="30"/>
  <c r="K7" i="30"/>
  <c r="C7" i="30"/>
  <c r="AI11" i="5" l="1"/>
  <c r="AI10" i="5"/>
  <c r="AI12" i="5" s="1"/>
  <c r="C6" i="25"/>
  <c r="C6" i="26" s="1"/>
  <c r="A6" i="23"/>
  <c r="C6" i="17"/>
  <c r="C6" i="19"/>
  <c r="C53" i="19" s="1"/>
  <c r="C6" i="31"/>
  <c r="C57" i="31" s="1"/>
  <c r="A3" i="19"/>
  <c r="A3" i="31"/>
  <c r="A3" i="18"/>
  <c r="Q11" i="2"/>
  <c r="AA11" i="2" s="1"/>
  <c r="Q12" i="2"/>
  <c r="AA12" i="2" s="1"/>
  <c r="Q13" i="2"/>
  <c r="AA13" i="2" s="1"/>
  <c r="Q14" i="2"/>
  <c r="AA14" i="2" s="1"/>
  <c r="Q15" i="2"/>
  <c r="AA15" i="2" s="1"/>
  <c r="Q16" i="2"/>
  <c r="AA16" i="2" s="1"/>
  <c r="Q17" i="2"/>
  <c r="Q18" i="2"/>
  <c r="AA18" i="2" s="1"/>
  <c r="Q19" i="2"/>
  <c r="AA19" i="2" s="1"/>
  <c r="Q20" i="2"/>
  <c r="AA20" i="2" s="1"/>
  <c r="Q21" i="2"/>
  <c r="AA21" i="2" s="1"/>
  <c r="Q22" i="2"/>
  <c r="AA22" i="2" s="1"/>
  <c r="Q23" i="2"/>
  <c r="AA23" i="2" s="1"/>
  <c r="Q24" i="2"/>
  <c r="AA24" i="2" s="1"/>
  <c r="Q25" i="2"/>
  <c r="AA25" i="2" s="1"/>
  <c r="Q26" i="2"/>
  <c r="AA26" i="2" s="1"/>
  <c r="Q27" i="2"/>
  <c r="AA27" i="2" s="1"/>
  <c r="Q28" i="2"/>
  <c r="AA28" i="2" s="1"/>
  <c r="Q29" i="2"/>
  <c r="AA29" i="2" s="1"/>
  <c r="Q30" i="2"/>
  <c r="AA30" i="2" s="1"/>
  <c r="Q31" i="2"/>
  <c r="AA31" i="2" s="1"/>
  <c r="Q32" i="2"/>
  <c r="AA32" i="2" s="1"/>
  <c r="Q33" i="2"/>
  <c r="AA33" i="2" s="1"/>
  <c r="Q34" i="2"/>
  <c r="AA34" i="2" s="1"/>
  <c r="Q35" i="2"/>
  <c r="AA35" i="2" s="1"/>
  <c r="Q36" i="2"/>
  <c r="AA36" i="2" s="1"/>
  <c r="Q37" i="2"/>
  <c r="AA37" i="2" s="1"/>
  <c r="Q38" i="2"/>
  <c r="AA38" i="2" s="1"/>
  <c r="Q39" i="2"/>
  <c r="AA39" i="2" s="1"/>
  <c r="Q40" i="2"/>
  <c r="AA40" i="2" s="1"/>
  <c r="Q41" i="2"/>
  <c r="AA41" i="2" s="1"/>
  <c r="Q42" i="2"/>
  <c r="AA42" i="2" s="1"/>
  <c r="Q43" i="2"/>
  <c r="AA43" i="2" s="1"/>
  <c r="Q44" i="2"/>
  <c r="AA44" i="2" s="1"/>
  <c r="Q45" i="2"/>
  <c r="AA45" i="2" s="1"/>
  <c r="Q46" i="2"/>
  <c r="AA46" i="2" s="1"/>
  <c r="Q10" i="2"/>
  <c r="AA10" i="2" s="1"/>
  <c r="Y10" i="2"/>
  <c r="G59" i="2"/>
  <c r="E59" i="2"/>
  <c r="W60" i="2"/>
  <c r="W61" i="2" s="1"/>
  <c r="Y59" i="2"/>
  <c r="K55" i="2"/>
  <c r="K58" i="2" s="1"/>
  <c r="G55" i="2"/>
  <c r="G64" i="2" s="1"/>
  <c r="I55" i="2"/>
  <c r="I58" i="2" s="1"/>
  <c r="O55" i="2"/>
  <c r="O58" i="2" s="1"/>
  <c r="U55" i="2"/>
  <c r="U61" i="2" s="1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E55" i="2"/>
  <c r="E64" i="2" s="1"/>
  <c r="C55" i="2"/>
  <c r="Q57" i="2" s="1"/>
  <c r="M55" i="2"/>
  <c r="M58" i="2" s="1"/>
  <c r="C6" i="18" l="1"/>
  <c r="C6" i="14"/>
  <c r="G60" i="2"/>
  <c r="C6" i="27"/>
  <c r="Q55" i="2"/>
  <c r="Q58" i="2" s="1"/>
  <c r="AA17" i="2"/>
  <c r="O15" i="25"/>
  <c r="O29" i="25"/>
  <c r="O56" i="25"/>
  <c r="O72" i="25"/>
  <c r="O13" i="25"/>
  <c r="O16" i="25"/>
  <c r="O30" i="25"/>
  <c r="O57" i="25"/>
  <c r="O73" i="25"/>
  <c r="O17" i="25"/>
  <c r="O31" i="25"/>
  <c r="O58" i="25"/>
  <c r="O74" i="25"/>
  <c r="O39" i="25"/>
  <c r="O18" i="25"/>
  <c r="O32" i="25"/>
  <c r="O59" i="25"/>
  <c r="O75" i="25"/>
  <c r="O19" i="25"/>
  <c r="O33" i="25"/>
  <c r="O60" i="25"/>
  <c r="O10" i="25"/>
  <c r="O20" i="25"/>
  <c r="O34" i="25"/>
  <c r="O61" i="25"/>
  <c r="O27" i="25"/>
  <c r="O21" i="25"/>
  <c r="O35" i="25"/>
  <c r="O62" i="25"/>
  <c r="O24" i="25"/>
  <c r="O36" i="25"/>
  <c r="O63" i="25"/>
  <c r="O11" i="25"/>
  <c r="O25" i="25"/>
  <c r="O37" i="25"/>
  <c r="O68" i="25"/>
  <c r="O12" i="25"/>
  <c r="O26" i="25"/>
  <c r="O38" i="25"/>
  <c r="O69" i="25"/>
  <c r="O70" i="25"/>
  <c r="O14" i="25"/>
  <c r="O28" i="25"/>
  <c r="O55" i="25"/>
  <c r="O71" i="25"/>
  <c r="I22" i="25"/>
  <c r="I23" i="25"/>
  <c r="E60" i="2"/>
  <c r="G61" i="2"/>
  <c r="M17" i="15"/>
  <c r="M23" i="15"/>
  <c r="M21" i="15"/>
  <c r="M15" i="15"/>
  <c r="M19" i="15"/>
  <c r="M9" i="15"/>
  <c r="M18" i="15"/>
  <c r="M20" i="15"/>
  <c r="M11" i="15"/>
  <c r="M24" i="15"/>
  <c r="M13" i="15"/>
  <c r="M14" i="15"/>
  <c r="M10" i="15"/>
  <c r="M22" i="15"/>
  <c r="M26" i="15"/>
  <c r="M12" i="15"/>
  <c r="M16" i="15"/>
  <c r="G17" i="15"/>
  <c r="G23" i="15"/>
  <c r="G21" i="15"/>
  <c r="G15" i="15"/>
  <c r="G19" i="15"/>
  <c r="G9" i="15"/>
  <c r="G18" i="15"/>
  <c r="G20" i="15"/>
  <c r="G11" i="15"/>
  <c r="G24" i="15"/>
  <c r="G13" i="15"/>
  <c r="G14" i="15"/>
  <c r="G10" i="15"/>
  <c r="G22" i="15"/>
  <c r="G26" i="15"/>
  <c r="G12" i="15"/>
  <c r="G25" i="15"/>
  <c r="G16" i="15"/>
  <c r="C27" i="15"/>
  <c r="C78" i="25" l="1"/>
  <c r="AA12" i="5"/>
  <c r="I50" i="19"/>
  <c r="C13" i="18"/>
  <c r="E50" i="19"/>
  <c r="G50" i="19"/>
  <c r="M50" i="19"/>
  <c r="M12" i="18"/>
  <c r="G12" i="18"/>
  <c r="M10" i="17"/>
  <c r="M11" i="17"/>
  <c r="M9" i="17"/>
  <c r="G10" i="17"/>
  <c r="G11" i="17"/>
  <c r="G9" i="17"/>
  <c r="G78" i="25" l="1"/>
  <c r="G80" i="25" s="1"/>
  <c r="T53" i="19"/>
  <c r="M12" i="17"/>
  <c r="M15" i="17" s="1"/>
  <c r="Y55" i="2"/>
  <c r="Y60" i="2" s="1"/>
  <c r="G12" i="17"/>
  <c r="G15" i="17" s="1"/>
  <c r="I11" i="7"/>
  <c r="K11" i="7" s="1"/>
  <c r="I9" i="7"/>
  <c r="K9" i="7" s="1"/>
  <c r="K12" i="7" s="1"/>
  <c r="K15" i="7" s="1"/>
  <c r="O12" i="5"/>
  <c r="Q12" i="5"/>
  <c r="U12" i="5"/>
  <c r="U15" i="5" s="1"/>
  <c r="Y12" i="5"/>
  <c r="Y15" i="5" s="1"/>
  <c r="AE12" i="5"/>
  <c r="AE15" i="5" s="1"/>
  <c r="AG12" i="5"/>
  <c r="AG16" i="5" s="1"/>
  <c r="E8" i="23"/>
  <c r="E9" i="23"/>
  <c r="Q16" i="5" l="1"/>
  <c r="Q18" i="5"/>
  <c r="O15" i="5"/>
  <c r="O18" i="5"/>
  <c r="AI15" i="5"/>
  <c r="C12" i="17"/>
  <c r="C15" i="26" s="1"/>
  <c r="E12" i="17"/>
  <c r="E15" i="17" s="1"/>
  <c r="I12" i="17"/>
  <c r="M15" i="26" s="1"/>
  <c r="K12" i="17"/>
  <c r="K15" i="17" s="1"/>
  <c r="M27" i="15"/>
  <c r="C12" i="7"/>
  <c r="G12" i="7"/>
  <c r="G15" i="7" s="1"/>
  <c r="E12" i="7"/>
  <c r="E15" i="7" s="1"/>
  <c r="C15" i="7" l="1"/>
  <c r="I15" i="26"/>
  <c r="S15" i="26"/>
  <c r="E27" i="15"/>
  <c r="E30" i="15" s="1"/>
  <c r="W55" i="2"/>
  <c r="W62" i="2" s="1"/>
  <c r="I12" i="7" l="1"/>
  <c r="I15" i="7" l="1"/>
  <c r="I16" i="7"/>
  <c r="E11" i="14"/>
  <c r="E11" i="8" l="1"/>
  <c r="I11" i="8" s="1"/>
  <c r="E14" i="14"/>
  <c r="O76" i="25"/>
  <c r="E76" i="25"/>
  <c r="E79" i="25" s="1"/>
  <c r="O13" i="26"/>
  <c r="M10" i="18"/>
  <c r="M11" i="18"/>
  <c r="M9" i="18"/>
  <c r="G9" i="18"/>
  <c r="G10" i="18"/>
  <c r="G11" i="18"/>
  <c r="G27" i="15"/>
  <c r="O79" i="25" l="1"/>
  <c r="S61" i="31"/>
  <c r="O16" i="26"/>
  <c r="S62" i="31"/>
  <c r="G13" i="18"/>
  <c r="M13" i="18"/>
  <c r="A3" i="29"/>
  <c r="A3" i="7" l="1"/>
  <c r="K13" i="18" l="1"/>
  <c r="K16" i="18" s="1"/>
  <c r="I13" i="18"/>
  <c r="E13" i="18"/>
  <c r="E16" i="18" s="1"/>
  <c r="A1" i="26"/>
  <c r="A1" i="27"/>
  <c r="A1" i="25"/>
  <c r="S10" i="19" l="1"/>
  <c r="S22" i="19"/>
  <c r="S34" i="19"/>
  <c r="S46" i="19"/>
  <c r="S20" i="19"/>
  <c r="S44" i="19"/>
  <c r="S11" i="19"/>
  <c r="S23" i="19"/>
  <c r="S35" i="19"/>
  <c r="S47" i="19"/>
  <c r="O18" i="15"/>
  <c r="S12" i="19"/>
  <c r="S24" i="19"/>
  <c r="S36" i="19"/>
  <c r="S48" i="19"/>
  <c r="S32" i="19"/>
  <c r="S13" i="19"/>
  <c r="S25" i="19"/>
  <c r="S37" i="19"/>
  <c r="S49" i="19"/>
  <c r="S14" i="19"/>
  <c r="S26" i="19"/>
  <c r="S38" i="19"/>
  <c r="S9" i="19"/>
  <c r="S15" i="19"/>
  <c r="S27" i="19"/>
  <c r="S39" i="19"/>
  <c r="S16" i="19"/>
  <c r="S28" i="19"/>
  <c r="S40" i="19"/>
  <c r="S17" i="19"/>
  <c r="S29" i="19"/>
  <c r="S41" i="19"/>
  <c r="S18" i="19"/>
  <c r="S30" i="19"/>
  <c r="S42" i="19"/>
  <c r="S19" i="19"/>
  <c r="S31" i="19"/>
  <c r="S43" i="19"/>
  <c r="S21" i="19"/>
  <c r="S33" i="19"/>
  <c r="S45" i="19"/>
  <c r="O10" i="15"/>
  <c r="O22" i="15"/>
  <c r="O11" i="15"/>
  <c r="O23" i="15"/>
  <c r="O12" i="15"/>
  <c r="O24" i="15"/>
  <c r="O13" i="15"/>
  <c r="O25" i="15"/>
  <c r="O20" i="15"/>
  <c r="O14" i="15"/>
  <c r="O26" i="15"/>
  <c r="O15" i="15"/>
  <c r="O9" i="15"/>
  <c r="O16" i="15"/>
  <c r="O17" i="15"/>
  <c r="O19" i="15"/>
  <c r="O21" i="15"/>
  <c r="A1" i="23"/>
  <c r="A1" i="19"/>
  <c r="A1" i="18"/>
  <c r="A1" i="17"/>
  <c r="A1" i="15"/>
  <c r="A1" i="14"/>
  <c r="A1" i="8"/>
  <c r="A1" i="7"/>
  <c r="A1" i="5"/>
  <c r="C11" i="14"/>
  <c r="C14" i="14" s="1"/>
  <c r="M22" i="25" l="1"/>
  <c r="M10" i="25"/>
  <c r="M23" i="25"/>
  <c r="M27" i="25"/>
  <c r="M25" i="25"/>
  <c r="M12" i="25"/>
  <c r="M29" i="25"/>
  <c r="M13" i="25"/>
  <c r="M14" i="25"/>
  <c r="M55" i="25"/>
  <c r="M16" i="25"/>
  <c r="M72" i="25"/>
  <c r="M73" i="25"/>
  <c r="M19" i="25"/>
  <c r="M17" i="25"/>
  <c r="M21" i="25"/>
  <c r="M26" i="25"/>
  <c r="M38" i="25"/>
  <c r="Q43" i="25"/>
  <c r="S43" i="25" s="1"/>
  <c r="Q57" i="25"/>
  <c r="Q27" i="25"/>
  <c r="Q46" i="25"/>
  <c r="S46" i="25" s="1"/>
  <c r="Q14" i="25"/>
  <c r="Q20" i="25"/>
  <c r="Q70" i="25"/>
  <c r="Q44" i="25"/>
  <c r="S44" i="25" s="1"/>
  <c r="Q11" i="25"/>
  <c r="Q28" i="25"/>
  <c r="Q13" i="25"/>
  <c r="Q73" i="25"/>
  <c r="Q75" i="25"/>
  <c r="Q71" i="25"/>
  <c r="Q45" i="25"/>
  <c r="S45" i="25" s="1"/>
  <c r="Q12" i="25"/>
  <c r="Q29" i="25"/>
  <c r="Q72" i="25"/>
  <c r="Q47" i="25"/>
  <c r="S47" i="25" s="1"/>
  <c r="Q49" i="25"/>
  <c r="S49" i="25" s="1"/>
  <c r="Q24" i="25"/>
  <c r="Q74" i="25"/>
  <c r="Q48" i="25"/>
  <c r="S48" i="25" s="1"/>
  <c r="Q17" i="25"/>
  <c r="Q10" i="25"/>
  <c r="Q41" i="25"/>
  <c r="S41" i="25" s="1"/>
  <c r="Q36" i="25"/>
  <c r="Q50" i="25"/>
  <c r="S50" i="25" s="1"/>
  <c r="Q21" i="25"/>
  <c r="Q51" i="25"/>
  <c r="S51" i="25" s="1"/>
  <c r="Q22" i="25"/>
  <c r="Q52" i="25"/>
  <c r="S52" i="25" s="1"/>
  <c r="Q23" i="25"/>
  <c r="Q39" i="25"/>
  <c r="Q40" i="25"/>
  <c r="S40" i="25" s="1"/>
  <c r="Q42" i="25"/>
  <c r="S42" i="25" s="1"/>
  <c r="Q54" i="25"/>
  <c r="S54" i="25" s="1"/>
  <c r="Q25" i="25"/>
  <c r="Q32" i="25"/>
  <c r="Q33" i="25"/>
  <c r="Q53" i="25"/>
  <c r="S53" i="25" s="1"/>
  <c r="L11" i="8"/>
  <c r="J11" i="8"/>
  <c r="K11" i="8"/>
  <c r="S23" i="25" l="1"/>
  <c r="S22" i="25"/>
  <c r="I38" i="25"/>
  <c r="S34" i="25"/>
  <c r="S60" i="25"/>
  <c r="S17" i="25"/>
  <c r="S75" i="25"/>
  <c r="I21" i="25"/>
  <c r="I26" i="25"/>
  <c r="S20" i="25"/>
  <c r="S33" i="25"/>
  <c r="I72" i="25"/>
  <c r="I75" i="25"/>
  <c r="I74" i="25"/>
  <c r="S59" i="25"/>
  <c r="I12" i="25"/>
  <c r="I56" i="25"/>
  <c r="S19" i="25"/>
  <c r="I55" i="25"/>
  <c r="I59" i="25"/>
  <c r="I58" i="25"/>
  <c r="S32" i="25"/>
  <c r="S62" i="25"/>
  <c r="I28" i="25"/>
  <c r="I14" i="25"/>
  <c r="I35" i="25"/>
  <c r="I32" i="25"/>
  <c r="I31" i="25"/>
  <c r="S18" i="25"/>
  <c r="S35" i="25"/>
  <c r="S25" i="25"/>
  <c r="S37" i="25"/>
  <c r="I10" i="25"/>
  <c r="I18" i="25"/>
  <c r="I17" i="25"/>
  <c r="I73" i="25"/>
  <c r="S21" i="25"/>
  <c r="I70" i="25"/>
  <c r="S11" i="25"/>
  <c r="I60" i="25"/>
  <c r="S72" i="25"/>
  <c r="S71" i="25"/>
  <c r="I57" i="25"/>
  <c r="I15" i="25"/>
  <c r="I29" i="25"/>
  <c r="I27" i="25"/>
  <c r="I61" i="25"/>
  <c r="I19" i="25"/>
  <c r="S56" i="25"/>
  <c r="S55" i="25"/>
  <c r="I30" i="25"/>
  <c r="I39" i="25"/>
  <c r="I68" i="25"/>
  <c r="S36" i="25"/>
  <c r="I34" i="25"/>
  <c r="S73" i="25"/>
  <c r="S29" i="25"/>
  <c r="S28" i="25"/>
  <c r="I16" i="25"/>
  <c r="I13" i="25"/>
  <c r="I37" i="25"/>
  <c r="I63" i="25"/>
  <c r="I20" i="25"/>
  <c r="S57" i="25"/>
  <c r="S15" i="25"/>
  <c r="S14" i="25"/>
  <c r="S70" i="25"/>
  <c r="I33" i="25"/>
  <c r="S63" i="25"/>
  <c r="I25" i="25"/>
  <c r="I36" i="25"/>
  <c r="S74" i="25"/>
  <c r="S30" i="25"/>
  <c r="S69" i="25"/>
  <c r="S38" i="25"/>
  <c r="S39" i="25"/>
  <c r="G76" i="25"/>
  <c r="G81" i="25" s="1"/>
  <c r="S24" i="25"/>
  <c r="I11" i="25"/>
  <c r="I24" i="25"/>
  <c r="S58" i="25"/>
  <c r="S16" i="25"/>
  <c r="S68" i="25"/>
  <c r="S26" i="25"/>
  <c r="S27" i="25"/>
  <c r="I69" i="25"/>
  <c r="S61" i="25"/>
  <c r="S10" i="25"/>
  <c r="S31" i="25"/>
  <c r="I71" i="25"/>
  <c r="I62" i="25"/>
  <c r="S12" i="25"/>
  <c r="S13" i="25"/>
  <c r="C76" i="25"/>
  <c r="G14" i="27"/>
  <c r="I15" i="18" s="1"/>
  <c r="M76" i="25"/>
  <c r="Q76" i="25"/>
  <c r="Q82" i="25" s="1"/>
  <c r="C14" i="27"/>
  <c r="C15" i="18" s="1"/>
  <c r="S12" i="26"/>
  <c r="I10" i="26"/>
  <c r="S11" i="26"/>
  <c r="S10" i="26"/>
  <c r="I11" i="26"/>
  <c r="Q13" i="26"/>
  <c r="Q16" i="26" s="1"/>
  <c r="G13" i="26"/>
  <c r="G16" i="26" s="1"/>
  <c r="E13" i="26"/>
  <c r="E16" i="26" s="1"/>
  <c r="M13" i="26"/>
  <c r="C13" i="26"/>
  <c r="I16" i="18" l="1"/>
  <c r="M15" i="18"/>
  <c r="M16" i="18" s="1"/>
  <c r="I14" i="17"/>
  <c r="I15" i="17" s="1"/>
  <c r="M16" i="26"/>
  <c r="C79" i="25"/>
  <c r="C29" i="15"/>
  <c r="C14" i="17"/>
  <c r="C15" i="17" s="1"/>
  <c r="C16" i="26"/>
  <c r="G15" i="18"/>
  <c r="G16" i="18" s="1"/>
  <c r="C16" i="18"/>
  <c r="M79" i="25"/>
  <c r="I29" i="15"/>
  <c r="S76" i="25"/>
  <c r="U29" i="25" s="1"/>
  <c r="I13" i="26"/>
  <c r="I76" i="25"/>
  <c r="K29" i="25" s="1"/>
  <c r="E10" i="8"/>
  <c r="I10" i="8" s="1"/>
  <c r="L10" i="8"/>
  <c r="S13" i="26"/>
  <c r="U10" i="26" s="1"/>
  <c r="E11" i="27"/>
  <c r="K10" i="8"/>
  <c r="K8" i="8"/>
  <c r="I12" i="27"/>
  <c r="E12" i="27"/>
  <c r="E13" i="27"/>
  <c r="I11" i="27"/>
  <c r="E10" i="27"/>
  <c r="J10" i="8"/>
  <c r="J8" i="8"/>
  <c r="I10" i="27"/>
  <c r="I13" i="27"/>
  <c r="K12" i="25" l="1"/>
  <c r="K60" i="25"/>
  <c r="K75" i="25"/>
  <c r="K37" i="25"/>
  <c r="K31" i="25"/>
  <c r="K69" i="25"/>
  <c r="K11" i="25"/>
  <c r="K39" i="25"/>
  <c r="K14" i="25"/>
  <c r="K33" i="25"/>
  <c r="K24" i="25"/>
  <c r="K17" i="25"/>
  <c r="K57" i="25"/>
  <c r="K21" i="25"/>
  <c r="K19" i="25"/>
  <c r="K34" i="25"/>
  <c r="K27" i="25"/>
  <c r="K72" i="25"/>
  <c r="K25" i="25"/>
  <c r="K38" i="25"/>
  <c r="K16" i="25"/>
  <c r="K62" i="25"/>
  <c r="K15" i="25"/>
  <c r="K32" i="25"/>
  <c r="K74" i="25"/>
  <c r="K20" i="25"/>
  <c r="K18" i="25"/>
  <c r="K70" i="25"/>
  <c r="K59" i="25"/>
  <c r="K28" i="25"/>
  <c r="K73" i="25"/>
  <c r="K63" i="25"/>
  <c r="K61" i="25"/>
  <c r="K71" i="25"/>
  <c r="K26" i="25"/>
  <c r="G29" i="15"/>
  <c r="G30" i="15" s="1"/>
  <c r="C30" i="15"/>
  <c r="K11" i="26"/>
  <c r="K12" i="26"/>
  <c r="I16" i="26"/>
  <c r="E9" i="8"/>
  <c r="I9" i="8" s="1"/>
  <c r="S16" i="26"/>
  <c r="K58" i="25"/>
  <c r="K10" i="25"/>
  <c r="K56" i="25"/>
  <c r="K13" i="25"/>
  <c r="K48" i="25"/>
  <c r="K54" i="25"/>
  <c r="K44" i="25"/>
  <c r="K65" i="25"/>
  <c r="K53" i="25"/>
  <c r="K49" i="25"/>
  <c r="K66" i="25"/>
  <c r="K51" i="25"/>
  <c r="K47" i="25"/>
  <c r="K46" i="25"/>
  <c r="K45" i="25"/>
  <c r="K43" i="25"/>
  <c r="K41" i="25"/>
  <c r="K42" i="25"/>
  <c r="K64" i="25"/>
  <c r="K67" i="25"/>
  <c r="K52" i="25"/>
  <c r="K50" i="25"/>
  <c r="K40" i="25"/>
  <c r="K23" i="25"/>
  <c r="K22" i="25"/>
  <c r="K35" i="25"/>
  <c r="K30" i="25"/>
  <c r="K68" i="25"/>
  <c r="K55" i="25"/>
  <c r="K36" i="25"/>
  <c r="U14" i="25"/>
  <c r="M29" i="15"/>
  <c r="M30" i="15" s="1"/>
  <c r="I30" i="15"/>
  <c r="U12" i="25"/>
  <c r="U16" i="25"/>
  <c r="U17" i="25"/>
  <c r="U25" i="25"/>
  <c r="U73" i="25"/>
  <c r="E8" i="8"/>
  <c r="E12" i="8" s="1"/>
  <c r="E15" i="8" s="1"/>
  <c r="U20" i="25"/>
  <c r="U32" i="25"/>
  <c r="U44" i="25"/>
  <c r="U56" i="25"/>
  <c r="U68" i="25"/>
  <c r="U33" i="25"/>
  <c r="U45" i="25"/>
  <c r="U57" i="25"/>
  <c r="U69" i="25"/>
  <c r="U34" i="25"/>
  <c r="U46" i="25"/>
  <c r="U58" i="25"/>
  <c r="U70" i="25"/>
  <c r="U11" i="25"/>
  <c r="U24" i="25"/>
  <c r="U36" i="25"/>
  <c r="U48" i="25"/>
  <c r="U60" i="25"/>
  <c r="U31" i="25"/>
  <c r="U37" i="25"/>
  <c r="U49" i="25"/>
  <c r="U61" i="25"/>
  <c r="U50" i="25"/>
  <c r="U62" i="25"/>
  <c r="U74" i="25"/>
  <c r="U15" i="25"/>
  <c r="U39" i="25"/>
  <c r="U51" i="25"/>
  <c r="U63" i="25"/>
  <c r="U75" i="25"/>
  <c r="U35" i="25"/>
  <c r="U59" i="25"/>
  <c r="U71" i="25"/>
  <c r="U28" i="25"/>
  <c r="U40" i="25"/>
  <c r="U52" i="25"/>
  <c r="U64" i="25"/>
  <c r="U47" i="25"/>
  <c r="U41" i="25"/>
  <c r="U53" i="25"/>
  <c r="U65" i="25"/>
  <c r="U43" i="25"/>
  <c r="U67" i="25"/>
  <c r="U18" i="25"/>
  <c r="U30" i="25"/>
  <c r="U42" i="25"/>
  <c r="U54" i="25"/>
  <c r="U66" i="25"/>
  <c r="U22" i="25"/>
  <c r="U23" i="25"/>
  <c r="U38" i="25"/>
  <c r="U21" i="25"/>
  <c r="U55" i="25"/>
  <c r="U72" i="25"/>
  <c r="U13" i="25"/>
  <c r="U27" i="25"/>
  <c r="U19" i="25"/>
  <c r="U10" i="25"/>
  <c r="U26" i="25"/>
  <c r="U12" i="26"/>
  <c r="K10" i="26"/>
  <c r="U11" i="26"/>
  <c r="E14" i="27"/>
  <c r="I14" i="27"/>
  <c r="L8" i="8"/>
  <c r="L9" i="8"/>
  <c r="J9" i="8"/>
  <c r="J12" i="8" s="1"/>
  <c r="J15" i="8" s="1"/>
  <c r="K9" i="8"/>
  <c r="K12" i="8" s="1"/>
  <c r="K76" i="25" l="1"/>
  <c r="I8" i="8"/>
  <c r="I12" i="8" s="1"/>
  <c r="U13" i="26"/>
  <c r="K13" i="26"/>
  <c r="L12" i="8"/>
  <c r="L15" i="8" s="1"/>
  <c r="U76" i="25" l="1"/>
  <c r="G10" i="8"/>
  <c r="G11" i="8"/>
  <c r="G9" i="8"/>
  <c r="G8" i="8"/>
  <c r="G12" i="8" l="1"/>
  <c r="O50" i="19" l="1"/>
  <c r="Q50" i="19"/>
  <c r="S53" i="19" s="1"/>
</calcChain>
</file>

<file path=xl/sharedStrings.xml><?xml version="1.0" encoding="utf-8"?>
<sst xmlns="http://schemas.openxmlformats.org/spreadsheetml/2006/main" count="524" uniqueCount="217">
  <si>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</si>
  <si>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</si>
  <si>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</si>
  <si>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</si>
  <si>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</si>
  <si>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</si>
  <si>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</si>
  <si>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</si>
  <si>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</si>
  <si>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</si>
  <si>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</si>
  <si>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</si>
  <si>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صادرات ایران</t>
  </si>
  <si>
    <t>بانک ملت</t>
  </si>
  <si>
    <t>پالایش نفت اصفهان</t>
  </si>
  <si>
    <t>تامین سرمایه دماوند</t>
  </si>
  <si>
    <t>سرمایه گذاری تامین اجتماعی</t>
  </si>
  <si>
    <t>شمش طلا GoldBar</t>
  </si>
  <si>
    <t>ملی‌ صنایع‌ مس‌ ایران‌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</si>
  <si>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</si>
  <si>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</si>
  <si>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</si>
  <si>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</si>
  <si>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</si>
  <si>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</si>
  <si>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</si>
  <si>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وبملت-1383-05/07/27</t>
  </si>
  <si>
    <t>1405/07/27</t>
  </si>
  <si>
    <t>اختیارف ت خودرو-535-05/08/09</t>
  </si>
  <si>
    <t>1405/08/09</t>
  </si>
  <si>
    <t>تعداد اوراق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</si>
  <si>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</si>
  <si>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</si>
  <si>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</si>
  <si>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</si>
  <si>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</si>
  <si>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</si>
  <si>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</si>
  <si>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سپرده های بانکی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</si>
  <si>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</si>
  <si>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</si>
  <si>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</si>
  <si>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</si>
  <si>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</si>
  <si>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</si>
  <si>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</si>
  <si>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</si>
  <si>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2-2</t>
  </si>
  <si>
    <t>سایر درآمدها</t>
  </si>
  <si>
    <t>سهام</t>
  </si>
  <si>
    <t>درآمد سود سهام</t>
  </si>
  <si>
    <t>درآمد تغییر ارزش</t>
  </si>
  <si>
    <t>درآمد فروش</t>
  </si>
  <si>
    <t>عنوان</t>
  </si>
  <si>
    <t>درآمد سود اوراق</t>
  </si>
  <si>
    <t>مرابحه سمگا-دماوند060907</t>
  </si>
  <si>
    <t>صکوک مرابحه اندیمشک07-6ماهه23%</t>
  </si>
  <si>
    <t>صکوک اجاره اخابر61-3ماهه23%</t>
  </si>
  <si>
    <t>مبلغ شناسایی شده بابت قرارداد خرید و نگهداری اوراق بهادار</t>
  </si>
  <si>
    <t>طرف معامله</t>
  </si>
  <si>
    <t>نوع وابستگی</t>
  </si>
  <si>
    <t>نام ورقه بهادار</t>
  </si>
  <si>
    <t>بهای تمام شده اوراق</t>
  </si>
  <si>
    <t>نام سپرده بانکی</t>
  </si>
  <si>
    <t>سود سپرده بانکی و گواهی سپرده</t>
  </si>
  <si>
    <t>درصد سود به میانگین سپرده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</si>
  <si>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</si>
  <si>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</si>
  <si>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</si>
  <si>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</si>
  <si>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</si>
  <si>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1406/11/14</t>
  </si>
  <si>
    <t>1407/10/06</t>
  </si>
  <si>
    <t>خالص بهای فروش</t>
  </si>
  <si>
    <t>ارزش دفتری</t>
  </si>
  <si>
    <t>سود و زیان ناشی از فروش</t>
  </si>
  <si>
    <t>سود و زیان ناشی از تغییر قیمت</t>
  </si>
  <si>
    <t>.</t>
  </si>
  <si>
    <t>صندوق حفظ ارزش دماوند</t>
  </si>
  <si>
    <t>در اجرای ابلاغیه شماره 12020093 مورخ 1396/09/05 سازمان بورس و اوراق بهادار</t>
  </si>
  <si>
    <t>میانگین نرخ بازده تا سررسید قراردادهای منعقده(درصد)</t>
  </si>
  <si>
    <t>نرخ اسمی(درصد)</t>
  </si>
  <si>
    <t>فولاد مبارکه اصفهان</t>
  </si>
  <si>
    <t>معدنی‌وصنعتی‌چادرملو</t>
  </si>
  <si>
    <t>بورس کالای ایران</t>
  </si>
  <si>
    <t>صندوق سهامی حفظ ارزش دماوند</t>
  </si>
  <si>
    <t>دلیل تعدیل</t>
  </si>
  <si>
    <t>خالص ارزش فروش تعدیل شده</t>
  </si>
  <si>
    <t>قیمت تعدیل شده</t>
  </si>
  <si>
    <t>قیمت پایانی</t>
  </si>
  <si>
    <t>نام اوراق بهادار</t>
  </si>
  <si>
    <t>(بر اساس دستورالعمل نحوه تعیین قیمت خرید و فروش اوراق بهادار در صندوق های سرمایه گذاری)</t>
  </si>
  <si>
    <t>اوراق بهاداری که ارزش آنها در تاریخ گزارش تعدیل شده</t>
  </si>
  <si>
    <t>شیر و گوشت زاگرس شهرکرد</t>
  </si>
  <si>
    <t>داروسازی‌ فارابی‌</t>
  </si>
  <si>
    <t>توزیع دارو پخش</t>
  </si>
  <si>
    <t>1402/11/14</t>
  </si>
  <si>
    <t>پتروشیمی‌شیراز</t>
  </si>
  <si>
    <t>توسعه خدمات دریایی وبندری سینا</t>
  </si>
  <si>
    <t>سالمین‌</t>
  </si>
  <si>
    <t>صنعت غذایی کورش</t>
  </si>
  <si>
    <t>کاشی‌ الوند</t>
  </si>
  <si>
    <t>سرمایه‌گذاری‌غدیر(هلدینگ‌</t>
  </si>
  <si>
    <t>پالایش نفت بندرعباس</t>
  </si>
  <si>
    <t>تایدواترخاورمیانه</t>
  </si>
  <si>
    <t>تولیدات پتروشیمی قائد بصیر</t>
  </si>
  <si>
    <t>کولان سل</t>
  </si>
  <si>
    <t>نفت‌ بهران‌</t>
  </si>
  <si>
    <t>1402/10/06</t>
  </si>
  <si>
    <t>اوراق مشارکت صکوک مرابحه اندیمشک07-6ماهه23%</t>
  </si>
  <si>
    <t>اوراق فرابورسی صکوک اجاره اخابر61-3ماهه23%</t>
  </si>
  <si>
    <t>33</t>
  </si>
  <si>
    <t>زرین ذرت شاهرود</t>
  </si>
  <si>
    <t>سیمان آرتا اردبیل</t>
  </si>
  <si>
    <t>نشاسته و گلوکز آردینه</t>
  </si>
  <si>
    <t>سیمان‌سپاهان‌</t>
  </si>
  <si>
    <t>شرکت تامین سرمایه دماوند</t>
  </si>
  <si>
    <t>مدیر صندوق</t>
  </si>
  <si>
    <t>32.5</t>
  </si>
  <si>
    <t>بین المللی توسعه ص. معادن غدیر</t>
  </si>
  <si>
    <t>شرکت آهن و فولاد ارفع</t>
  </si>
  <si>
    <t>دارویی و نهاده های زاگرس دارو</t>
  </si>
  <si>
    <t>1405/05/31</t>
  </si>
  <si>
    <t>سایر</t>
  </si>
  <si>
    <t>‫صندوق سرمایه‌گذاری حفظ ارزش دماوند</t>
  </si>
  <si>
    <t>گزارش افشا پرتفوی ماهانه</t>
  </si>
  <si>
    <t>‫دوره یک ماهه منتهی به 31 شهریور 1405</t>
  </si>
  <si>
    <t xml:space="preserve">  </t>
  </si>
  <si>
    <t>1-1- سرمایه گذاری در سهام و حق تقدم سهام</t>
  </si>
  <si>
    <t>1- سرمایه گذاری ها</t>
  </si>
  <si>
    <t>به تاریخ 31 شهریور 1405</t>
  </si>
  <si>
    <t>1405/06/31</t>
  </si>
  <si>
    <t>صبا فولاد خلیج فارس</t>
  </si>
  <si>
    <t>فولاد امیرکبیرکاشان</t>
  </si>
  <si>
    <t>کانی کربن طبس</t>
  </si>
  <si>
    <t>صنایع پتروشیمی خلیج فارس</t>
  </si>
  <si>
    <t>مدیریت نیروگاهی ایرانیان مپنا</t>
  </si>
  <si>
    <t>سیمان‌هگمتان‌</t>
  </si>
  <si>
    <t>تولیدی‌مهرام‌</t>
  </si>
  <si>
    <t>ح. کویر تایر</t>
  </si>
  <si>
    <t>آلومینای ایران</t>
  </si>
  <si>
    <t>فنرسازی زر گلپایگان</t>
  </si>
  <si>
    <t>ح.شرکت آهن و فولاد ارفع</t>
  </si>
  <si>
    <t>بانک‌اقتصادنوین‌</t>
  </si>
  <si>
    <t>کویر تایر</t>
  </si>
  <si>
    <t>صنعتی معدنی سیمان تجارت مهریز</t>
  </si>
  <si>
    <t>دارویی‌ رازک‌</t>
  </si>
  <si>
    <t>(مبالغ به ریال)</t>
  </si>
  <si>
    <t>نام اختیار تبعی سهام</t>
  </si>
  <si>
    <t>-</t>
  </si>
  <si>
    <t>اطلاعات اوراق بهادار با درآمد ثابت</t>
  </si>
  <si>
    <t xml:space="preserve">ر </t>
  </si>
  <si>
    <t>بانک پاسارگاد</t>
  </si>
  <si>
    <t>بانک سامان</t>
  </si>
  <si>
    <t>1-2-سرمایه‌گذاری در اوراق بهادار با درآمد ثابت یا علی‌الحساب</t>
  </si>
  <si>
    <t>1-3- سرمایه‌گذاری در  سپرده‌ بانکی</t>
  </si>
  <si>
    <t>بانک گردشگری</t>
  </si>
  <si>
    <t>2- درآمد حاصل از سرمایه گذاری‌ها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</si>
  <si>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</si>
  <si>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</si>
  <si>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</si>
  <si>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2-1</t>
  </si>
  <si>
    <t>2-3</t>
  </si>
  <si>
    <t>2-4</t>
  </si>
  <si>
    <t>یادداشت 1-1-2</t>
  </si>
  <si>
    <t>یادداشت 2-1-2</t>
  </si>
  <si>
    <t>یادداشت 3-1-2</t>
  </si>
  <si>
    <t>دوره یک ماهه منتهی به 31 شهریور 1405</t>
  </si>
  <si>
    <t>طی شهریور ماه</t>
  </si>
  <si>
    <t>از ابتدای سال مالی تا پایان شهریور ماه</t>
  </si>
  <si>
    <t>2-1- درآمد حاصل از سرمایه‌گذاری در سهام، حق تقدم سهام و گواهی سپرده کالایی</t>
  </si>
  <si>
    <t xml:space="preserve"> 2-2- درآمد حاصل از سرمایه‌گذاری در اوراق بهادار با درآمد ثابت:</t>
  </si>
  <si>
    <t>یادداشت 1-2-2</t>
  </si>
  <si>
    <t>یادداشت 2-2-2</t>
  </si>
  <si>
    <t>یادداشت 3-2-2</t>
  </si>
  <si>
    <t>یادداشت 1-3-2</t>
  </si>
  <si>
    <t>2-4- سایر درآمدها</t>
  </si>
  <si>
    <t>2-4-1- جزئیات قراردادهای خرید و نگهداری اوراق بهادار با درآمد ثابت</t>
  </si>
  <si>
    <t>2-1-1- درآمد سود سهام</t>
  </si>
  <si>
    <t>2-2-1- سود اوراق بهادار با درآمد ثابت</t>
  </si>
  <si>
    <t>2-3-1- سود سپرده بانکی</t>
  </si>
  <si>
    <t>درآمد حاصل از تنزیل سود سپرده بانکی</t>
  </si>
  <si>
    <t>درآمد حاصل از تنزیل سود سهام دریافتنی</t>
  </si>
  <si>
    <t>درآمد حاصل از تعدیل کارمزد کارگزاری</t>
  </si>
  <si>
    <t>بانک سینا</t>
  </si>
  <si>
    <t>2-1-2- درآمد ناشی از تغییر قیمت سهام، حق تقدم سهام، اختیار معاملات سهام و گواهی سپرده کالایی</t>
  </si>
  <si>
    <t>اختیارخ وبملت-1600-1405/07/22(ضملت70451)</t>
  </si>
  <si>
    <t>اختیارخ شستا-3250-1405/07/15(ضستا70621)</t>
  </si>
  <si>
    <t>بانک تجارت</t>
  </si>
  <si>
    <t>ذوب آهن اصفهان</t>
  </si>
  <si>
    <t>سایپا</t>
  </si>
  <si>
    <t>تولیدی چدن سازان</t>
  </si>
  <si>
    <t>گروه مالی نماد غدیر(سهامی عام)</t>
  </si>
  <si>
    <t>پتروشیمی پردیس</t>
  </si>
  <si>
    <t>پتروشیمی شازند</t>
  </si>
  <si>
    <t>کارخانجات تولیدی نیروترانسفو</t>
  </si>
  <si>
    <t>س. و توسعه صنایع لاستیک</t>
  </si>
  <si>
    <t>سرمایه گذاری پایا تدبیرپارسا</t>
  </si>
  <si>
    <t>ح . معدنی‌وصنعتی‌چادرملو</t>
  </si>
  <si>
    <t>مخابرات ایران</t>
  </si>
  <si>
    <t>پویا زرکان آق دره</t>
  </si>
  <si>
    <t>سود(زیان)اعمال</t>
  </si>
  <si>
    <t>2-1-3- سود(زیان) حاصل از فروش سهام، حق تقدم سهام، اختیار معاملات سهام و گواهی سپرده کالایی</t>
  </si>
  <si>
    <t>2-2-2- درآمد ناشی از تغییر قیمت اوراق بهادار با درآمد ثابت</t>
  </si>
  <si>
    <t>2-2-3- سود(زیان) حاصل از فروش اوراق بهادار با درآمد ثابت</t>
  </si>
  <si>
    <t>2-3-1- سود (زیان) ناشی از اعمال اختیار معامله سهام</t>
  </si>
  <si>
    <t>نام اختیار</t>
  </si>
  <si>
    <t>کارمزد اعمال</t>
  </si>
  <si>
    <t>1405/07/08</t>
  </si>
  <si>
    <t>1405/07/22</t>
  </si>
  <si>
    <t>اختیارخ خودرو-750-1405/07/08 (ضخود71361)</t>
  </si>
  <si>
    <t>اختیارخ خودرو-650-1405/07/08 (ضخود71341)</t>
  </si>
  <si>
    <t>اختیارخ خودرو-700-1405/07/08 (ضخود71351)</t>
  </si>
  <si>
    <t>اختیارخ وبملت-1600-1405/07/22 (ضملت70451)</t>
  </si>
  <si>
    <t>اختیارخ وبملت-1700 -1405/07/22(ضملت70461)</t>
  </si>
  <si>
    <t>2-3- درآمد حاصل از سرمایه‌گذاری در سپرده بانکی</t>
  </si>
  <si>
    <t>2-4-1-1- در تاریخ 1405/06/31 اوراق صکوک اجاره اخابر61-3ماهه23% به فروش رسیده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</si>
</sst>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_-;\(#,##0\)"/>
    <numFmt numFmtId="165" formatCode="#,##0.00000_);\(#,##0.00000\)"/>
  </numFmts>
  <fonts count="3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name val="Calibri"/>
      <family val="2"/>
    </font>
    <font>
      <sz val="12"/>
      <name val="B Nazanin"/>
      <charset val="178"/>
    </font>
    <font>
      <sz val="12"/>
      <color theme="0"/>
      <name val="B Nazanin"/>
      <charset val="178"/>
    </font>
    <font>
      <sz val="11"/>
      <color indexed="8"/>
      <name val="Calibri"/>
      <family val="2"/>
      <scheme val="minor"/>
    </font>
    <font>
      <sz val="12"/>
      <color indexed="8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8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sz val="16"/>
      <color rgb="FF000000"/>
      <name val="B Nazanin"/>
      <charset val="178"/>
    </font>
    <font>
      <sz val="16"/>
      <color rgb="FF000000"/>
      <name val="Arial"/>
      <family val="2"/>
    </font>
    <font>
      <sz val="18"/>
      <color rgb="FF000000"/>
      <name val="Arial"/>
      <family val="2"/>
    </font>
    <font>
      <sz val="20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B Nazanin"/>
      <charset val="178"/>
    </font>
    <font>
      <sz val="20"/>
      <color rgb="FF000000"/>
      <name val="B Nazanin"/>
      <charset val="178"/>
    </font>
    <font>
      <b/>
      <sz val="20"/>
      <name val="B Nazanin"/>
      <charset val="178"/>
    </font>
    <font>
      <sz val="16"/>
      <color indexed="8"/>
      <name val="B Nazanin"/>
      <charset val="178"/>
    </font>
    <font>
      <b/>
      <sz val="20"/>
      <color indexed="8"/>
      <name val="B Nazanin"/>
      <charset val="178"/>
    </font>
    <font>
      <sz val="18"/>
      <color rgb="FF000000"/>
      <name val="B Nazanin"/>
      <charset val="178"/>
    </font>
    <font>
      <b/>
      <sz val="10"/>
      <color rgb="FF000000"/>
      <name val="Arial"/>
      <family val="2"/>
    </font>
    <font>
      <sz val="28"/>
      <color rgb="FF000000"/>
      <name val="B Nazanin"/>
      <charset val="178"/>
    </font>
    <font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0" fontId="8" fillId="0" borderId="0"/>
    <xf numFmtId="0" fontId="4" fillId="0" borderId="0"/>
  </cellStyleXfs>
  <cellXfs count="230"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7" fontId="0" fillId="0" borderId="0" xfId="0" applyNumberFormat="1" applyAlignment="1">
      <alignment horizontal="center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left"/>
    </xf>
    <xf numFmtId="37" fontId="0" fillId="0" borderId="0" xfId="0" applyNumberFormat="1" applyAlignment="1">
      <alignment horizontal="left"/>
    </xf>
    <xf numFmtId="0" fontId="6" fillId="0" borderId="0" xfId="1" applyFont="1"/>
    <xf numFmtId="0" fontId="7" fillId="0" borderId="0" xfId="1" applyFont="1"/>
    <xf numFmtId="0" fontId="9" fillId="0" borderId="0" xfId="2" applyFont="1"/>
    <xf numFmtId="0" fontId="1" fillId="0" borderId="0" xfId="6" applyFont="1" applyAlignment="1">
      <alignment vertical="center"/>
    </xf>
    <xf numFmtId="0" fontId="4" fillId="0" borderId="0" xfId="6" applyAlignment="1">
      <alignment horizontal="left"/>
    </xf>
    <xf numFmtId="3" fontId="4" fillId="0" borderId="0" xfId="6" applyNumberFormat="1" applyAlignment="1">
      <alignment horizontal="left"/>
    </xf>
    <xf numFmtId="37" fontId="4" fillId="0" borderId="0" xfId="6" applyNumberFormat="1" applyAlignment="1">
      <alignment horizontal="left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left"/>
    </xf>
    <xf numFmtId="38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0" fontId="16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right" vertical="center"/>
    </xf>
    <xf numFmtId="38" fontId="17" fillId="0" borderId="0" xfId="0" applyNumberFormat="1" applyFont="1" applyAlignment="1">
      <alignment horizontal="center" vertical="center"/>
    </xf>
    <xf numFmtId="37" fontId="18" fillId="0" borderId="0" xfId="0" applyNumberFormat="1" applyFont="1" applyAlignment="1">
      <alignment horizontal="center" vertical="center"/>
    </xf>
    <xf numFmtId="3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38" fontId="17" fillId="0" borderId="5" xfId="0" applyNumberFormat="1" applyFont="1" applyBorder="1" applyAlignment="1">
      <alignment horizontal="center" vertical="center"/>
    </xf>
    <xf numFmtId="39" fontId="17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7" fontId="17" fillId="0" borderId="0" xfId="0" applyNumberFormat="1" applyFont="1" applyAlignment="1">
      <alignment horizontal="center" vertical="center"/>
    </xf>
    <xf numFmtId="37" fontId="17" fillId="0" borderId="5" xfId="0" applyNumberFormat="1" applyFont="1" applyBorder="1" applyAlignment="1">
      <alignment horizontal="center" vertical="center"/>
    </xf>
    <xf numFmtId="37" fontId="13" fillId="0" borderId="3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0" fillId="0" borderId="0" xfId="0" applyNumberFormat="1" applyFont="1" applyAlignment="1">
      <alignment horizontal="center"/>
    </xf>
    <xf numFmtId="37" fontId="15" fillId="0" borderId="5" xfId="0" applyNumberFormat="1" applyFont="1" applyBorder="1" applyAlignment="1">
      <alignment horizontal="center" vertical="center"/>
    </xf>
    <xf numFmtId="37" fontId="17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vertical="top"/>
    </xf>
    <xf numFmtId="37" fontId="18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13" fillId="0" borderId="6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right" vertical="center"/>
    </xf>
    <xf numFmtId="37" fontId="13" fillId="0" borderId="0" xfId="0" applyNumberFormat="1" applyFont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0" xfId="6" applyFont="1" applyAlignment="1">
      <alignment vertical="center"/>
    </xf>
    <xf numFmtId="0" fontId="18" fillId="0" borderId="0" xfId="6" applyFont="1" applyAlignment="1">
      <alignment horizontal="left"/>
    </xf>
    <xf numFmtId="0" fontId="15" fillId="0" borderId="5" xfId="6" applyFont="1" applyBorder="1" applyAlignment="1">
      <alignment horizontal="center" vertical="center"/>
    </xf>
    <xf numFmtId="0" fontId="20" fillId="0" borderId="0" xfId="6" applyFont="1" applyAlignment="1">
      <alignment horizontal="left"/>
    </xf>
    <xf numFmtId="37" fontId="15" fillId="0" borderId="5" xfId="6" applyNumberFormat="1" applyFont="1" applyBorder="1" applyAlignment="1">
      <alignment horizontal="center" vertical="center"/>
    </xf>
    <xf numFmtId="37" fontId="15" fillId="0" borderId="0" xfId="6" applyNumberFormat="1" applyFont="1" applyAlignment="1">
      <alignment horizontal="center" vertical="center"/>
    </xf>
    <xf numFmtId="0" fontId="17" fillId="0" borderId="0" xfId="6" applyFont="1" applyAlignment="1">
      <alignment horizontal="right" vertical="center"/>
    </xf>
    <xf numFmtId="3" fontId="17" fillId="0" borderId="0" xfId="6" applyNumberFormat="1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4" fontId="17" fillId="0" borderId="0" xfId="6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38" fontId="17" fillId="0" borderId="6" xfId="0" applyNumberFormat="1" applyFont="1" applyBorder="1" applyAlignment="1">
      <alignment horizontal="center" vertical="center"/>
    </xf>
    <xf numFmtId="39" fontId="17" fillId="0" borderId="6" xfId="0" applyNumberFormat="1" applyFont="1" applyBorder="1" applyAlignment="1">
      <alignment horizontal="center" vertical="center"/>
    </xf>
    <xf numFmtId="37" fontId="22" fillId="0" borderId="4" xfId="0" applyNumberFormat="1" applyFont="1" applyBorder="1" applyAlignment="1">
      <alignment horizontal="left"/>
    </xf>
    <xf numFmtId="37" fontId="22" fillId="0" borderId="4" xfId="0" applyNumberFormat="1" applyFont="1" applyBorder="1" applyAlignment="1">
      <alignment horizontal="center" vertical="center"/>
    </xf>
    <xf numFmtId="37" fontId="14" fillId="0" borderId="5" xfId="0" applyNumberFormat="1" applyFont="1" applyBorder="1" applyAlignment="1">
      <alignment horizontal="center" vertical="center"/>
    </xf>
    <xf numFmtId="37" fontId="19" fillId="0" borderId="0" xfId="0" applyNumberFormat="1" applyFont="1" applyAlignment="1">
      <alignment horizontal="left"/>
    </xf>
    <xf numFmtId="37" fontId="14" fillId="0" borderId="0" xfId="0" applyNumberFormat="1" applyFont="1" applyAlignment="1">
      <alignment horizontal="center" vertical="center"/>
    </xf>
    <xf numFmtId="37" fontId="17" fillId="0" borderId="0" xfId="0" applyNumberFormat="1" applyFont="1" applyAlignment="1">
      <alignment vertical="center"/>
    </xf>
    <xf numFmtId="37" fontId="18" fillId="0" borderId="0" xfId="0" applyNumberFormat="1" applyFont="1" applyAlignment="1">
      <alignment horizontal="left"/>
    </xf>
    <xf numFmtId="37" fontId="17" fillId="0" borderId="6" xfId="0" applyNumberFormat="1" applyFont="1" applyBorder="1" applyAlignment="1">
      <alignment horizontal="center" vertical="center"/>
    </xf>
    <xf numFmtId="39" fontId="13" fillId="0" borderId="6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2" fillId="0" borderId="0" xfId="6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0" fontId="2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37" fontId="22" fillId="0" borderId="0" xfId="0" applyNumberFormat="1" applyFont="1" applyAlignment="1">
      <alignment horizontal="left"/>
    </xf>
    <xf numFmtId="37" fontId="23" fillId="0" borderId="0" xfId="0" applyNumberFormat="1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37" fontId="17" fillId="0" borderId="4" xfId="0" applyNumberFormat="1" applyFont="1" applyBorder="1" applyAlignment="1">
      <alignment horizontal="center" vertical="center"/>
    </xf>
    <xf numFmtId="39" fontId="18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0" fontId="16" fillId="0" borderId="0" xfId="6" applyFont="1" applyAlignment="1">
      <alignment horizontal="right" vertical="center" readingOrder="2"/>
    </xf>
    <xf numFmtId="0" fontId="17" fillId="0" borderId="0" xfId="6" applyFont="1" applyAlignment="1">
      <alignment horizontal="left"/>
    </xf>
    <xf numFmtId="0" fontId="13" fillId="0" borderId="0" xfId="6" applyFont="1" applyAlignment="1">
      <alignment horizontal="center" vertical="center"/>
    </xf>
    <xf numFmtId="0" fontId="23" fillId="0" borderId="0" xfId="6" applyFont="1" applyAlignment="1">
      <alignment horizontal="left"/>
    </xf>
    <xf numFmtId="0" fontId="23" fillId="0" borderId="0" xfId="6" applyFont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0" fontId="23" fillId="0" borderId="0" xfId="6" applyFont="1"/>
    <xf numFmtId="39" fontId="17" fillId="0" borderId="0" xfId="6" applyNumberFormat="1" applyFont="1" applyAlignment="1">
      <alignment horizontal="center" vertical="center"/>
    </xf>
    <xf numFmtId="37" fontId="17" fillId="0" borderId="0" xfId="6" applyNumberFormat="1" applyFont="1" applyAlignment="1">
      <alignment horizontal="center" vertical="center"/>
    </xf>
    <xf numFmtId="39" fontId="17" fillId="0" borderId="5" xfId="6" applyNumberFormat="1" applyFont="1" applyBorder="1" applyAlignment="1">
      <alignment horizontal="center" vertical="center"/>
    </xf>
    <xf numFmtId="37" fontId="22" fillId="0" borderId="0" xfId="6" applyNumberFormat="1" applyFont="1" applyAlignment="1">
      <alignment horizontal="center" vertical="center"/>
    </xf>
    <xf numFmtId="37" fontId="23" fillId="0" borderId="0" xfId="6" applyNumberFormat="1" applyFont="1" applyAlignment="1">
      <alignment horizontal="center" vertical="center"/>
    </xf>
    <xf numFmtId="37" fontId="23" fillId="0" borderId="1" xfId="6" applyNumberFormat="1" applyFont="1" applyBorder="1" applyAlignment="1">
      <alignment horizontal="center" vertical="center"/>
    </xf>
    <xf numFmtId="37" fontId="15" fillId="0" borderId="7" xfId="6" applyNumberFormat="1" applyFont="1" applyBorder="1" applyAlignment="1">
      <alignment horizontal="center" vertical="center"/>
    </xf>
    <xf numFmtId="37" fontId="17" fillId="0" borderId="5" xfId="6" applyNumberFormat="1" applyFont="1" applyBorder="1" applyAlignment="1">
      <alignment horizontal="center" vertical="center"/>
    </xf>
    <xf numFmtId="37" fontId="13" fillId="0" borderId="3" xfId="6" applyNumberFormat="1" applyFont="1" applyBorder="1" applyAlignment="1">
      <alignment horizontal="center" vertical="center"/>
    </xf>
    <xf numFmtId="37" fontId="13" fillId="0" borderId="0" xfId="6" applyNumberFormat="1" applyFont="1" applyAlignment="1">
      <alignment horizontal="center" vertical="center"/>
    </xf>
    <xf numFmtId="0" fontId="13" fillId="0" borderId="0" xfId="6" applyFont="1" applyAlignment="1">
      <alignment horizontal="right" vertical="center"/>
    </xf>
    <xf numFmtId="38" fontId="17" fillId="0" borderId="6" xfId="6" applyNumberFormat="1" applyFont="1" applyBorder="1" applyAlignment="1">
      <alignment horizontal="center" vertical="center"/>
    </xf>
    <xf numFmtId="38" fontId="17" fillId="0" borderId="0" xfId="6" applyNumberFormat="1" applyFont="1" applyAlignment="1">
      <alignment horizontal="left"/>
    </xf>
    <xf numFmtId="37" fontId="22" fillId="0" borderId="0" xfId="6" applyNumberFormat="1" applyFont="1" applyAlignment="1">
      <alignment horizontal="left"/>
    </xf>
    <xf numFmtId="37" fontId="15" fillId="0" borderId="0" xfId="0" applyNumberFormat="1" applyFont="1" applyAlignment="1">
      <alignment horizontal="center" vertical="center" wrapText="1"/>
    </xf>
    <xf numFmtId="0" fontId="24" fillId="0" borderId="0" xfId="6" applyFont="1" applyAlignment="1">
      <alignment horizontal="right" vertical="center" readingOrder="2"/>
    </xf>
    <xf numFmtId="3" fontId="17" fillId="0" borderId="6" xfId="6" applyNumberFormat="1" applyFont="1" applyBorder="1" applyAlignment="1">
      <alignment horizontal="center" vertical="center"/>
    </xf>
    <xf numFmtId="3" fontId="17" fillId="0" borderId="5" xfId="6" applyNumberFormat="1" applyFont="1" applyBorder="1" applyAlignment="1">
      <alignment horizontal="center" vertical="center"/>
    </xf>
    <xf numFmtId="4" fontId="17" fillId="0" borderId="5" xfId="6" applyNumberFormat="1" applyFont="1" applyBorder="1" applyAlignment="1">
      <alignment horizontal="center" vertical="center"/>
    </xf>
    <xf numFmtId="0" fontId="15" fillId="0" borderId="0" xfId="6" applyFont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right" vertical="center" readingOrder="2"/>
    </xf>
    <xf numFmtId="3" fontId="17" fillId="0" borderId="6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25" fillId="0" borderId="9" xfId="5" applyFont="1" applyBorder="1" applyAlignment="1">
      <alignment horizontal="center" vertical="center" wrapText="1"/>
    </xf>
    <xf numFmtId="37" fontId="25" fillId="0" borderId="9" xfId="5" applyNumberFormat="1" applyFont="1" applyBorder="1" applyAlignment="1">
      <alignment horizontal="center" vertical="center" wrapText="1"/>
    </xf>
    <xf numFmtId="49" fontId="25" fillId="0" borderId="9" xfId="5" applyNumberFormat="1" applyFont="1" applyBorder="1" applyAlignment="1">
      <alignment horizontal="center" vertical="center" wrapText="1"/>
    </xf>
    <xf numFmtId="0" fontId="11" fillId="0" borderId="0" xfId="3" applyFont="1"/>
    <xf numFmtId="0" fontId="11" fillId="0" borderId="0" xfId="3" applyFont="1" applyAlignment="1">
      <alignment horizontal="center" vertical="center"/>
    </xf>
    <xf numFmtId="3" fontId="11" fillId="0" borderId="0" xfId="3" applyNumberFormat="1" applyFont="1"/>
    <xf numFmtId="0" fontId="16" fillId="2" borderId="9" xfId="5" applyFont="1" applyFill="1" applyBorder="1" applyAlignment="1">
      <alignment horizontal="center" vertical="center"/>
    </xf>
    <xf numFmtId="0" fontId="16" fillId="2" borderId="9" xfId="5" applyFont="1" applyFill="1" applyBorder="1" applyAlignment="1">
      <alignment horizontal="center" vertical="center" wrapText="1"/>
    </xf>
    <xf numFmtId="37" fontId="0" fillId="0" borderId="0" xfId="0" applyNumberFormat="1" applyAlignment="1">
      <alignment horizontal="center" vertical="center"/>
    </xf>
    <xf numFmtId="37" fontId="24" fillId="0" borderId="0" xfId="0" applyNumberFormat="1" applyFont="1" applyAlignment="1">
      <alignment horizontal="right" vertical="center" readingOrder="2"/>
    </xf>
    <xf numFmtId="37" fontId="19" fillId="0" borderId="0" xfId="0" applyNumberFormat="1" applyFont="1" applyAlignment="1">
      <alignment horizontal="center" vertical="center"/>
    </xf>
    <xf numFmtId="37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/>
    </xf>
    <xf numFmtId="38" fontId="18" fillId="0" borderId="0" xfId="0" applyNumberFormat="1" applyFont="1" applyAlignment="1">
      <alignment horizontal="center" vertical="center"/>
    </xf>
    <xf numFmtId="38" fontId="17" fillId="0" borderId="3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37" fontId="19" fillId="0" borderId="0" xfId="0" applyNumberFormat="1" applyFont="1" applyAlignment="1">
      <alignment horizontal="center"/>
    </xf>
    <xf numFmtId="37" fontId="20" fillId="0" borderId="0" xfId="0" applyNumberFormat="1" applyFont="1" applyAlignment="1">
      <alignment horizontal="left"/>
    </xf>
    <xf numFmtId="37" fontId="24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center" vertical="center"/>
    </xf>
    <xf numFmtId="37" fontId="27" fillId="0" borderId="5" xfId="0" applyNumberFormat="1" applyFont="1" applyBorder="1" applyAlignment="1">
      <alignment horizontal="center" vertical="center"/>
    </xf>
    <xf numFmtId="37" fontId="27" fillId="0" borderId="3" xfId="0" applyNumberFormat="1" applyFont="1" applyBorder="1" applyAlignment="1">
      <alignment horizontal="center" vertical="center"/>
    </xf>
    <xf numFmtId="37" fontId="24" fillId="0" borderId="0" xfId="6" applyNumberFormat="1" applyFont="1" applyAlignment="1">
      <alignment horizontal="right" vertical="center"/>
    </xf>
    <xf numFmtId="37" fontId="20" fillId="0" borderId="0" xfId="6" applyNumberFormat="1" applyFont="1" applyAlignment="1">
      <alignment horizontal="left"/>
    </xf>
    <xf numFmtId="37" fontId="15" fillId="0" borderId="5" xfId="6" applyNumberFormat="1" applyFont="1" applyBorder="1" applyAlignment="1">
      <alignment horizontal="center" vertical="center" wrapText="1"/>
    </xf>
    <xf numFmtId="37" fontId="17" fillId="0" borderId="0" xfId="6" applyNumberFormat="1" applyFont="1" applyAlignment="1">
      <alignment horizontal="right" vertical="center"/>
    </xf>
    <xf numFmtId="37" fontId="4" fillId="0" borderId="0" xfId="6" applyNumberFormat="1" applyAlignment="1">
      <alignment horizontal="center" vertical="center"/>
    </xf>
    <xf numFmtId="37" fontId="18" fillId="0" borderId="0" xfId="6" applyNumberFormat="1" applyFont="1" applyAlignment="1">
      <alignment horizontal="center" vertical="center"/>
    </xf>
    <xf numFmtId="37" fontId="13" fillId="0" borderId="0" xfId="6" applyNumberFormat="1" applyFont="1" applyAlignment="1">
      <alignment horizontal="right" vertical="center"/>
    </xf>
    <xf numFmtId="37" fontId="28" fillId="0" borderId="0" xfId="6" applyNumberFormat="1" applyFont="1" applyAlignment="1">
      <alignment horizontal="center" vertical="center"/>
    </xf>
    <xf numFmtId="37" fontId="13" fillId="0" borderId="6" xfId="6" applyNumberFormat="1" applyFont="1" applyBorder="1" applyAlignment="1">
      <alignment horizontal="center" vertical="center"/>
    </xf>
    <xf numFmtId="37" fontId="21" fillId="0" borderId="0" xfId="6" applyNumberFormat="1" applyFont="1" applyAlignment="1">
      <alignment horizontal="center" vertical="center"/>
    </xf>
    <xf numFmtId="37" fontId="17" fillId="0" borderId="8" xfId="6" applyNumberFormat="1" applyFont="1" applyBorder="1" applyAlignment="1">
      <alignment horizontal="center" vertical="center"/>
    </xf>
    <xf numFmtId="37" fontId="23" fillId="0" borderId="0" xfId="0" applyNumberFormat="1" applyFont="1" applyAlignment="1">
      <alignment horizontal="center"/>
    </xf>
    <xf numFmtId="37" fontId="27" fillId="0" borderId="0" xfId="0" applyNumberFormat="1" applyFont="1" applyAlignment="1">
      <alignment horizontal="left"/>
    </xf>
    <xf numFmtId="37" fontId="23" fillId="0" borderId="0" xfId="0" applyNumberFormat="1" applyFont="1" applyAlignment="1">
      <alignment horizontal="left" vertical="center"/>
    </xf>
    <xf numFmtId="37" fontId="14" fillId="0" borderId="13" xfId="0" applyNumberFormat="1" applyFont="1" applyBorder="1" applyAlignment="1">
      <alignment horizontal="center" vertical="center"/>
    </xf>
    <xf numFmtId="37" fontId="23" fillId="0" borderId="0" xfId="6" applyNumberFormat="1" applyFont="1" applyAlignment="1">
      <alignment horizontal="left"/>
    </xf>
    <xf numFmtId="37" fontId="17" fillId="0" borderId="0" xfId="6" applyNumberFormat="1" applyFont="1" applyAlignment="1">
      <alignment horizontal="left"/>
    </xf>
    <xf numFmtId="37" fontId="17" fillId="0" borderId="6" xfId="6" applyNumberFormat="1" applyFont="1" applyBorder="1" applyAlignment="1">
      <alignment horizontal="center" vertical="center"/>
    </xf>
    <xf numFmtId="40" fontId="17" fillId="0" borderId="0" xfId="6" applyNumberFormat="1" applyFont="1" applyAlignment="1">
      <alignment horizontal="center" vertical="center"/>
    </xf>
    <xf numFmtId="40" fontId="17" fillId="0" borderId="5" xfId="6" applyNumberFormat="1" applyFont="1" applyBorder="1" applyAlignment="1">
      <alignment horizontal="center" vertical="center"/>
    </xf>
    <xf numFmtId="37" fontId="17" fillId="0" borderId="3" xfId="6" applyNumberFormat="1" applyFont="1" applyBorder="1" applyAlignment="1">
      <alignment horizontal="center" vertical="center"/>
    </xf>
    <xf numFmtId="38" fontId="17" fillId="0" borderId="0" xfId="6" applyNumberFormat="1" applyFont="1" applyAlignment="1">
      <alignment horizontal="center" vertical="center"/>
    </xf>
    <xf numFmtId="37" fontId="17" fillId="0" borderId="6" xfId="6" applyNumberFormat="1" applyFont="1" applyBorder="1" applyAlignment="1">
      <alignment vertical="center"/>
    </xf>
    <xf numFmtId="37" fontId="29" fillId="0" borderId="0" xfId="0" applyNumberFormat="1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7" fontId="15" fillId="0" borderId="0" xfId="0" applyNumberFormat="1" applyFont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 readingOrder="2"/>
    </xf>
    <xf numFmtId="0" fontId="16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7" fontId="15" fillId="0" borderId="0" xfId="0" applyNumberFormat="1" applyFont="1" applyAlignment="1">
      <alignment horizontal="center" vertical="center" wrapText="1"/>
    </xf>
    <xf numFmtId="37" fontId="15" fillId="0" borderId="5" xfId="0" applyNumberFormat="1" applyFont="1" applyBorder="1" applyAlignment="1">
      <alignment horizontal="center" vertical="center" wrapText="1"/>
    </xf>
    <xf numFmtId="37" fontId="12" fillId="0" borderId="0" xfId="2" applyNumberFormat="1" applyFont="1" applyAlignment="1">
      <alignment horizontal="center" vertical="center"/>
    </xf>
    <xf numFmtId="37" fontId="12" fillId="0" borderId="0" xfId="2" applyNumberFormat="1" applyFont="1" applyAlignment="1">
      <alignment horizontal="center" vertical="center" wrapText="1"/>
    </xf>
    <xf numFmtId="37" fontId="15" fillId="0" borderId="5" xfId="6" applyNumberFormat="1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0" fontId="16" fillId="0" borderId="0" xfId="6" applyFont="1" applyAlignment="1">
      <alignment horizontal="left" vertical="center"/>
    </xf>
    <xf numFmtId="0" fontId="16" fillId="0" borderId="0" xfId="6" applyFont="1" applyAlignment="1">
      <alignment horizontal="right" vertical="center"/>
    </xf>
    <xf numFmtId="0" fontId="15" fillId="0" borderId="0" xfId="6" applyFont="1" applyAlignment="1">
      <alignment horizontal="center" vertical="center"/>
    </xf>
    <xf numFmtId="37" fontId="15" fillId="0" borderId="0" xfId="6" applyNumberFormat="1" applyFont="1" applyAlignment="1">
      <alignment horizontal="center" vertical="center"/>
    </xf>
    <xf numFmtId="37" fontId="14" fillId="0" borderId="0" xfId="0" applyNumberFormat="1" applyFont="1" applyAlignment="1">
      <alignment horizontal="center" vertical="center" wrapText="1"/>
    </xf>
    <xf numFmtId="37" fontId="14" fillId="0" borderId="5" xfId="0" applyNumberFormat="1" applyFont="1" applyBorder="1" applyAlignment="1">
      <alignment horizontal="center" vertical="center" wrapText="1"/>
    </xf>
    <xf numFmtId="37" fontId="14" fillId="0" borderId="0" xfId="0" applyNumberFormat="1" applyFont="1" applyAlignment="1">
      <alignment horizontal="center" vertical="center"/>
    </xf>
    <xf numFmtId="37" fontId="14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0" xfId="6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7" xfId="6" applyFont="1" applyBorder="1" applyAlignment="1">
      <alignment horizontal="center" vertical="center"/>
    </xf>
    <xf numFmtId="0" fontId="16" fillId="0" borderId="0" xfId="6" applyFont="1" applyAlignment="1">
      <alignment horizontal="right" vertical="center" readingOrder="2"/>
    </xf>
    <xf numFmtId="0" fontId="16" fillId="0" borderId="0" xfId="6" applyFont="1" applyAlignment="1">
      <alignment horizontal="left" vertical="center" readingOrder="2"/>
    </xf>
    <xf numFmtId="0" fontId="13" fillId="0" borderId="0" xfId="6" applyFont="1" applyAlignment="1">
      <alignment horizontal="center" vertical="center"/>
    </xf>
    <xf numFmtId="0" fontId="13" fillId="0" borderId="5" xfId="6" applyFont="1" applyBorder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5" fillId="0" borderId="8" xfId="6" applyFont="1" applyBorder="1" applyAlignment="1">
      <alignment horizontal="center" vertical="center" wrapText="1"/>
    </xf>
    <xf numFmtId="0" fontId="15" fillId="0" borderId="5" xfId="6" applyFont="1" applyBorder="1" applyAlignment="1">
      <alignment horizontal="center" vertical="center" wrapText="1"/>
    </xf>
    <xf numFmtId="0" fontId="24" fillId="0" borderId="0" xfId="6" applyFont="1" applyAlignment="1">
      <alignment horizontal="left" vertical="center" readingOrder="2"/>
    </xf>
    <xf numFmtId="0" fontId="24" fillId="0" borderId="0" xfId="6" applyFont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0" fontId="24" fillId="0" borderId="0" xfId="0" applyFont="1" applyAlignment="1">
      <alignment horizontal="left" vertical="center" readingOrder="2"/>
    </xf>
    <xf numFmtId="0" fontId="30" fillId="0" borderId="8" xfId="3" applyFont="1" applyBorder="1" applyAlignment="1">
      <alignment horizontal="right" vertical="center" readingOrder="2"/>
    </xf>
    <xf numFmtId="0" fontId="25" fillId="0" borderId="11" xfId="5" applyFont="1" applyBorder="1" applyAlignment="1">
      <alignment horizontal="center" vertical="center" wrapText="1"/>
    </xf>
    <xf numFmtId="0" fontId="25" fillId="0" borderId="10" xfId="5" applyFont="1" applyBorder="1" applyAlignment="1">
      <alignment horizontal="center" vertical="center" wrapText="1"/>
    </xf>
    <xf numFmtId="164" fontId="24" fillId="0" borderId="0" xfId="5" applyNumberFormat="1" applyFont="1" applyAlignment="1">
      <alignment horizontal="right" vertical="center" readingOrder="2"/>
    </xf>
    <xf numFmtId="0" fontId="26" fillId="0" borderId="5" xfId="5" applyFont="1" applyBorder="1" applyAlignment="1">
      <alignment horizontal="left" vertical="center"/>
    </xf>
    <xf numFmtId="37" fontId="24" fillId="0" borderId="0" xfId="0" applyNumberFormat="1" applyFont="1" applyAlignment="1">
      <alignment horizontal="right" vertical="center" readingOrder="2"/>
    </xf>
    <xf numFmtId="37" fontId="15" fillId="0" borderId="2" xfId="0" applyNumberFormat="1" applyFont="1" applyBorder="1" applyAlignment="1">
      <alignment horizontal="center" vertical="center"/>
    </xf>
    <xf numFmtId="37" fontId="24" fillId="0" borderId="0" xfId="0" applyNumberFormat="1" applyFont="1" applyAlignment="1">
      <alignment horizontal="left" vertical="center" readingOrder="2"/>
    </xf>
    <xf numFmtId="0" fontId="15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37" fontId="24" fillId="0" borderId="0" xfId="0" applyNumberFormat="1" applyFont="1" applyAlignment="1">
      <alignment horizontal="left" vertical="center"/>
    </xf>
    <xf numFmtId="37" fontId="24" fillId="0" borderId="0" xfId="6" applyNumberFormat="1" applyFont="1" applyAlignment="1">
      <alignment horizontal="right" vertical="center" readingOrder="2"/>
    </xf>
    <xf numFmtId="37" fontId="15" fillId="0" borderId="2" xfId="6" applyNumberFormat="1" applyFont="1" applyBorder="1" applyAlignment="1">
      <alignment horizontal="center" vertical="center"/>
    </xf>
    <xf numFmtId="37" fontId="24" fillId="0" borderId="0" xfId="6" applyNumberFormat="1" applyFont="1" applyAlignment="1">
      <alignment horizontal="left" vertical="center"/>
    </xf>
    <xf numFmtId="37" fontId="16" fillId="0" borderId="0" xfId="0" applyNumberFormat="1" applyFont="1" applyAlignment="1">
      <alignment horizontal="right" vertical="center" readingOrder="2"/>
    </xf>
    <xf numFmtId="37" fontId="15" fillId="0" borderId="0" xfId="0" applyNumberFormat="1" applyFont="1" applyAlignment="1">
      <alignment horizontal="left" vertical="center"/>
    </xf>
    <xf numFmtId="0" fontId="25" fillId="0" borderId="12" xfId="5" applyFont="1" applyFill="1" applyBorder="1" applyAlignment="1">
      <alignment horizontal="center" vertical="center" wrapText="1"/>
    </xf>
    <xf numFmtId="37" fontId="25" fillId="0" borderId="12" xfId="5" applyNumberFormat="1" applyFont="1" applyFill="1" applyBorder="1" applyAlignment="1">
      <alignment horizontal="center" vertical="center" wrapText="1"/>
    </xf>
    <xf numFmtId="49" fontId="25" fillId="0" borderId="12" xfId="5" applyNumberFormat="1" applyFont="1" applyFill="1" applyBorder="1" applyAlignment="1">
      <alignment horizontal="center" vertical="center" wrapText="1"/>
    </xf>
  </cellXfs>
  <cellStyles count="7">
    <cellStyle name="Comma 2 2 2" xfId="4" xr:uid="{C0E07E28-BAF9-4738-863C-B2DD54C5CAE7}"/>
    <cellStyle name="Normal" xfId="0" builtinId="0"/>
    <cellStyle name="Normal 2" xfId="6" xr:uid="{EA4EB5DA-2FB0-4004-BBA1-033A36D35DE7}"/>
    <cellStyle name="Normal 2 2" xfId="5" xr:uid="{E7361AA4-401A-41D0-8CEE-B5FF9929AEC0}"/>
    <cellStyle name="Normal 2 3" xfId="1" xr:uid="{FFFEF5F7-E21C-4B1A-9378-8B0BA4F6C96B}"/>
    <cellStyle name="Normal 2 4" xfId="3" xr:uid="{4BB15788-FE29-40FC-877A-F86FB5DC0845}"/>
    <cellStyle name="Normal 4" xfId="2" xr:uid="{2BE8D241-F6C0-4C17-BACD-8B5A1B33D62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4</xdr:row>
      <xdr:rowOff>104776</xdr:rowOff>
    </xdr:from>
    <xdr:ext cx="3400424" cy="3086100"/>
    <xdr:pic>
      <xdr:nvPicPr>
        <xdr:cNvPr id="2" name="Picture 1">
          <a:extLst>
            <a:ext uri="{FF2B5EF4-FFF2-40B4-BE49-F238E27FC236}">
              <a16:creationId xmlns:a16="http://schemas.microsoft.com/office/drawing/2014/main" id="{A8D3AA09-D673-4F3F-AC2F-A5F75EC8F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990701" y="1628776"/>
          <a:ext cx="3400424" cy="30861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404/14040531/14040531.xlsx" TargetMode="External"/><Relationship Id="rId2" Type="http://schemas.openxmlformats.org/officeDocument/2006/relationships/externalLinkPath" Target="file:///R:\AF\&#1581;&#1587;&#1575;&#1576;&#1583;&#1575;&#1585;&#1740;%20&#1589;&#1606;&#1583;&#1608;&#1602;\10-&#1581;&#1601;&#1592;%20&#1575;&#1585;&#1586;&#1588;%20&#1583;&#1605;&#1575;&#1608;&#1606;&#1583;\&#1593;&#1605;&#1604;&#1740;&#1575;&#1578;%20&#1581;&#1587;&#1575;&#1576;&#1583;&#1575;&#1585;&#1740;\&#1662;&#1585;&#1578;&#1601;&#1608;&#1740;%20&#1605;&#1575;&#1607;&#1575;&#1606;&#1607;\1404\14040531\14040531.xlsx" TargetMode="External"/><Relationship Id="rId1" Type="http://schemas.openxmlformats.org/officeDocument/2006/relationships/externalLinkPath" Target="/AF/&#1581;&#1587;&#1575;&#1576;&#1583;&#1575;&#1585;&#1740;%20&#1589;&#1606;&#1583;&#1608;&#1602;/10-&#1581;&#1601;&#1592;%20&#1575;&#1585;&#1586;&#1588;%20&#1583;&#1605;&#1575;&#1608;&#1606;&#1583;/&#1593;&#1605;&#1604;&#1740;&#1575;&#1578;%20&#1581;&#1587;&#1575;&#1576;&#1583;&#1575;&#1585;&#1740;/&#1662;&#1585;&#1578;&#1601;&#1608;&#1740;%20&#1605;&#1575;&#1607;&#1575;&#1606;&#1607;/1404/14040531/140405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0"/>
      <sheetName val="سهام"/>
      <sheetName val="اوراق مشتقه"/>
      <sheetName val="اوراق"/>
      <sheetName val="تعدیل قیمت"/>
      <sheetName val="سپرده"/>
      <sheetName val="درآمد"/>
      <sheetName val="1-2"/>
      <sheetName val="2-2"/>
      <sheetName val="3-2"/>
      <sheetName val="4-2"/>
      <sheetName val="درآمد سود سهام"/>
      <sheetName val="سود اوراق بهادار"/>
      <sheetName val="سود سپرده بانکی"/>
      <sheetName val="درآمد ناشی از فروش"/>
      <sheetName val="درآمد اعمال اختیار"/>
      <sheetName val="درآمد ناشی از تغییر قیمت اوراق"/>
      <sheetName val="سود ترجیح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صندوق حفظ ارزش دماوند</v>
          </cell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749B-F53B-4D53-8565-2073CFDF345C}">
  <sheetPr>
    <pageSetUpPr fitToPage="1"/>
  </sheetPr>
  <dimension ref="A1:I28"/>
  <sheetViews>
    <sheetView rightToLeft="1" tabSelected="1" view="pageBreakPreview" topLeftCell="A10" zoomScaleNormal="100" zoomScaleSheetLayoutView="100" workbookViewId="0">
      <selection activeCell="C28" sqref="C28"/>
    </sheetView>
  </sheetViews>
  <sheetFormatPr defaultRowHeight="18.75" x14ac:dyDescent="0.45"/>
  <cols>
    <col min="1" max="9" width="11.85546875" style="8" customWidth="1"/>
    <col min="10" max="16384" width="9.140625" style="8"/>
  </cols>
  <sheetData>
    <row r="1" ht="30" customHeight="1" x14ac:dyDescent="0.45"/>
    <row r="2" ht="30" customHeight="1" x14ac:dyDescent="0.45"/>
    <row r="3" ht="30" customHeight="1" x14ac:dyDescent="0.45"/>
    <row r="4" ht="30" customHeight="1" x14ac:dyDescent="0.45"/>
    <row r="5" ht="30" customHeight="1" x14ac:dyDescent="0.45"/>
    <row r="6" ht="30" customHeight="1" x14ac:dyDescent="0.45"/>
    <row r="7" ht="30" customHeight="1" x14ac:dyDescent="0.45"/>
    <row r="8" ht="30" customHeight="1" x14ac:dyDescent="0.45"/>
    <row r="9" ht="30" customHeight="1" x14ac:dyDescent="0.45"/>
    <row r="10" ht="30" customHeight="1" x14ac:dyDescent="0.45"/>
    <row r="11" ht="30" customHeight="1" x14ac:dyDescent="0.45"/>
    <row r="12" ht="30" customHeight="1" x14ac:dyDescent="0.45"/>
    <row r="13" ht="30" customHeight="1" x14ac:dyDescent="0.45"/>
    <row r="14" ht="30" customHeight="1" x14ac:dyDescent="0.45"/>
    <row r="15" ht="30" customHeight="1" x14ac:dyDescent="0.45"/>
    <row r="16" ht="30" customHeight="1" x14ac:dyDescent="0.45"/>
    <row r="17" spans="1:9" ht="33.75" customHeight="1" x14ac:dyDescent="0.45">
      <c r="A17" s="182" t="s">
        <v>124</v>
      </c>
      <c r="B17" s="182"/>
      <c r="C17" s="182"/>
      <c r="D17" s="182"/>
      <c r="E17" s="182"/>
      <c r="F17" s="182"/>
      <c r="G17" s="182"/>
      <c r="H17" s="182"/>
      <c r="I17" s="182"/>
    </row>
    <row r="18" spans="1:9" ht="33.75" customHeight="1" x14ac:dyDescent="0.45">
      <c r="A18" s="182" t="s">
        <v>125</v>
      </c>
      <c r="B18" s="182"/>
      <c r="C18" s="182"/>
      <c r="D18" s="182"/>
      <c r="E18" s="182"/>
      <c r="F18" s="182"/>
      <c r="G18" s="182"/>
      <c r="H18" s="182"/>
      <c r="I18" s="182"/>
    </row>
    <row r="19" spans="1:9" ht="33.75" customHeight="1" x14ac:dyDescent="0.45">
      <c r="A19" s="183" t="s">
        <v>79</v>
      </c>
      <c r="B19" s="183"/>
      <c r="C19" s="183"/>
      <c r="D19" s="183"/>
      <c r="E19" s="183"/>
      <c r="F19" s="183"/>
      <c r="G19" s="183"/>
      <c r="H19" s="183"/>
      <c r="I19" s="183"/>
    </row>
    <row r="20" spans="1:9" ht="33.75" customHeight="1" x14ac:dyDescent="0.45">
      <c r="A20" s="182" t="s">
        <v>126</v>
      </c>
      <c r="B20" s="182"/>
      <c r="C20" s="182"/>
      <c r="D20" s="182"/>
      <c r="E20" s="182"/>
      <c r="F20" s="182"/>
      <c r="G20" s="182"/>
      <c r="H20" s="182"/>
      <c r="I20" s="182"/>
    </row>
    <row r="21" spans="1:9" x14ac:dyDescent="0.45">
      <c r="A21" s="10"/>
      <c r="B21" s="10"/>
      <c r="C21" s="10"/>
      <c r="D21" s="10"/>
      <c r="E21" s="10"/>
      <c r="F21" s="10"/>
      <c r="G21" s="10"/>
      <c r="H21" s="10"/>
      <c r="I21" s="10"/>
    </row>
    <row r="22" spans="1:9" x14ac:dyDescent="0.45">
      <c r="A22" s="10"/>
      <c r="B22" s="10"/>
      <c r="C22" s="10"/>
      <c r="D22" s="10"/>
      <c r="E22" s="10"/>
      <c r="F22" s="10"/>
      <c r="G22" s="10"/>
      <c r="H22" s="10"/>
      <c r="I22" s="10"/>
    </row>
    <row r="25" spans="1:9" x14ac:dyDescent="0.45">
      <c r="C25" s="9" t="s">
        <v>77</v>
      </c>
    </row>
    <row r="28" spans="1:9" x14ac:dyDescent="0.45">
      <c r="C28" s="8" t="s">
        <v>127</v>
      </c>
    </row>
  </sheetData>
  <mergeCells count="4">
    <mergeCell ref="A17:I17"/>
    <mergeCell ref="A18:I18"/>
    <mergeCell ref="A19:I19"/>
    <mergeCell ref="A20:I20"/>
  </mergeCells>
  <printOptions horizontalCentered="1"/>
  <pageMargins left="0.2" right="0.2" top="0" bottom="0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4"/>
  <sheetViews>
    <sheetView rightToLeft="1" view="pageBreakPreview" topLeftCell="A8" zoomScale="50" zoomScaleNormal="100" zoomScaleSheetLayoutView="50" workbookViewId="0">
      <selection activeCell="AA20" sqref="AA1:AA1048576"/>
    </sheetView>
  </sheetViews>
  <sheetFormatPr defaultRowHeight="12.75" x14ac:dyDescent="0.2"/>
  <cols>
    <col min="1" max="1" width="38" style="2" customWidth="1"/>
    <col min="2" max="2" width="1.28515625" style="2" customWidth="1"/>
    <col min="3" max="3" width="21.42578125" style="2" customWidth="1"/>
    <col min="4" max="4" width="1.28515625" style="2" customWidth="1"/>
    <col min="5" max="5" width="28" style="2" customWidth="1"/>
    <col min="6" max="6" width="1.28515625" style="2" customWidth="1"/>
    <col min="7" max="7" width="28.28515625" style="2" customWidth="1"/>
    <col min="8" max="8" width="1.28515625" style="2" customWidth="1"/>
    <col min="9" max="9" width="21.5703125" style="2" customWidth="1"/>
    <col min="10" max="10" width="1.28515625" style="2" customWidth="1"/>
    <col min="11" max="11" width="28.42578125" style="2" customWidth="1"/>
    <col min="12" max="12" width="1.28515625" style="2" customWidth="1"/>
    <col min="13" max="13" width="22.28515625" style="2" customWidth="1"/>
    <col min="14" max="14" width="1.28515625" style="2" customWidth="1"/>
    <col min="15" max="15" width="27.85546875" style="2" bestFit="1" customWidth="1"/>
    <col min="16" max="16" width="1.28515625" style="2" customWidth="1"/>
    <col min="17" max="17" width="23.140625" style="2" customWidth="1"/>
    <col min="18" max="18" width="1.28515625" style="2" customWidth="1"/>
    <col min="19" max="19" width="22.7109375" style="2" customWidth="1"/>
    <col min="20" max="20" width="1.28515625" style="2" customWidth="1"/>
    <col min="21" max="21" width="27.140625" style="2" customWidth="1"/>
    <col min="22" max="22" width="1.28515625" style="2" customWidth="1"/>
    <col min="23" max="23" width="27.85546875" style="2" bestFit="1" customWidth="1"/>
    <col min="24" max="24" width="1.28515625" style="1" customWidth="1"/>
    <col min="25" max="25" width="19" style="1" customWidth="1"/>
    <col min="26" max="26" width="1.42578125" style="1" customWidth="1"/>
    <col min="27" max="27" width="23.85546875" style="1" hidden="1" customWidth="1"/>
    <col min="28" max="28" width="13.42578125" style="18" bestFit="1" customWidth="1"/>
    <col min="29" max="16384" width="9.140625" style="1"/>
  </cols>
  <sheetData>
    <row r="1" spans="1:27" ht="43.5" customHeight="1" x14ac:dyDescent="0.2">
      <c r="A1" s="178" t="s">
        <v>78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</row>
    <row r="2" spans="1:27" ht="43.5" customHeight="1" x14ac:dyDescent="0.2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</row>
    <row r="3" spans="1:27" ht="43.5" customHeight="1" x14ac:dyDescent="0.2">
      <c r="A3" s="174" t="s">
        <v>130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</row>
    <row r="4" spans="1:27" ht="43.5" customHeight="1" x14ac:dyDescent="0.2">
      <c r="A4" s="177" t="s">
        <v>129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</row>
    <row r="5" spans="1:27" ht="43.5" customHeight="1" x14ac:dyDescent="0.2">
      <c r="A5" s="177" t="s">
        <v>128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</row>
    <row r="6" spans="1:27" ht="43.5" customHeight="1" x14ac:dyDescent="0.2">
      <c r="A6" s="19"/>
      <c r="B6" s="19"/>
      <c r="C6" s="176" t="s">
        <v>147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</row>
    <row r="7" spans="1:27" ht="43.5" customHeight="1" thickBot="1" x14ac:dyDescent="0.4">
      <c r="A7" s="35"/>
      <c r="B7" s="35"/>
      <c r="C7" s="175" t="s">
        <v>122</v>
      </c>
      <c r="D7" s="175"/>
      <c r="E7" s="175"/>
      <c r="F7" s="175"/>
      <c r="G7" s="175"/>
      <c r="H7" s="35"/>
      <c r="I7" s="175" t="s">
        <v>1</v>
      </c>
      <c r="J7" s="175"/>
      <c r="K7" s="175"/>
      <c r="L7" s="175"/>
      <c r="M7" s="175"/>
      <c r="N7" s="175"/>
      <c r="O7" s="175"/>
      <c r="P7" s="35"/>
      <c r="Q7" s="179" t="s">
        <v>131</v>
      </c>
      <c r="R7" s="179"/>
      <c r="S7" s="179"/>
      <c r="T7" s="179"/>
      <c r="U7" s="179"/>
      <c r="V7" s="179"/>
      <c r="W7" s="179"/>
      <c r="X7" s="179"/>
      <c r="Y7" s="179"/>
    </row>
    <row r="8" spans="1:27" ht="43.5" customHeight="1" thickBot="1" x14ac:dyDescent="0.4">
      <c r="A8" s="174" t="s">
        <v>4</v>
      </c>
      <c r="B8" s="35"/>
      <c r="C8" s="174" t="s">
        <v>5</v>
      </c>
      <c r="D8" s="35"/>
      <c r="E8" s="174" t="s">
        <v>6</v>
      </c>
      <c r="F8" s="35"/>
      <c r="G8" s="174" t="s">
        <v>7</v>
      </c>
      <c r="H8" s="35"/>
      <c r="I8" s="175" t="s">
        <v>2</v>
      </c>
      <c r="J8" s="175"/>
      <c r="K8" s="175"/>
      <c r="L8" s="35"/>
      <c r="M8" s="175" t="s">
        <v>3</v>
      </c>
      <c r="N8" s="175"/>
      <c r="O8" s="175"/>
      <c r="P8" s="35"/>
      <c r="Q8" s="174" t="s">
        <v>5</v>
      </c>
      <c r="R8" s="35"/>
      <c r="S8" s="180" t="s">
        <v>9</v>
      </c>
      <c r="T8" s="35"/>
      <c r="U8" s="174" t="s">
        <v>6</v>
      </c>
      <c r="V8" s="35"/>
      <c r="W8" s="174" t="s">
        <v>7</v>
      </c>
      <c r="X8" s="25"/>
      <c r="Y8" s="172" t="s">
        <v>10</v>
      </c>
    </row>
    <row r="9" spans="1:27" ht="43.5" customHeight="1" thickBot="1" x14ac:dyDescent="0.4">
      <c r="A9" s="175"/>
      <c r="B9" s="35"/>
      <c r="C9" s="175"/>
      <c r="D9" s="35"/>
      <c r="E9" s="175"/>
      <c r="F9" s="35"/>
      <c r="G9" s="175"/>
      <c r="H9" s="35"/>
      <c r="I9" s="36" t="s">
        <v>5</v>
      </c>
      <c r="J9" s="35"/>
      <c r="K9" s="36" t="s">
        <v>6</v>
      </c>
      <c r="L9" s="35"/>
      <c r="M9" s="36" t="s">
        <v>5</v>
      </c>
      <c r="N9" s="35"/>
      <c r="O9" s="36" t="s">
        <v>8</v>
      </c>
      <c r="P9" s="35"/>
      <c r="Q9" s="175"/>
      <c r="R9" s="35"/>
      <c r="S9" s="181"/>
      <c r="T9" s="35"/>
      <c r="U9" s="175"/>
      <c r="V9" s="35"/>
      <c r="W9" s="175"/>
      <c r="X9" s="25"/>
      <c r="Y9" s="173"/>
      <c r="AA9" s="88">
        <v>3500044517682</v>
      </c>
    </row>
    <row r="10" spans="1:27" ht="43.5" customHeight="1" x14ac:dyDescent="0.2">
      <c r="A10" s="37" t="s">
        <v>16</v>
      </c>
      <c r="B10" s="38"/>
      <c r="C10" s="31">
        <v>114544834</v>
      </c>
      <c r="D10" s="22"/>
      <c r="E10" s="31">
        <v>143004129290</v>
      </c>
      <c r="F10" s="22"/>
      <c r="G10" s="31">
        <v>331203498690</v>
      </c>
      <c r="H10" s="39"/>
      <c r="I10" s="31">
        <v>15000000</v>
      </c>
      <c r="J10" s="22"/>
      <c r="K10" s="31">
        <v>53391857616</v>
      </c>
      <c r="L10" s="22"/>
      <c r="M10" s="31">
        <v>-44528047</v>
      </c>
      <c r="N10" s="22"/>
      <c r="O10" s="31">
        <v>-136254976595</v>
      </c>
      <c r="P10" s="39"/>
      <c r="Q10" s="31">
        <f>C10+I10+M10</f>
        <v>85016787</v>
      </c>
      <c r="R10" s="22"/>
      <c r="S10" s="31">
        <v>3540</v>
      </c>
      <c r="T10" s="22"/>
      <c r="U10" s="31">
        <v>140804701230</v>
      </c>
      <c r="V10" s="22"/>
      <c r="W10" s="31">
        <v>298633009617</v>
      </c>
      <c r="X10" s="22"/>
      <c r="Y10" s="23">
        <f>W10/$AA$9*100</f>
        <v>8.532263178606021</v>
      </c>
      <c r="Z10" s="2"/>
      <c r="AA10" s="2">
        <f>C10+I10+M10-Q10</f>
        <v>0</v>
      </c>
    </row>
    <row r="11" spans="1:27" ht="43.5" customHeight="1" x14ac:dyDescent="0.2">
      <c r="A11" s="37" t="s">
        <v>14</v>
      </c>
      <c r="B11" s="38"/>
      <c r="C11" s="31">
        <v>20000000</v>
      </c>
      <c r="D11" s="22"/>
      <c r="E11" s="31">
        <v>101969389611</v>
      </c>
      <c r="F11" s="22"/>
      <c r="G11" s="31">
        <v>227825192000</v>
      </c>
      <c r="H11" s="39"/>
      <c r="I11" s="31">
        <v>8000000</v>
      </c>
      <c r="J11" s="22"/>
      <c r="K11" s="31">
        <v>105834197035</v>
      </c>
      <c r="L11" s="22"/>
      <c r="M11" s="31">
        <v>-4000000</v>
      </c>
      <c r="N11" s="22"/>
      <c r="O11" s="31">
        <v>-52010229249</v>
      </c>
      <c r="P11" s="39"/>
      <c r="Q11" s="31">
        <f t="shared" ref="Q11:Q46" si="0">C11+I11+M11</f>
        <v>24000000</v>
      </c>
      <c r="R11" s="22"/>
      <c r="S11" s="31">
        <v>12400</v>
      </c>
      <c r="T11" s="22"/>
      <c r="U11" s="31">
        <v>185989730877</v>
      </c>
      <c r="V11" s="22"/>
      <c r="W11" s="31">
        <v>295299552000</v>
      </c>
      <c r="X11" s="22"/>
      <c r="Y11" s="23">
        <f t="shared" ref="Y11:Y54" si="1">W11/$AA$9*100</f>
        <v>8.4370227438012755</v>
      </c>
      <c r="Z11" s="2"/>
      <c r="AA11" s="2">
        <f t="shared" ref="AA11:AA54" si="2">C11+I11+M11-Q11</f>
        <v>0</v>
      </c>
    </row>
    <row r="12" spans="1:27" ht="43.5" customHeight="1" x14ac:dyDescent="0.2">
      <c r="A12" s="37" t="s">
        <v>84</v>
      </c>
      <c r="B12" s="38"/>
      <c r="C12" s="31">
        <v>40220689</v>
      </c>
      <c r="D12" s="22"/>
      <c r="E12" s="31">
        <v>178482569171</v>
      </c>
      <c r="F12" s="22"/>
      <c r="G12" s="31">
        <v>367968199942</v>
      </c>
      <c r="H12" s="39"/>
      <c r="I12" s="31">
        <v>0</v>
      </c>
      <c r="J12" s="22"/>
      <c r="K12" s="31">
        <v>0</v>
      </c>
      <c r="L12" s="22"/>
      <c r="M12" s="31">
        <v>-14200000</v>
      </c>
      <c r="N12" s="22"/>
      <c r="O12" s="31">
        <v>-156867285203</v>
      </c>
      <c r="P12" s="39"/>
      <c r="Q12" s="31">
        <f t="shared" si="0"/>
        <v>26020689</v>
      </c>
      <c r="R12" s="22"/>
      <c r="S12" s="31">
        <v>10900</v>
      </c>
      <c r="T12" s="22"/>
      <c r="U12" s="31">
        <v>115468917618</v>
      </c>
      <c r="V12" s="22"/>
      <c r="W12" s="31">
        <v>281433084906</v>
      </c>
      <c r="X12" s="22"/>
      <c r="Y12" s="23">
        <f t="shared" si="1"/>
        <v>8.0408430088308354</v>
      </c>
      <c r="Z12" s="2"/>
      <c r="AA12" s="2">
        <f t="shared" si="2"/>
        <v>0</v>
      </c>
    </row>
    <row r="13" spans="1:27" ht="43.5" customHeight="1" x14ac:dyDescent="0.2">
      <c r="A13" s="37" t="s">
        <v>13</v>
      </c>
      <c r="B13" s="38"/>
      <c r="C13" s="31">
        <v>209462192</v>
      </c>
      <c r="D13" s="22"/>
      <c r="E13" s="31">
        <v>189658351031</v>
      </c>
      <c r="F13" s="22"/>
      <c r="G13" s="31">
        <v>282043017840</v>
      </c>
      <c r="H13" s="39"/>
      <c r="I13" s="31">
        <v>73000000</v>
      </c>
      <c r="J13" s="22"/>
      <c r="K13" s="31">
        <v>112230186149</v>
      </c>
      <c r="L13" s="22"/>
      <c r="M13" s="31">
        <v>-97462192</v>
      </c>
      <c r="N13" s="22"/>
      <c r="O13" s="31">
        <v>-147900178777</v>
      </c>
      <c r="P13" s="39"/>
      <c r="Q13" s="31">
        <f t="shared" si="0"/>
        <v>185000000</v>
      </c>
      <c r="R13" s="22"/>
      <c r="S13" s="31">
        <v>1444</v>
      </c>
      <c r="T13" s="22"/>
      <c r="U13" s="31">
        <v>206836499757</v>
      </c>
      <c r="V13" s="22"/>
      <c r="W13" s="31">
        <v>265075007800</v>
      </c>
      <c r="X13" s="22"/>
      <c r="Y13" s="23">
        <f t="shared" si="1"/>
        <v>7.5734753218382824</v>
      </c>
      <c r="Z13" s="2"/>
      <c r="AA13" s="2">
        <f t="shared" si="2"/>
        <v>0</v>
      </c>
    </row>
    <row r="14" spans="1:27" ht="43.5" customHeight="1" x14ac:dyDescent="0.2">
      <c r="A14" s="37" t="s">
        <v>18</v>
      </c>
      <c r="B14" s="38"/>
      <c r="C14" s="31">
        <v>6171428</v>
      </c>
      <c r="D14" s="22"/>
      <c r="E14" s="31">
        <v>82673037809</v>
      </c>
      <c r="F14" s="22"/>
      <c r="G14" s="31">
        <v>117453004484</v>
      </c>
      <c r="H14" s="39"/>
      <c r="I14" s="31">
        <v>4800000</v>
      </c>
      <c r="J14" s="22"/>
      <c r="K14" s="31">
        <v>109547057759</v>
      </c>
      <c r="L14" s="22"/>
      <c r="M14" s="31">
        <v>-1700000</v>
      </c>
      <c r="N14" s="22"/>
      <c r="O14" s="31">
        <v>-45213789571</v>
      </c>
      <c r="P14" s="39"/>
      <c r="Q14" s="31">
        <f t="shared" si="0"/>
        <v>9271428</v>
      </c>
      <c r="R14" s="22"/>
      <c r="S14" s="31">
        <v>24310</v>
      </c>
      <c r="T14" s="22"/>
      <c r="U14" s="31">
        <v>166697645501</v>
      </c>
      <c r="V14" s="22"/>
      <c r="W14" s="31">
        <v>223646162234</v>
      </c>
      <c r="X14" s="22"/>
      <c r="Y14" s="23">
        <f t="shared" si="1"/>
        <v>6.3898090754032983</v>
      </c>
      <c r="Z14" s="2"/>
      <c r="AA14" s="2">
        <f t="shared" si="2"/>
        <v>0</v>
      </c>
    </row>
    <row r="15" spans="1:27" ht="43.5" customHeight="1" x14ac:dyDescent="0.2">
      <c r="A15" s="37" t="s">
        <v>102</v>
      </c>
      <c r="B15" s="38"/>
      <c r="C15" s="31">
        <v>4400000</v>
      </c>
      <c r="D15" s="22"/>
      <c r="E15" s="31">
        <v>78475155200</v>
      </c>
      <c r="F15" s="22"/>
      <c r="G15" s="31">
        <v>84045269000</v>
      </c>
      <c r="H15" s="39"/>
      <c r="I15" s="31">
        <v>6100000</v>
      </c>
      <c r="J15" s="22"/>
      <c r="K15" s="31">
        <v>124371320646</v>
      </c>
      <c r="L15" s="22"/>
      <c r="M15" s="31">
        <v>-1299421</v>
      </c>
      <c r="N15" s="22"/>
      <c r="O15" s="31">
        <v>-25648823560</v>
      </c>
      <c r="P15" s="39"/>
      <c r="Q15" s="31">
        <f t="shared" si="0"/>
        <v>9200579</v>
      </c>
      <c r="R15" s="22"/>
      <c r="S15" s="31">
        <v>20490</v>
      </c>
      <c r="T15" s="22"/>
      <c r="U15" s="31">
        <v>179295080028</v>
      </c>
      <c r="V15" s="22"/>
      <c r="W15" s="31">
        <v>187062605163</v>
      </c>
      <c r="X15" s="22"/>
      <c r="Y15" s="23">
        <f t="shared" si="1"/>
        <v>5.3445778823089745</v>
      </c>
      <c r="Z15" s="2"/>
      <c r="AA15" s="2">
        <f t="shared" si="2"/>
        <v>0</v>
      </c>
    </row>
    <row r="16" spans="1:27" ht="43.5" customHeight="1" x14ac:dyDescent="0.2">
      <c r="A16" s="37" t="s">
        <v>17</v>
      </c>
      <c r="B16" s="38"/>
      <c r="C16" s="31">
        <v>5395</v>
      </c>
      <c r="D16" s="22"/>
      <c r="E16" s="31">
        <v>92159966047</v>
      </c>
      <c r="F16" s="22"/>
      <c r="G16" s="31">
        <v>150483799299</v>
      </c>
      <c r="H16" s="39"/>
      <c r="I16" s="31">
        <v>0</v>
      </c>
      <c r="J16" s="22"/>
      <c r="K16" s="31">
        <v>0</v>
      </c>
      <c r="L16" s="22"/>
      <c r="M16" s="31">
        <v>0</v>
      </c>
      <c r="N16" s="22"/>
      <c r="O16" s="31">
        <v>0</v>
      </c>
      <c r="P16" s="39"/>
      <c r="Q16" s="31">
        <f t="shared" si="0"/>
        <v>5395</v>
      </c>
      <c r="R16" s="22"/>
      <c r="S16" s="31">
        <v>31873242</v>
      </c>
      <c r="T16" s="22"/>
      <c r="U16" s="31">
        <v>92159966047</v>
      </c>
      <c r="V16" s="22"/>
      <c r="W16" s="31">
        <v>171543445852</v>
      </c>
      <c r="X16" s="22"/>
      <c r="Y16" s="23">
        <f t="shared" si="1"/>
        <v>4.9011789703066215</v>
      </c>
      <c r="Z16" s="2"/>
      <c r="AA16" s="2">
        <f t="shared" si="2"/>
        <v>0</v>
      </c>
    </row>
    <row r="17" spans="1:27" ht="43.5" customHeight="1" x14ac:dyDescent="0.2">
      <c r="A17" s="37" t="s">
        <v>135</v>
      </c>
      <c r="B17" s="38"/>
      <c r="C17" s="31">
        <v>0</v>
      </c>
      <c r="D17" s="22"/>
      <c r="E17" s="31">
        <v>0</v>
      </c>
      <c r="F17" s="22"/>
      <c r="G17" s="31">
        <v>0</v>
      </c>
      <c r="H17" s="39"/>
      <c r="I17" s="31">
        <v>10100000</v>
      </c>
      <c r="J17" s="22"/>
      <c r="K17" s="31">
        <v>126459934120</v>
      </c>
      <c r="L17" s="22"/>
      <c r="M17" s="31">
        <v>0</v>
      </c>
      <c r="N17" s="22"/>
      <c r="O17" s="31">
        <v>0</v>
      </c>
      <c r="P17" s="39"/>
      <c r="Q17" s="31">
        <f t="shared" si="0"/>
        <v>10100000</v>
      </c>
      <c r="R17" s="22"/>
      <c r="S17" s="31">
        <v>12470</v>
      </c>
      <c r="T17" s="22"/>
      <c r="U17" s="31">
        <v>126459934120</v>
      </c>
      <c r="V17" s="22"/>
      <c r="W17" s="31">
        <v>124973429690</v>
      </c>
      <c r="X17" s="22"/>
      <c r="Y17" s="23">
        <f t="shared" si="1"/>
        <v>3.5706240037417314</v>
      </c>
      <c r="Z17" s="2"/>
      <c r="AA17" s="2">
        <f t="shared" si="2"/>
        <v>0</v>
      </c>
    </row>
    <row r="18" spans="1:27" ht="43.5" customHeight="1" x14ac:dyDescent="0.2">
      <c r="A18" s="37" t="s">
        <v>119</v>
      </c>
      <c r="B18" s="38"/>
      <c r="C18" s="31">
        <v>11100000</v>
      </c>
      <c r="D18" s="22"/>
      <c r="E18" s="31">
        <v>49192700647</v>
      </c>
      <c r="F18" s="22"/>
      <c r="G18" s="31">
        <v>52758003630</v>
      </c>
      <c r="H18" s="39"/>
      <c r="I18" s="31">
        <v>0</v>
      </c>
      <c r="J18" s="22"/>
      <c r="K18" s="31">
        <v>0</v>
      </c>
      <c r="L18" s="22"/>
      <c r="M18" s="31">
        <v>0</v>
      </c>
      <c r="N18" s="22"/>
      <c r="O18" s="31">
        <v>0</v>
      </c>
      <c r="P18" s="39"/>
      <c r="Q18" s="31">
        <f t="shared" si="0"/>
        <v>11100000</v>
      </c>
      <c r="R18" s="22"/>
      <c r="S18" s="31">
        <v>6800</v>
      </c>
      <c r="T18" s="22"/>
      <c r="U18" s="31">
        <v>49192700647</v>
      </c>
      <c r="V18" s="22"/>
      <c r="W18" s="31">
        <v>74896539600</v>
      </c>
      <c r="X18" s="22"/>
      <c r="Y18" s="23">
        <f t="shared" si="1"/>
        <v>2.1398739136495979</v>
      </c>
      <c r="Z18" s="2"/>
      <c r="AA18" s="2">
        <f t="shared" si="2"/>
        <v>0</v>
      </c>
    </row>
    <row r="19" spans="1:27" ht="43.5" customHeight="1" x14ac:dyDescent="0.2">
      <c r="A19" s="37" t="s">
        <v>134</v>
      </c>
      <c r="B19" s="38"/>
      <c r="C19" s="31">
        <v>0</v>
      </c>
      <c r="D19" s="22"/>
      <c r="E19" s="31">
        <v>0</v>
      </c>
      <c r="F19" s="22"/>
      <c r="G19" s="31">
        <v>0</v>
      </c>
      <c r="H19" s="39"/>
      <c r="I19" s="31">
        <v>7900000</v>
      </c>
      <c r="J19" s="22"/>
      <c r="K19" s="31">
        <v>77173531989</v>
      </c>
      <c r="L19" s="22"/>
      <c r="M19" s="31">
        <v>0</v>
      </c>
      <c r="N19" s="22"/>
      <c r="O19" s="31">
        <v>0</v>
      </c>
      <c r="P19" s="39"/>
      <c r="Q19" s="31">
        <f t="shared" si="0"/>
        <v>7900000</v>
      </c>
      <c r="R19" s="22"/>
      <c r="S19" s="31">
        <v>9180</v>
      </c>
      <c r="T19" s="22"/>
      <c r="U19" s="31">
        <v>77173531989</v>
      </c>
      <c r="V19" s="22"/>
      <c r="W19" s="31">
        <v>71961404940</v>
      </c>
      <c r="X19" s="22"/>
      <c r="Y19" s="23">
        <f t="shared" si="1"/>
        <v>2.0560139900065728</v>
      </c>
      <c r="Z19" s="2"/>
      <c r="AA19" s="2">
        <f t="shared" si="2"/>
        <v>0</v>
      </c>
    </row>
    <row r="20" spans="1:27" ht="43.5" customHeight="1" x14ac:dyDescent="0.2">
      <c r="A20" s="37" t="s">
        <v>132</v>
      </c>
      <c r="B20" s="38"/>
      <c r="C20" s="31">
        <v>0</v>
      </c>
      <c r="D20" s="22"/>
      <c r="E20" s="31">
        <v>0</v>
      </c>
      <c r="F20" s="22"/>
      <c r="G20" s="31">
        <v>0</v>
      </c>
      <c r="H20" s="39"/>
      <c r="I20" s="31">
        <v>17922066</v>
      </c>
      <c r="J20" s="22"/>
      <c r="K20" s="31">
        <v>60495598789</v>
      </c>
      <c r="L20" s="22"/>
      <c r="M20" s="31">
        <v>0</v>
      </c>
      <c r="N20" s="22"/>
      <c r="O20" s="31">
        <v>0</v>
      </c>
      <c r="P20" s="39"/>
      <c r="Q20" s="31">
        <f t="shared" si="0"/>
        <v>17922066</v>
      </c>
      <c r="R20" s="22"/>
      <c r="S20" s="31">
        <v>3800</v>
      </c>
      <c r="T20" s="22"/>
      <c r="U20" s="31">
        <v>60495598789</v>
      </c>
      <c r="V20" s="22"/>
      <c r="W20" s="31">
        <v>67577408033</v>
      </c>
      <c r="X20" s="22"/>
      <c r="Y20" s="23">
        <f t="shared" si="1"/>
        <v>1.9307585286873719</v>
      </c>
      <c r="Z20" s="2"/>
      <c r="AA20" s="2">
        <f t="shared" si="2"/>
        <v>0</v>
      </c>
    </row>
    <row r="21" spans="1:27" ht="43.5" customHeight="1" x14ac:dyDescent="0.2">
      <c r="A21" s="37" t="s">
        <v>94</v>
      </c>
      <c r="B21" s="38"/>
      <c r="C21" s="31">
        <v>5000000</v>
      </c>
      <c r="D21" s="22"/>
      <c r="E21" s="31">
        <v>48392974328</v>
      </c>
      <c r="F21" s="22"/>
      <c r="G21" s="31">
        <v>84987925500</v>
      </c>
      <c r="H21" s="39"/>
      <c r="I21" s="31">
        <v>0</v>
      </c>
      <c r="J21" s="22"/>
      <c r="K21" s="31">
        <v>0</v>
      </c>
      <c r="L21" s="22"/>
      <c r="M21" s="31">
        <v>-1248571</v>
      </c>
      <c r="N21" s="22"/>
      <c r="O21" s="31">
        <v>-22017564314</v>
      </c>
      <c r="P21" s="39"/>
      <c r="Q21" s="31">
        <f t="shared" si="0"/>
        <v>3751429</v>
      </c>
      <c r="R21" s="22"/>
      <c r="S21" s="31">
        <v>17230</v>
      </c>
      <c r="T21" s="22"/>
      <c r="U21" s="31">
        <v>36308561457</v>
      </c>
      <c r="V21" s="22"/>
      <c r="W21" s="31">
        <v>64137476719</v>
      </c>
      <c r="X21" s="22"/>
      <c r="Y21" s="23">
        <f t="shared" si="1"/>
        <v>1.8324760269471312</v>
      </c>
      <c r="Z21" s="2"/>
      <c r="AA21" s="2">
        <f t="shared" si="2"/>
        <v>0</v>
      </c>
    </row>
    <row r="22" spans="1:27" ht="43.5" customHeight="1" x14ac:dyDescent="0.2">
      <c r="A22" s="37" t="s">
        <v>112</v>
      </c>
      <c r="B22" s="38"/>
      <c r="C22" s="31">
        <v>2000000</v>
      </c>
      <c r="D22" s="22"/>
      <c r="E22" s="31">
        <v>41566850119</v>
      </c>
      <c r="F22" s="22"/>
      <c r="G22" s="31">
        <v>52292629000</v>
      </c>
      <c r="H22" s="39"/>
      <c r="I22" s="31">
        <v>4666667</v>
      </c>
      <c r="J22" s="22"/>
      <c r="K22" s="31">
        <v>0</v>
      </c>
      <c r="L22" s="22"/>
      <c r="M22" s="31">
        <v>-1</v>
      </c>
      <c r="N22" s="22"/>
      <c r="O22" s="31">
        <v>-1</v>
      </c>
      <c r="P22" s="39"/>
      <c r="Q22" s="31">
        <f t="shared" si="0"/>
        <v>6666666</v>
      </c>
      <c r="R22" s="22"/>
      <c r="S22" s="31">
        <v>9630</v>
      </c>
      <c r="T22" s="22"/>
      <c r="U22" s="31">
        <v>41566843884</v>
      </c>
      <c r="V22" s="22"/>
      <c r="W22" s="31">
        <v>63703727629</v>
      </c>
      <c r="X22" s="22"/>
      <c r="Y22" s="23">
        <f t="shared" si="1"/>
        <v>1.820083353430874</v>
      </c>
      <c r="Z22" s="2"/>
      <c r="AA22" s="2">
        <f t="shared" si="2"/>
        <v>0</v>
      </c>
    </row>
    <row r="23" spans="1:27" ht="43.5" customHeight="1" x14ac:dyDescent="0.2">
      <c r="A23" s="37" t="s">
        <v>105</v>
      </c>
      <c r="B23" s="38"/>
      <c r="C23" s="31">
        <v>4000000</v>
      </c>
      <c r="D23" s="22"/>
      <c r="E23" s="31">
        <v>39584384851</v>
      </c>
      <c r="F23" s="22"/>
      <c r="G23" s="31">
        <v>46636690000</v>
      </c>
      <c r="H23" s="39"/>
      <c r="I23" s="31">
        <v>0</v>
      </c>
      <c r="J23" s="22"/>
      <c r="K23" s="31">
        <v>0</v>
      </c>
      <c r="L23" s="22"/>
      <c r="M23" s="31">
        <v>0</v>
      </c>
      <c r="N23" s="22"/>
      <c r="O23" s="31">
        <v>0</v>
      </c>
      <c r="P23" s="39"/>
      <c r="Q23" s="31">
        <f t="shared" si="0"/>
        <v>4000000</v>
      </c>
      <c r="R23" s="22"/>
      <c r="S23" s="31">
        <v>15580</v>
      </c>
      <c r="T23" s="22"/>
      <c r="U23" s="31">
        <v>39584384851</v>
      </c>
      <c r="V23" s="22"/>
      <c r="W23" s="31">
        <v>61838266400</v>
      </c>
      <c r="X23" s="22"/>
      <c r="Y23" s="23">
        <f t="shared" si="1"/>
        <v>1.7667851390917186</v>
      </c>
      <c r="Z23" s="2"/>
      <c r="AA23" s="2">
        <f t="shared" si="2"/>
        <v>0</v>
      </c>
    </row>
    <row r="24" spans="1:27" ht="43.5" customHeight="1" x14ac:dyDescent="0.2">
      <c r="A24" s="37" t="s">
        <v>99</v>
      </c>
      <c r="B24" s="38"/>
      <c r="C24" s="31">
        <v>9282071</v>
      </c>
      <c r="D24" s="22"/>
      <c r="E24" s="31">
        <v>68631424515</v>
      </c>
      <c r="F24" s="22"/>
      <c r="G24" s="31">
        <v>78840344260</v>
      </c>
      <c r="H24" s="39"/>
      <c r="I24" s="31">
        <v>0</v>
      </c>
      <c r="J24" s="22"/>
      <c r="K24" s="31">
        <v>0</v>
      </c>
      <c r="L24" s="22"/>
      <c r="M24" s="31">
        <v>-2321271</v>
      </c>
      <c r="N24" s="22"/>
      <c r="O24" s="31">
        <v>-20055414593</v>
      </c>
      <c r="P24" s="39"/>
      <c r="Q24" s="31">
        <f t="shared" si="0"/>
        <v>6960800</v>
      </c>
      <c r="R24" s="22"/>
      <c r="S24" s="31">
        <v>8480</v>
      </c>
      <c r="T24" s="22"/>
      <c r="U24" s="31">
        <v>51467998869</v>
      </c>
      <c r="V24" s="22"/>
      <c r="W24" s="31">
        <v>58571300775</v>
      </c>
      <c r="X24" s="22"/>
      <c r="Y24" s="23">
        <f t="shared" si="1"/>
        <v>1.673444451323449</v>
      </c>
      <c r="Z24" s="2"/>
      <c r="AA24" s="2">
        <f t="shared" si="2"/>
        <v>0</v>
      </c>
    </row>
    <row r="25" spans="1:27" ht="43.5" customHeight="1" x14ac:dyDescent="0.2">
      <c r="A25" s="37" t="s">
        <v>101</v>
      </c>
      <c r="B25" s="38"/>
      <c r="C25" s="31">
        <v>10200000</v>
      </c>
      <c r="D25" s="22"/>
      <c r="E25" s="31">
        <v>55507437707</v>
      </c>
      <c r="F25" s="22"/>
      <c r="G25" s="31">
        <v>63560847120</v>
      </c>
      <c r="H25" s="39"/>
      <c r="I25" s="31">
        <v>0</v>
      </c>
      <c r="J25" s="22"/>
      <c r="K25" s="31">
        <v>0</v>
      </c>
      <c r="L25" s="22"/>
      <c r="M25" s="31">
        <v>-1500000</v>
      </c>
      <c r="N25" s="22"/>
      <c r="O25" s="31">
        <v>-11078154372</v>
      </c>
      <c r="P25" s="39"/>
      <c r="Q25" s="31">
        <f t="shared" si="0"/>
        <v>8700000</v>
      </c>
      <c r="R25" s="22"/>
      <c r="S25" s="31">
        <v>6760</v>
      </c>
      <c r="T25" s="22"/>
      <c r="U25" s="31">
        <v>47344579221</v>
      </c>
      <c r="V25" s="22"/>
      <c r="W25" s="31">
        <v>58357383240</v>
      </c>
      <c r="X25" s="22"/>
      <c r="Y25" s="23">
        <f t="shared" si="1"/>
        <v>1.6673325994907278</v>
      </c>
      <c r="Z25" s="2"/>
      <c r="AA25" s="2">
        <f t="shared" si="2"/>
        <v>0</v>
      </c>
    </row>
    <row r="26" spans="1:27" ht="43.5" customHeight="1" x14ac:dyDescent="0.2">
      <c r="A26" s="37" t="s">
        <v>114</v>
      </c>
      <c r="B26" s="38"/>
      <c r="C26" s="31">
        <v>2000000</v>
      </c>
      <c r="D26" s="22"/>
      <c r="E26" s="31">
        <v>53132684782</v>
      </c>
      <c r="F26" s="22"/>
      <c r="G26" s="31">
        <v>65053221200</v>
      </c>
      <c r="H26" s="39"/>
      <c r="I26" s="31">
        <v>0</v>
      </c>
      <c r="J26" s="22"/>
      <c r="K26" s="31">
        <v>0</v>
      </c>
      <c r="L26" s="22"/>
      <c r="M26" s="31">
        <v>-210000</v>
      </c>
      <c r="N26" s="22"/>
      <c r="O26" s="31">
        <v>-7483105046</v>
      </c>
      <c r="P26" s="39"/>
      <c r="Q26" s="31">
        <f t="shared" si="0"/>
        <v>1790000</v>
      </c>
      <c r="R26" s="22"/>
      <c r="S26" s="31">
        <v>31690</v>
      </c>
      <c r="T26" s="22"/>
      <c r="U26" s="31">
        <v>47553752879</v>
      </c>
      <c r="V26" s="22"/>
      <c r="W26" s="31">
        <v>56286614977</v>
      </c>
      <c r="X26" s="22"/>
      <c r="Y26" s="23">
        <f t="shared" si="1"/>
        <v>1.6081685445040381</v>
      </c>
      <c r="Z26" s="2"/>
      <c r="AA26" s="2">
        <f t="shared" si="2"/>
        <v>0</v>
      </c>
    </row>
    <row r="27" spans="1:27" ht="43.5" customHeight="1" x14ac:dyDescent="0.2">
      <c r="A27" s="37" t="s">
        <v>121</v>
      </c>
      <c r="B27" s="38"/>
      <c r="C27" s="31">
        <v>2400000</v>
      </c>
      <c r="D27" s="22"/>
      <c r="E27" s="31">
        <v>49029654650</v>
      </c>
      <c r="F27" s="22"/>
      <c r="G27" s="31">
        <v>62370123120</v>
      </c>
      <c r="H27" s="39"/>
      <c r="I27" s="31">
        <v>0</v>
      </c>
      <c r="J27" s="22"/>
      <c r="K27" s="31">
        <v>0</v>
      </c>
      <c r="L27" s="22"/>
      <c r="M27" s="31">
        <v>0</v>
      </c>
      <c r="N27" s="22"/>
      <c r="O27" s="31">
        <v>0</v>
      </c>
      <c r="P27" s="39"/>
      <c r="Q27" s="31">
        <f t="shared" si="0"/>
        <v>2400000</v>
      </c>
      <c r="R27" s="22"/>
      <c r="S27" s="31">
        <v>23380</v>
      </c>
      <c r="T27" s="22"/>
      <c r="U27" s="31">
        <v>49029654650</v>
      </c>
      <c r="V27" s="22"/>
      <c r="W27" s="31">
        <v>55678254240</v>
      </c>
      <c r="X27" s="22"/>
      <c r="Y27" s="23">
        <f t="shared" si="1"/>
        <v>1.5907870302425309</v>
      </c>
      <c r="Z27" s="2"/>
      <c r="AA27" s="2">
        <f t="shared" si="2"/>
        <v>0</v>
      </c>
    </row>
    <row r="28" spans="1:27" ht="43.5" customHeight="1" x14ac:dyDescent="0.2">
      <c r="A28" s="37" t="s">
        <v>120</v>
      </c>
      <c r="B28" s="38"/>
      <c r="C28" s="31">
        <v>4000000</v>
      </c>
      <c r="D28" s="22"/>
      <c r="E28" s="31">
        <v>54222987212</v>
      </c>
      <c r="F28" s="22"/>
      <c r="G28" s="31">
        <v>50169171200</v>
      </c>
      <c r="H28" s="39"/>
      <c r="I28" s="31">
        <v>1100000</v>
      </c>
      <c r="J28" s="22"/>
      <c r="K28" s="31">
        <v>13324136014</v>
      </c>
      <c r="L28" s="22"/>
      <c r="M28" s="31">
        <v>-1400000</v>
      </c>
      <c r="N28" s="22"/>
      <c r="O28" s="31">
        <v>-20226431870</v>
      </c>
      <c r="P28" s="39"/>
      <c r="Q28" s="31">
        <f t="shared" si="0"/>
        <v>3700000</v>
      </c>
      <c r="R28" s="22"/>
      <c r="S28" s="31">
        <v>14550</v>
      </c>
      <c r="T28" s="22"/>
      <c r="U28" s="31">
        <v>38751422736</v>
      </c>
      <c r="V28" s="22"/>
      <c r="W28" s="31">
        <v>53418855450</v>
      </c>
      <c r="X28" s="22"/>
      <c r="Y28" s="23">
        <f t="shared" si="1"/>
        <v>1.5262336001765513</v>
      </c>
      <c r="Z28" s="2"/>
      <c r="AA28" s="2">
        <f t="shared" si="2"/>
        <v>0</v>
      </c>
    </row>
    <row r="29" spans="1:27" ht="43.5" customHeight="1" x14ac:dyDescent="0.2">
      <c r="A29" s="37" t="s">
        <v>140</v>
      </c>
      <c r="B29" s="38"/>
      <c r="C29" s="31">
        <v>0</v>
      </c>
      <c r="D29" s="22"/>
      <c r="E29" s="31">
        <v>0</v>
      </c>
      <c r="F29" s="22"/>
      <c r="G29" s="31">
        <v>0</v>
      </c>
      <c r="H29" s="39"/>
      <c r="I29" s="31">
        <v>240351</v>
      </c>
      <c r="J29" s="22"/>
      <c r="K29" s="31">
        <v>53995177986</v>
      </c>
      <c r="L29" s="22"/>
      <c r="M29" s="31">
        <v>0</v>
      </c>
      <c r="N29" s="22"/>
      <c r="O29" s="31">
        <v>0</v>
      </c>
      <c r="P29" s="39"/>
      <c r="Q29" s="31">
        <f t="shared" si="0"/>
        <v>240351</v>
      </c>
      <c r="R29" s="22"/>
      <c r="S29" s="31">
        <v>216600</v>
      </c>
      <c r="T29" s="22"/>
      <c r="U29" s="31">
        <v>53995177986</v>
      </c>
      <c r="V29" s="22"/>
      <c r="W29" s="31">
        <v>51657602594</v>
      </c>
      <c r="X29" s="22"/>
      <c r="Y29" s="23">
        <f t="shared" si="1"/>
        <v>1.475912730053264</v>
      </c>
      <c r="Z29" s="2"/>
      <c r="AA29" s="2">
        <f t="shared" si="2"/>
        <v>0</v>
      </c>
    </row>
    <row r="30" spans="1:27" ht="43.5" customHeight="1" x14ac:dyDescent="0.2">
      <c r="A30" s="37" t="s">
        <v>133</v>
      </c>
      <c r="B30" s="38"/>
      <c r="C30" s="31">
        <v>0</v>
      </c>
      <c r="D30" s="22"/>
      <c r="E30" s="31">
        <v>0</v>
      </c>
      <c r="F30" s="22"/>
      <c r="G30" s="31">
        <v>0</v>
      </c>
      <c r="H30" s="39"/>
      <c r="I30" s="31">
        <v>7500000</v>
      </c>
      <c r="J30" s="22"/>
      <c r="K30" s="31">
        <v>50609465130</v>
      </c>
      <c r="L30" s="22"/>
      <c r="M30" s="31">
        <v>0</v>
      </c>
      <c r="N30" s="22"/>
      <c r="O30" s="31">
        <v>0</v>
      </c>
      <c r="P30" s="39"/>
      <c r="Q30" s="31">
        <f t="shared" si="0"/>
        <v>7500000</v>
      </c>
      <c r="R30" s="22"/>
      <c r="S30" s="31">
        <v>6760</v>
      </c>
      <c r="T30" s="22"/>
      <c r="U30" s="31">
        <v>50609465130</v>
      </c>
      <c r="V30" s="22"/>
      <c r="W30" s="31">
        <v>50308089000</v>
      </c>
      <c r="X30" s="22"/>
      <c r="Y30" s="23">
        <f t="shared" si="1"/>
        <v>1.4373556892161448</v>
      </c>
      <c r="Z30" s="2"/>
      <c r="AA30" s="2">
        <f t="shared" si="2"/>
        <v>0</v>
      </c>
    </row>
    <row r="31" spans="1:27" ht="43.5" customHeight="1" x14ac:dyDescent="0.2">
      <c r="A31" s="37" t="s">
        <v>98</v>
      </c>
      <c r="B31" s="38"/>
      <c r="C31" s="31">
        <v>2700000</v>
      </c>
      <c r="D31" s="22"/>
      <c r="E31" s="31">
        <v>45854920502</v>
      </c>
      <c r="F31" s="22"/>
      <c r="G31" s="31">
        <v>41124630150</v>
      </c>
      <c r="H31" s="39"/>
      <c r="I31" s="31">
        <v>0</v>
      </c>
      <c r="J31" s="22"/>
      <c r="K31" s="31">
        <v>0</v>
      </c>
      <c r="L31" s="22"/>
      <c r="M31" s="31">
        <v>0</v>
      </c>
      <c r="N31" s="22"/>
      <c r="O31" s="31">
        <v>0</v>
      </c>
      <c r="P31" s="39"/>
      <c r="Q31" s="31">
        <f t="shared" si="0"/>
        <v>2700000</v>
      </c>
      <c r="R31" s="22"/>
      <c r="S31" s="31">
        <v>17770</v>
      </c>
      <c r="T31" s="22"/>
      <c r="U31" s="31">
        <v>45854920502</v>
      </c>
      <c r="V31" s="22"/>
      <c r="W31" s="31">
        <v>47608122330</v>
      </c>
      <c r="X31" s="22"/>
      <c r="Y31" s="23">
        <f t="shared" si="1"/>
        <v>1.3602147655404617</v>
      </c>
      <c r="Z31" s="2"/>
      <c r="AA31" s="2">
        <f t="shared" si="2"/>
        <v>0</v>
      </c>
    </row>
    <row r="32" spans="1:27" ht="43.5" customHeight="1" x14ac:dyDescent="0.2">
      <c r="A32" s="37" t="s">
        <v>95</v>
      </c>
      <c r="B32" s="38"/>
      <c r="C32" s="31">
        <v>8093726</v>
      </c>
      <c r="D32" s="22"/>
      <c r="E32" s="31">
        <v>19520718537</v>
      </c>
      <c r="F32" s="22"/>
      <c r="G32" s="31">
        <v>46018555383</v>
      </c>
      <c r="H32" s="39"/>
      <c r="I32" s="31">
        <v>0</v>
      </c>
      <c r="J32" s="22"/>
      <c r="K32" s="31">
        <v>0</v>
      </c>
      <c r="L32" s="22"/>
      <c r="M32" s="31">
        <v>0</v>
      </c>
      <c r="N32" s="22"/>
      <c r="O32" s="31">
        <v>0</v>
      </c>
      <c r="P32" s="39"/>
      <c r="Q32" s="31">
        <f t="shared" si="0"/>
        <v>8093726</v>
      </c>
      <c r="R32" s="22"/>
      <c r="S32" s="31">
        <v>5850</v>
      </c>
      <c r="T32" s="22"/>
      <c r="U32" s="31">
        <v>19520718537</v>
      </c>
      <c r="V32" s="22"/>
      <c r="W32" s="31">
        <v>46982294763</v>
      </c>
      <c r="X32" s="22"/>
      <c r="Y32" s="23">
        <f t="shared" si="1"/>
        <v>1.3423342053407739</v>
      </c>
      <c r="Z32" s="2"/>
      <c r="AA32" s="2">
        <f t="shared" si="2"/>
        <v>0</v>
      </c>
    </row>
    <row r="33" spans="1:27" ht="43.5" customHeight="1" x14ac:dyDescent="0.2">
      <c r="A33" s="37" t="s">
        <v>136</v>
      </c>
      <c r="B33" s="38"/>
      <c r="C33" s="31">
        <v>0</v>
      </c>
      <c r="D33" s="22"/>
      <c r="E33" s="31">
        <v>0</v>
      </c>
      <c r="F33" s="22"/>
      <c r="G33" s="31">
        <v>0</v>
      </c>
      <c r="H33" s="39"/>
      <c r="I33" s="31">
        <v>1080000</v>
      </c>
      <c r="J33" s="22"/>
      <c r="K33" s="31">
        <v>44064398683</v>
      </c>
      <c r="L33" s="22"/>
      <c r="M33" s="31">
        <v>0</v>
      </c>
      <c r="N33" s="22"/>
      <c r="O33" s="31">
        <v>0</v>
      </c>
      <c r="P33" s="39"/>
      <c r="Q33" s="31">
        <f t="shared" si="0"/>
        <v>1080000</v>
      </c>
      <c r="R33" s="22"/>
      <c r="S33" s="31">
        <v>41430</v>
      </c>
      <c r="T33" s="22"/>
      <c r="U33" s="31">
        <v>44064398683</v>
      </c>
      <c r="V33" s="22"/>
      <c r="W33" s="31">
        <v>44398525788</v>
      </c>
      <c r="X33" s="22"/>
      <c r="Y33" s="23">
        <f t="shared" si="1"/>
        <v>1.2685131735811217</v>
      </c>
      <c r="Z33" s="2"/>
      <c r="AA33" s="2">
        <f t="shared" si="2"/>
        <v>0</v>
      </c>
    </row>
    <row r="34" spans="1:27" ht="43.5" customHeight="1" x14ac:dyDescent="0.2">
      <c r="A34" s="37" t="s">
        <v>139</v>
      </c>
      <c r="B34" s="38"/>
      <c r="C34" s="31">
        <v>0</v>
      </c>
      <c r="D34" s="22"/>
      <c r="E34" s="31">
        <v>0</v>
      </c>
      <c r="F34" s="22"/>
      <c r="G34" s="31">
        <v>0</v>
      </c>
      <c r="H34" s="39"/>
      <c r="I34" s="31">
        <v>15802379</v>
      </c>
      <c r="J34" s="22"/>
      <c r="K34" s="31">
        <v>0</v>
      </c>
      <c r="L34" s="22"/>
      <c r="M34" s="31">
        <v>-1</v>
      </c>
      <c r="N34" s="22"/>
      <c r="O34" s="31">
        <v>-1</v>
      </c>
      <c r="P34" s="39"/>
      <c r="Q34" s="31">
        <f t="shared" si="0"/>
        <v>15802378</v>
      </c>
      <c r="R34" s="22"/>
      <c r="S34" s="31">
        <v>2710</v>
      </c>
      <c r="T34" s="22"/>
      <c r="U34" s="31">
        <v>38858047502</v>
      </c>
      <c r="V34" s="22"/>
      <c r="W34" s="31">
        <v>42493411424</v>
      </c>
      <c r="X34" s="22"/>
      <c r="Y34" s="23">
        <f t="shared" si="1"/>
        <v>1.2140820269378294</v>
      </c>
      <c r="Z34" s="2"/>
      <c r="AA34" s="2">
        <f t="shared" si="2"/>
        <v>0</v>
      </c>
    </row>
    <row r="35" spans="1:27" ht="43.5" customHeight="1" x14ac:dyDescent="0.2">
      <c r="A35" s="37" t="s">
        <v>104</v>
      </c>
      <c r="B35" s="38"/>
      <c r="C35" s="31">
        <v>4200000</v>
      </c>
      <c r="D35" s="22"/>
      <c r="E35" s="31">
        <v>34230948777</v>
      </c>
      <c r="F35" s="22"/>
      <c r="G35" s="31">
        <v>30923102280</v>
      </c>
      <c r="H35" s="39"/>
      <c r="I35" s="31">
        <v>900000</v>
      </c>
      <c r="J35" s="22"/>
      <c r="K35" s="31">
        <v>7037456010</v>
      </c>
      <c r="L35" s="22"/>
      <c r="M35" s="31">
        <v>0</v>
      </c>
      <c r="N35" s="22"/>
      <c r="O35" s="31">
        <v>0</v>
      </c>
      <c r="P35" s="39"/>
      <c r="Q35" s="31">
        <f t="shared" si="0"/>
        <v>5100000</v>
      </c>
      <c r="R35" s="22"/>
      <c r="S35" s="31">
        <v>8360</v>
      </c>
      <c r="T35" s="22"/>
      <c r="U35" s="31">
        <v>41268404787</v>
      </c>
      <c r="V35" s="22"/>
      <c r="W35" s="31">
        <v>42306423720</v>
      </c>
      <c r="X35" s="22"/>
      <c r="Y35" s="23">
        <f t="shared" si="1"/>
        <v>1.2087395890615296</v>
      </c>
      <c r="Z35" s="2"/>
      <c r="AA35" s="2">
        <f t="shared" si="2"/>
        <v>0</v>
      </c>
    </row>
    <row r="36" spans="1:27" ht="43.5" customHeight="1" x14ac:dyDescent="0.2">
      <c r="A36" s="37" t="s">
        <v>107</v>
      </c>
      <c r="B36" s="38"/>
      <c r="C36" s="31">
        <v>1400000</v>
      </c>
      <c r="D36" s="22"/>
      <c r="E36" s="31">
        <v>33139117421</v>
      </c>
      <c r="F36" s="22"/>
      <c r="G36" s="31">
        <v>57998181500</v>
      </c>
      <c r="H36" s="39"/>
      <c r="I36" s="31">
        <v>2367665</v>
      </c>
      <c r="J36" s="22"/>
      <c r="K36" s="31">
        <v>0</v>
      </c>
      <c r="L36" s="22"/>
      <c r="M36" s="31">
        <v>-462312</v>
      </c>
      <c r="N36" s="22"/>
      <c r="O36" s="31">
        <v>-17219104233</v>
      </c>
      <c r="P36" s="39"/>
      <c r="Q36" s="31">
        <f t="shared" si="0"/>
        <v>3305353</v>
      </c>
      <c r="R36" s="22"/>
      <c r="S36" s="31">
        <v>12196</v>
      </c>
      <c r="T36" s="22"/>
      <c r="U36" s="31">
        <v>22195840343</v>
      </c>
      <c r="V36" s="22"/>
      <c r="W36" s="31">
        <v>40000472769</v>
      </c>
      <c r="X36" s="22"/>
      <c r="Y36" s="23">
        <f t="shared" si="1"/>
        <v>1.1428561141699822</v>
      </c>
      <c r="Z36" s="2"/>
      <c r="AA36" s="2">
        <f t="shared" si="2"/>
        <v>0</v>
      </c>
    </row>
    <row r="37" spans="1:27" ht="43.5" customHeight="1" x14ac:dyDescent="0.2">
      <c r="A37" s="37" t="s">
        <v>144</v>
      </c>
      <c r="B37" s="38"/>
      <c r="C37" s="31">
        <v>0</v>
      </c>
      <c r="D37" s="22"/>
      <c r="E37" s="31">
        <v>0</v>
      </c>
      <c r="F37" s="22"/>
      <c r="G37" s="31">
        <v>0</v>
      </c>
      <c r="H37" s="39"/>
      <c r="I37" s="31">
        <v>10800000</v>
      </c>
      <c r="J37" s="22"/>
      <c r="K37" s="31">
        <v>76234548921</v>
      </c>
      <c r="L37" s="22"/>
      <c r="M37" s="31">
        <v>0</v>
      </c>
      <c r="N37" s="22"/>
      <c r="O37" s="31">
        <v>0</v>
      </c>
      <c r="P37" s="39"/>
      <c r="Q37" s="31">
        <f t="shared" si="0"/>
        <v>10800000</v>
      </c>
      <c r="R37" s="22"/>
      <c r="S37" s="31">
        <v>3710</v>
      </c>
      <c r="T37" s="22"/>
      <c r="U37" s="31">
        <v>37376498960</v>
      </c>
      <c r="V37" s="22"/>
      <c r="W37" s="31">
        <v>39758274360</v>
      </c>
      <c r="X37" s="22"/>
      <c r="Y37" s="23">
        <f t="shared" si="1"/>
        <v>1.1359362476432444</v>
      </c>
      <c r="Z37" s="2"/>
      <c r="AA37" s="2">
        <f t="shared" si="2"/>
        <v>0</v>
      </c>
    </row>
    <row r="38" spans="1:27" ht="43.5" customHeight="1" x14ac:dyDescent="0.2">
      <c r="A38" s="37" t="s">
        <v>115</v>
      </c>
      <c r="B38" s="38"/>
      <c r="C38" s="31">
        <v>2272821</v>
      </c>
      <c r="D38" s="22"/>
      <c r="E38" s="31">
        <v>35170870881</v>
      </c>
      <c r="F38" s="22"/>
      <c r="G38" s="31">
        <v>40414117518</v>
      </c>
      <c r="H38" s="39"/>
      <c r="I38" s="31">
        <v>0</v>
      </c>
      <c r="J38" s="22"/>
      <c r="K38" s="31">
        <v>0</v>
      </c>
      <c r="L38" s="22"/>
      <c r="M38" s="31">
        <v>-300000</v>
      </c>
      <c r="N38" s="22"/>
      <c r="O38" s="31">
        <v>-5959573666</v>
      </c>
      <c r="P38" s="39"/>
      <c r="Q38" s="31">
        <f t="shared" si="0"/>
        <v>1972821</v>
      </c>
      <c r="R38" s="22"/>
      <c r="S38" s="31">
        <v>18440</v>
      </c>
      <c r="T38" s="22"/>
      <c r="U38" s="31">
        <v>30528507375</v>
      </c>
      <c r="V38" s="22"/>
      <c r="W38" s="31">
        <v>36097610967</v>
      </c>
      <c r="X38" s="22"/>
      <c r="Y38" s="23">
        <f t="shared" si="1"/>
        <v>1.0313471952895796</v>
      </c>
      <c r="Z38" s="2"/>
      <c r="AA38" s="2">
        <f t="shared" si="2"/>
        <v>0</v>
      </c>
    </row>
    <row r="39" spans="1:27" ht="43.5" customHeight="1" x14ac:dyDescent="0.2">
      <c r="A39" s="37" t="s">
        <v>97</v>
      </c>
      <c r="B39" s="38"/>
      <c r="C39" s="31">
        <v>500000</v>
      </c>
      <c r="D39" s="22"/>
      <c r="E39" s="31">
        <v>29700929032</v>
      </c>
      <c r="F39" s="22"/>
      <c r="G39" s="31">
        <v>30601606800</v>
      </c>
      <c r="H39" s="39"/>
      <c r="I39" s="31">
        <v>0</v>
      </c>
      <c r="J39" s="22"/>
      <c r="K39" s="31">
        <v>0</v>
      </c>
      <c r="L39" s="22"/>
      <c r="M39" s="31">
        <v>0</v>
      </c>
      <c r="N39" s="22"/>
      <c r="O39" s="31">
        <v>0</v>
      </c>
      <c r="P39" s="39"/>
      <c r="Q39" s="31">
        <f t="shared" si="0"/>
        <v>500000</v>
      </c>
      <c r="R39" s="22"/>
      <c r="S39" s="31">
        <v>70110</v>
      </c>
      <c r="T39" s="22"/>
      <c r="U39" s="31">
        <v>29700929032</v>
      </c>
      <c r="V39" s="22"/>
      <c r="W39" s="31">
        <v>34784024850</v>
      </c>
      <c r="X39" s="22"/>
      <c r="Y39" s="23">
        <f t="shared" si="1"/>
        <v>0.99381664073909182</v>
      </c>
      <c r="Z39" s="2"/>
      <c r="AA39" s="2">
        <f t="shared" si="2"/>
        <v>0</v>
      </c>
    </row>
    <row r="40" spans="1:27" ht="43.5" customHeight="1" x14ac:dyDescent="0.2">
      <c r="A40" s="37" t="s">
        <v>138</v>
      </c>
      <c r="B40" s="38"/>
      <c r="C40" s="31">
        <v>0</v>
      </c>
      <c r="D40" s="22"/>
      <c r="E40" s="31">
        <v>0</v>
      </c>
      <c r="F40" s="22"/>
      <c r="G40" s="31">
        <v>0</v>
      </c>
      <c r="H40" s="39"/>
      <c r="I40" s="31">
        <v>3100000</v>
      </c>
      <c r="J40" s="22"/>
      <c r="K40" s="31">
        <v>59477233317</v>
      </c>
      <c r="L40" s="22"/>
      <c r="M40" s="31">
        <v>-1601744</v>
      </c>
      <c r="N40" s="22"/>
      <c r="O40" s="31">
        <v>-35268733295</v>
      </c>
      <c r="P40" s="39"/>
      <c r="Q40" s="31">
        <f t="shared" si="0"/>
        <v>1498256</v>
      </c>
      <c r="R40" s="22"/>
      <c r="S40" s="31">
        <v>20650</v>
      </c>
      <c r="T40" s="22"/>
      <c r="U40" s="31">
        <v>28745845701</v>
      </c>
      <c r="V40" s="22"/>
      <c r="W40" s="31">
        <v>30699828035</v>
      </c>
      <c r="X40" s="22"/>
      <c r="Y40" s="23">
        <f t="shared" si="1"/>
        <v>0.87712678738531591</v>
      </c>
      <c r="Z40" s="2"/>
      <c r="AA40" s="2">
        <f t="shared" si="2"/>
        <v>0</v>
      </c>
    </row>
    <row r="41" spans="1:27" ht="43.5" customHeight="1" x14ac:dyDescent="0.2">
      <c r="A41" s="37" t="s">
        <v>15</v>
      </c>
      <c r="B41" s="38"/>
      <c r="C41" s="31">
        <v>12800000</v>
      </c>
      <c r="D41" s="22"/>
      <c r="E41" s="31">
        <v>33342324508</v>
      </c>
      <c r="F41" s="22"/>
      <c r="G41" s="31">
        <v>28120137984</v>
      </c>
      <c r="H41" s="39"/>
      <c r="I41" s="31">
        <v>0</v>
      </c>
      <c r="J41" s="22"/>
      <c r="K41" s="31">
        <v>0</v>
      </c>
      <c r="L41" s="22"/>
      <c r="M41" s="31">
        <v>0</v>
      </c>
      <c r="N41" s="22"/>
      <c r="O41" s="31">
        <v>0</v>
      </c>
      <c r="P41" s="39"/>
      <c r="Q41" s="31">
        <f t="shared" si="0"/>
        <v>12800000</v>
      </c>
      <c r="R41" s="22"/>
      <c r="S41" s="31">
        <v>2372</v>
      </c>
      <c r="T41" s="22"/>
      <c r="U41" s="31">
        <v>33342324508</v>
      </c>
      <c r="V41" s="22"/>
      <c r="W41" s="31">
        <v>30126904832</v>
      </c>
      <c r="X41" s="22"/>
      <c r="Y41" s="23">
        <f t="shared" si="1"/>
        <v>0.86075776121705916</v>
      </c>
      <c r="Z41" s="2"/>
      <c r="AA41" s="2">
        <f t="shared" si="2"/>
        <v>0</v>
      </c>
    </row>
    <row r="42" spans="1:27" ht="43.5" customHeight="1" x14ac:dyDescent="0.2">
      <c r="A42" s="37" t="s">
        <v>146</v>
      </c>
      <c r="B42" s="38"/>
      <c r="C42" s="31">
        <v>0</v>
      </c>
      <c r="D42" s="22"/>
      <c r="E42" s="31">
        <v>0</v>
      </c>
      <c r="F42" s="22"/>
      <c r="G42" s="31">
        <v>0</v>
      </c>
      <c r="H42" s="39"/>
      <c r="I42" s="31">
        <v>6600000</v>
      </c>
      <c r="J42" s="22"/>
      <c r="K42" s="31">
        <v>30615342401</v>
      </c>
      <c r="L42" s="22"/>
      <c r="M42" s="31">
        <v>0</v>
      </c>
      <c r="N42" s="22"/>
      <c r="O42" s="31">
        <v>0</v>
      </c>
      <c r="P42" s="39"/>
      <c r="Q42" s="31">
        <f t="shared" si="0"/>
        <v>6600000</v>
      </c>
      <c r="R42" s="22"/>
      <c r="S42" s="31">
        <v>4370</v>
      </c>
      <c r="T42" s="22"/>
      <c r="U42" s="31">
        <v>30615342401</v>
      </c>
      <c r="V42" s="22"/>
      <c r="W42" s="31">
        <v>28619051340</v>
      </c>
      <c r="X42" s="22"/>
      <c r="Y42" s="23">
        <f t="shared" si="1"/>
        <v>0.81767678083574047</v>
      </c>
      <c r="Z42" s="2"/>
      <c r="AA42" s="2">
        <f t="shared" si="2"/>
        <v>0</v>
      </c>
    </row>
    <row r="43" spans="1:27" ht="43.5" customHeight="1" x14ac:dyDescent="0.2">
      <c r="A43" s="37" t="s">
        <v>137</v>
      </c>
      <c r="B43" s="38"/>
      <c r="C43" s="31">
        <v>0</v>
      </c>
      <c r="D43" s="22"/>
      <c r="E43" s="31">
        <v>0</v>
      </c>
      <c r="F43" s="22"/>
      <c r="G43" s="31">
        <v>0</v>
      </c>
      <c r="H43" s="39"/>
      <c r="I43" s="31">
        <v>200000</v>
      </c>
      <c r="J43" s="22"/>
      <c r="K43" s="31">
        <v>29062689920</v>
      </c>
      <c r="L43" s="22"/>
      <c r="M43" s="31">
        <v>0</v>
      </c>
      <c r="N43" s="22"/>
      <c r="O43" s="31">
        <v>0</v>
      </c>
      <c r="P43" s="39"/>
      <c r="Q43" s="31">
        <f t="shared" si="0"/>
        <v>200000</v>
      </c>
      <c r="R43" s="22"/>
      <c r="S43" s="31">
        <v>136600</v>
      </c>
      <c r="T43" s="22"/>
      <c r="U43" s="31">
        <v>29062689920</v>
      </c>
      <c r="V43" s="22"/>
      <c r="W43" s="31">
        <v>27108816400</v>
      </c>
      <c r="X43" s="22"/>
      <c r="Y43" s="23">
        <f t="shared" si="1"/>
        <v>0.7745277599484236</v>
      </c>
      <c r="Z43" s="2"/>
      <c r="AA43" s="2">
        <f t="shared" si="2"/>
        <v>0</v>
      </c>
    </row>
    <row r="44" spans="1:27" ht="43.5" customHeight="1" x14ac:dyDescent="0.2">
      <c r="A44" s="37" t="s">
        <v>145</v>
      </c>
      <c r="B44" s="38"/>
      <c r="C44" s="31">
        <v>0</v>
      </c>
      <c r="D44" s="22"/>
      <c r="E44" s="31">
        <v>0</v>
      </c>
      <c r="F44" s="22"/>
      <c r="G44" s="31">
        <v>0</v>
      </c>
      <c r="H44" s="39"/>
      <c r="I44" s="31">
        <v>937500</v>
      </c>
      <c r="J44" s="22"/>
      <c r="K44" s="31">
        <v>21512353672</v>
      </c>
      <c r="L44" s="22"/>
      <c r="M44" s="31">
        <v>-468750</v>
      </c>
      <c r="N44" s="22"/>
      <c r="O44" s="31">
        <v>-13223548236</v>
      </c>
      <c r="P44" s="39"/>
      <c r="Q44" s="31">
        <f t="shared" si="0"/>
        <v>468750</v>
      </c>
      <c r="R44" s="22"/>
      <c r="S44" s="31">
        <v>26420</v>
      </c>
      <c r="T44" s="22"/>
      <c r="U44" s="31">
        <v>10756176829</v>
      </c>
      <c r="V44" s="22"/>
      <c r="W44" s="31">
        <v>12288643781</v>
      </c>
      <c r="X44" s="22"/>
      <c r="Y44" s="23">
        <f t="shared" si="1"/>
        <v>0.35109964227364998</v>
      </c>
      <c r="Z44" s="2"/>
      <c r="AA44" s="2">
        <f t="shared" si="2"/>
        <v>0</v>
      </c>
    </row>
    <row r="45" spans="1:27" ht="43.5" customHeight="1" x14ac:dyDescent="0.2">
      <c r="A45" s="37" t="s">
        <v>141</v>
      </c>
      <c r="B45" s="38"/>
      <c r="C45" s="31">
        <v>0</v>
      </c>
      <c r="D45" s="22"/>
      <c r="E45" s="31">
        <v>0</v>
      </c>
      <c r="F45" s="22"/>
      <c r="G45" s="31">
        <v>0</v>
      </c>
      <c r="H45" s="39"/>
      <c r="I45" s="31">
        <v>900000</v>
      </c>
      <c r="J45" s="22"/>
      <c r="K45" s="31">
        <v>3158328600</v>
      </c>
      <c r="L45" s="22"/>
      <c r="M45" s="31">
        <v>0</v>
      </c>
      <c r="N45" s="22"/>
      <c r="O45" s="31">
        <v>0</v>
      </c>
      <c r="P45" s="39"/>
      <c r="Q45" s="31">
        <f t="shared" si="0"/>
        <v>900000</v>
      </c>
      <c r="R45" s="22"/>
      <c r="S45" s="31">
        <v>5530</v>
      </c>
      <c r="T45" s="22"/>
      <c r="U45" s="31">
        <v>3158328600</v>
      </c>
      <c r="V45" s="22"/>
      <c r="W45" s="31">
        <v>4938527790</v>
      </c>
      <c r="X45" s="22"/>
      <c r="Y45" s="23">
        <f t="shared" si="1"/>
        <v>0.14109899931417658</v>
      </c>
      <c r="Z45" s="2"/>
      <c r="AA45" s="2">
        <f t="shared" si="2"/>
        <v>0</v>
      </c>
    </row>
    <row r="46" spans="1:27" ht="43.5" customHeight="1" x14ac:dyDescent="0.2">
      <c r="A46" s="37" t="s">
        <v>83</v>
      </c>
      <c r="B46" s="38"/>
      <c r="C46" s="31">
        <v>1366065</v>
      </c>
      <c r="D46" s="22"/>
      <c r="E46" s="31">
        <v>3666518460</v>
      </c>
      <c r="F46" s="22"/>
      <c r="G46" s="31">
        <v>3377919251</v>
      </c>
      <c r="H46" s="39"/>
      <c r="I46" s="31">
        <v>0</v>
      </c>
      <c r="J46" s="22"/>
      <c r="K46" s="31">
        <v>0</v>
      </c>
      <c r="L46" s="22"/>
      <c r="M46" s="31">
        <v>0</v>
      </c>
      <c r="N46" s="22"/>
      <c r="O46" s="31">
        <v>0</v>
      </c>
      <c r="P46" s="39"/>
      <c r="Q46" s="31">
        <f t="shared" si="0"/>
        <v>1366065</v>
      </c>
      <c r="R46" s="22"/>
      <c r="S46" s="31">
        <v>2800</v>
      </c>
      <c r="T46" s="22"/>
      <c r="U46" s="31">
        <v>3666518460</v>
      </c>
      <c r="V46" s="22"/>
      <c r="W46" s="31">
        <v>3795414889</v>
      </c>
      <c r="X46" s="22"/>
      <c r="Y46" s="23">
        <f t="shared" si="1"/>
        <v>0.1084390461271509</v>
      </c>
      <c r="Z46" s="2"/>
      <c r="AA46" s="2">
        <f t="shared" si="2"/>
        <v>0</v>
      </c>
    </row>
    <row r="47" spans="1:27" ht="43.5" customHeight="1" x14ac:dyDescent="0.2">
      <c r="A47" s="37" t="s">
        <v>11</v>
      </c>
      <c r="B47" s="38"/>
      <c r="C47" s="31">
        <v>95000000</v>
      </c>
      <c r="D47" s="22"/>
      <c r="E47" s="31">
        <v>47489436570</v>
      </c>
      <c r="F47" s="22"/>
      <c r="G47" s="31">
        <v>60989875550</v>
      </c>
      <c r="H47" s="39"/>
      <c r="I47" s="31">
        <v>105000000</v>
      </c>
      <c r="J47" s="22"/>
      <c r="K47" s="31">
        <v>74693382718</v>
      </c>
      <c r="L47" s="22"/>
      <c r="M47" s="31">
        <v>-200000000</v>
      </c>
      <c r="N47" s="22"/>
      <c r="O47" s="31">
        <v>-140922571164</v>
      </c>
      <c r="P47" s="39"/>
      <c r="Q47" s="31">
        <v>0</v>
      </c>
      <c r="R47" s="22"/>
      <c r="S47" s="31">
        <v>0</v>
      </c>
      <c r="T47" s="22"/>
      <c r="U47" s="31">
        <v>0</v>
      </c>
      <c r="V47" s="22"/>
      <c r="W47" s="31">
        <v>0</v>
      </c>
      <c r="X47" s="22"/>
      <c r="Y47" s="23">
        <f t="shared" si="1"/>
        <v>0</v>
      </c>
      <c r="Z47" s="2"/>
      <c r="AA47" s="2">
        <f t="shared" si="2"/>
        <v>0</v>
      </c>
    </row>
    <row r="48" spans="1:27" ht="43.5" customHeight="1" x14ac:dyDescent="0.2">
      <c r="A48" s="37" t="s">
        <v>12</v>
      </c>
      <c r="B48" s="38"/>
      <c r="C48" s="31">
        <v>61257025</v>
      </c>
      <c r="D48" s="22"/>
      <c r="E48" s="31">
        <v>41266993380</v>
      </c>
      <c r="F48" s="22"/>
      <c r="G48" s="31">
        <v>55009074918</v>
      </c>
      <c r="H48" s="39"/>
      <c r="I48" s="31">
        <v>0</v>
      </c>
      <c r="J48" s="22"/>
      <c r="K48" s="31">
        <v>0</v>
      </c>
      <c r="L48" s="22"/>
      <c r="M48" s="31">
        <v>-61257025</v>
      </c>
      <c r="N48" s="22"/>
      <c r="O48" s="31">
        <v>-65403054999</v>
      </c>
      <c r="P48" s="39"/>
      <c r="Q48" s="31">
        <v>0</v>
      </c>
      <c r="R48" s="22"/>
      <c r="S48" s="31">
        <v>0</v>
      </c>
      <c r="T48" s="22"/>
      <c r="U48" s="31">
        <v>0</v>
      </c>
      <c r="V48" s="22"/>
      <c r="W48" s="31">
        <v>0</v>
      </c>
      <c r="X48" s="22"/>
      <c r="Y48" s="23">
        <f t="shared" si="1"/>
        <v>0</v>
      </c>
      <c r="Z48" s="2"/>
      <c r="AA48" s="2">
        <f t="shared" si="2"/>
        <v>0</v>
      </c>
    </row>
    <row r="49" spans="1:27" ht="43.5" customHeight="1" x14ac:dyDescent="0.2">
      <c r="A49" s="37" t="s">
        <v>103</v>
      </c>
      <c r="B49" s="38"/>
      <c r="C49" s="31">
        <v>5000000</v>
      </c>
      <c r="D49" s="22"/>
      <c r="E49" s="31">
        <v>62365348194</v>
      </c>
      <c r="F49" s="22"/>
      <c r="G49" s="31">
        <v>60429243000</v>
      </c>
      <c r="H49" s="39"/>
      <c r="I49" s="31">
        <v>5000000</v>
      </c>
      <c r="J49" s="22"/>
      <c r="K49" s="31">
        <v>65914126778</v>
      </c>
      <c r="L49" s="22"/>
      <c r="M49" s="31">
        <v>-10000000</v>
      </c>
      <c r="N49" s="22"/>
      <c r="O49" s="31">
        <v>-142666776351</v>
      </c>
      <c r="P49" s="39"/>
      <c r="Q49" s="31">
        <v>0</v>
      </c>
      <c r="R49" s="22"/>
      <c r="S49" s="31">
        <v>0</v>
      </c>
      <c r="T49" s="22"/>
      <c r="U49" s="31">
        <v>0</v>
      </c>
      <c r="V49" s="22"/>
      <c r="W49" s="31">
        <v>0</v>
      </c>
      <c r="X49" s="22"/>
      <c r="Y49" s="23">
        <f t="shared" si="1"/>
        <v>0</v>
      </c>
      <c r="Z49" s="2"/>
      <c r="AA49" s="2">
        <f t="shared" si="2"/>
        <v>0</v>
      </c>
    </row>
    <row r="50" spans="1:27" ht="43.5" customHeight="1" x14ac:dyDescent="0.2">
      <c r="A50" s="37" t="s">
        <v>113</v>
      </c>
      <c r="B50" s="38"/>
      <c r="C50" s="31">
        <v>360000</v>
      </c>
      <c r="D50" s="22"/>
      <c r="E50" s="31">
        <v>29356170982</v>
      </c>
      <c r="F50" s="22"/>
      <c r="G50" s="31">
        <v>29073907908</v>
      </c>
      <c r="H50" s="39"/>
      <c r="I50" s="31">
        <v>0</v>
      </c>
      <c r="J50" s="22"/>
      <c r="K50" s="31">
        <v>0</v>
      </c>
      <c r="L50" s="22"/>
      <c r="M50" s="31">
        <v>-360000</v>
      </c>
      <c r="N50" s="22"/>
      <c r="O50" s="31">
        <v>-32840464358</v>
      </c>
      <c r="P50" s="39"/>
      <c r="Q50" s="31">
        <v>0</v>
      </c>
      <c r="R50" s="22"/>
      <c r="S50" s="31">
        <v>0</v>
      </c>
      <c r="T50" s="22"/>
      <c r="U50" s="31">
        <v>0</v>
      </c>
      <c r="V50" s="22"/>
      <c r="W50" s="31">
        <v>0</v>
      </c>
      <c r="X50" s="22"/>
      <c r="Y50" s="23">
        <f t="shared" si="1"/>
        <v>0</v>
      </c>
      <c r="Z50" s="2"/>
      <c r="AA50" s="2">
        <f t="shared" si="2"/>
        <v>0</v>
      </c>
    </row>
    <row r="51" spans="1:27" ht="43.5" customHeight="1" x14ac:dyDescent="0.2">
      <c r="A51" s="37" t="s">
        <v>93</v>
      </c>
      <c r="B51" s="38"/>
      <c r="C51" s="31">
        <v>800000</v>
      </c>
      <c r="D51" s="22"/>
      <c r="E51" s="31">
        <v>19636537197</v>
      </c>
      <c r="F51" s="22"/>
      <c r="G51" s="31">
        <v>26053041120</v>
      </c>
      <c r="H51" s="39"/>
      <c r="I51" s="31">
        <v>0</v>
      </c>
      <c r="J51" s="22"/>
      <c r="K51" s="31">
        <v>0</v>
      </c>
      <c r="L51" s="22"/>
      <c r="M51" s="31">
        <v>-800000</v>
      </c>
      <c r="N51" s="22"/>
      <c r="O51" s="31">
        <v>-25687886013</v>
      </c>
      <c r="P51" s="39"/>
      <c r="Q51" s="31">
        <v>0</v>
      </c>
      <c r="R51" s="22"/>
      <c r="S51" s="31">
        <v>0</v>
      </c>
      <c r="T51" s="22"/>
      <c r="U51" s="31">
        <v>0</v>
      </c>
      <c r="V51" s="22"/>
      <c r="W51" s="31">
        <v>0</v>
      </c>
      <c r="X51" s="22"/>
      <c r="Y51" s="23">
        <f t="shared" si="1"/>
        <v>0</v>
      </c>
      <c r="Z51" s="2"/>
      <c r="AA51" s="2">
        <f t="shared" si="2"/>
        <v>0</v>
      </c>
    </row>
    <row r="52" spans="1:27" ht="43.5" customHeight="1" x14ac:dyDescent="0.2">
      <c r="A52" s="37" t="s">
        <v>106</v>
      </c>
      <c r="B52" s="38"/>
      <c r="C52" s="31">
        <v>219000</v>
      </c>
      <c r="D52" s="22"/>
      <c r="E52" s="31">
        <v>5296246349</v>
      </c>
      <c r="F52" s="22"/>
      <c r="G52" s="31">
        <v>5975946075</v>
      </c>
      <c r="H52" s="39"/>
      <c r="I52" s="31">
        <v>0</v>
      </c>
      <c r="J52" s="22"/>
      <c r="K52" s="31">
        <v>0</v>
      </c>
      <c r="L52" s="22"/>
      <c r="M52" s="31">
        <v>-219000</v>
      </c>
      <c r="N52" s="22"/>
      <c r="O52" s="31">
        <v>-6651771366</v>
      </c>
      <c r="P52" s="39"/>
      <c r="Q52" s="31">
        <v>0</v>
      </c>
      <c r="R52" s="22"/>
      <c r="S52" s="31">
        <v>0</v>
      </c>
      <c r="T52" s="22"/>
      <c r="U52" s="31">
        <v>0</v>
      </c>
      <c r="V52" s="22"/>
      <c r="W52" s="31">
        <v>0</v>
      </c>
      <c r="X52" s="22"/>
      <c r="Y52" s="23">
        <f t="shared" si="1"/>
        <v>0</v>
      </c>
      <c r="Z52" s="2"/>
      <c r="AA52" s="2">
        <f t="shared" si="2"/>
        <v>0</v>
      </c>
    </row>
    <row r="53" spans="1:27" ht="43.5" customHeight="1" x14ac:dyDescent="0.2">
      <c r="A53" s="37" t="s">
        <v>142</v>
      </c>
      <c r="B53" s="38"/>
      <c r="C53" s="31">
        <v>0</v>
      </c>
      <c r="D53" s="22"/>
      <c r="E53" s="31">
        <v>0</v>
      </c>
      <c r="F53" s="22"/>
      <c r="G53" s="31">
        <v>0</v>
      </c>
      <c r="H53" s="39"/>
      <c r="I53" s="31">
        <v>1500000</v>
      </c>
      <c r="J53" s="22"/>
      <c r="K53" s="31">
        <v>0</v>
      </c>
      <c r="L53" s="22"/>
      <c r="M53" s="31">
        <v>-1500000</v>
      </c>
      <c r="N53" s="22"/>
      <c r="O53" s="31">
        <v>-19438730831</v>
      </c>
      <c r="P53" s="39"/>
      <c r="Q53" s="31">
        <v>0</v>
      </c>
      <c r="R53" s="22"/>
      <c r="S53" s="31">
        <v>0</v>
      </c>
      <c r="T53" s="22"/>
      <c r="U53" s="31">
        <v>0</v>
      </c>
      <c r="V53" s="22"/>
      <c r="W53" s="31">
        <v>0</v>
      </c>
      <c r="X53" s="22"/>
      <c r="Y53" s="23">
        <f t="shared" si="1"/>
        <v>0</v>
      </c>
      <c r="Z53" s="2"/>
      <c r="AA53" s="2">
        <f t="shared" si="2"/>
        <v>0</v>
      </c>
    </row>
    <row r="54" spans="1:27" ht="43.5" customHeight="1" thickBot="1" x14ac:dyDescent="0.25">
      <c r="A54" s="37" t="s">
        <v>143</v>
      </c>
      <c r="B54" s="38"/>
      <c r="C54" s="32">
        <v>0</v>
      </c>
      <c r="D54" s="22"/>
      <c r="E54" s="32">
        <v>0</v>
      </c>
      <c r="F54" s="22"/>
      <c r="G54" s="32">
        <v>0</v>
      </c>
      <c r="H54" s="39"/>
      <c r="I54" s="32">
        <v>18300000</v>
      </c>
      <c r="J54" s="22"/>
      <c r="K54" s="32">
        <v>65923152239</v>
      </c>
      <c r="L54" s="22"/>
      <c r="M54" s="32">
        <v>-18300000</v>
      </c>
      <c r="N54" s="22"/>
      <c r="O54" s="32">
        <v>-68656189046</v>
      </c>
      <c r="P54" s="39"/>
      <c r="Q54" s="32">
        <v>0</v>
      </c>
      <c r="R54" s="22"/>
      <c r="S54" s="31">
        <v>0</v>
      </c>
      <c r="T54" s="22"/>
      <c r="U54" s="32">
        <v>0</v>
      </c>
      <c r="V54" s="22"/>
      <c r="W54" s="32">
        <v>0</v>
      </c>
      <c r="X54" s="22"/>
      <c r="Y54" s="29">
        <f t="shared" si="1"/>
        <v>0</v>
      </c>
      <c r="Z54" s="2"/>
      <c r="AA54" s="2">
        <f t="shared" si="2"/>
        <v>0</v>
      </c>
    </row>
    <row r="55" spans="1:27" ht="43.5" customHeight="1" thickBot="1" x14ac:dyDescent="0.25">
      <c r="A55" s="40"/>
      <c r="B55" s="40"/>
      <c r="C55" s="41">
        <f>SUM(C10:C54)</f>
        <v>640755246</v>
      </c>
      <c r="D55" s="34"/>
      <c r="E55" s="41">
        <f>SUM(E10:E54)</f>
        <v>1765720777760</v>
      </c>
      <c r="F55" s="34"/>
      <c r="G55" s="33">
        <f>SUM(G10:G54)</f>
        <v>2633800275722</v>
      </c>
      <c r="H55" s="42"/>
      <c r="I55" s="33">
        <f>SUM(I10:I54)</f>
        <v>328816628</v>
      </c>
      <c r="J55" s="34"/>
      <c r="K55" s="33">
        <f>SUM(K10:K54)</f>
        <v>1365125476492</v>
      </c>
      <c r="L55" s="34"/>
      <c r="M55" s="33">
        <f>SUM(M10:M54)</f>
        <v>-465138335</v>
      </c>
      <c r="N55" s="34"/>
      <c r="O55" s="33">
        <f>SUM(O10:O54)</f>
        <v>-1218694356710</v>
      </c>
      <c r="P55" s="42"/>
      <c r="Q55" s="33">
        <f>SUM(Q10:Q54)</f>
        <v>504433539</v>
      </c>
      <c r="R55" s="34"/>
      <c r="S55" s="43"/>
      <c r="T55" s="34"/>
      <c r="U55" s="33">
        <f>SUM(U10:U54)</f>
        <v>2305501640406</v>
      </c>
      <c r="V55" s="34"/>
      <c r="W55" s="33">
        <f>SUM(W10:W54)</f>
        <v>3148065568897</v>
      </c>
      <c r="X55" s="26"/>
      <c r="Y55" s="27">
        <f>SUM(Y10:Y54)</f>
        <v>89.943586517062172</v>
      </c>
      <c r="Z55" s="2"/>
    </row>
    <row r="56" spans="1:27" ht="13.5" thickTop="1" x14ac:dyDescent="0.2">
      <c r="Z56" s="2"/>
    </row>
    <row r="57" spans="1:27" ht="24.75" hidden="1" x14ac:dyDescent="0.2">
      <c r="C57" s="31"/>
      <c r="D57" s="22"/>
      <c r="E57" s="31">
        <v>1673560811713</v>
      </c>
      <c r="F57" s="22"/>
      <c r="G57" s="31">
        <v>809755664710</v>
      </c>
      <c r="H57" s="39"/>
      <c r="I57" s="31">
        <v>331816628</v>
      </c>
      <c r="J57" s="22"/>
      <c r="K57" s="31">
        <v>1365299606977</v>
      </c>
      <c r="L57" s="22"/>
      <c r="M57" s="31">
        <v>-465138335</v>
      </c>
      <c r="N57" s="22"/>
      <c r="O57" s="31">
        <v>-1218694356710</v>
      </c>
      <c r="P57" s="39"/>
      <c r="Q57" s="31">
        <f>C55+I55+M55</f>
        <v>504433539</v>
      </c>
      <c r="R57" s="22"/>
      <c r="S57" s="31"/>
      <c r="T57" s="22"/>
      <c r="U57" s="31">
        <v>2174483626857</v>
      </c>
      <c r="V57" s="22"/>
      <c r="W57" s="31">
        <v>759545084764</v>
      </c>
      <c r="X57" s="22"/>
      <c r="Y57" s="23">
        <v>85.04</v>
      </c>
      <c r="Z57" s="2"/>
    </row>
    <row r="58" spans="1:27" ht="24.75" hidden="1" x14ac:dyDescent="0.2">
      <c r="C58" s="31"/>
      <c r="D58" s="22"/>
      <c r="E58" s="31">
        <v>92159966047</v>
      </c>
      <c r="F58" s="22"/>
      <c r="G58" s="31">
        <v>58323833252</v>
      </c>
      <c r="H58" s="39"/>
      <c r="I58" s="31">
        <f>I57-I55</f>
        <v>3000000</v>
      </c>
      <c r="J58" s="22"/>
      <c r="K58" s="31">
        <f>K57-K55</f>
        <v>174130485</v>
      </c>
      <c r="L58" s="22"/>
      <c r="M58" s="31">
        <f>M57-M55</f>
        <v>0</v>
      </c>
      <c r="N58" s="22"/>
      <c r="O58" s="31">
        <f>O57-O55</f>
        <v>0</v>
      </c>
      <c r="P58" s="39"/>
      <c r="Q58" s="31">
        <f>Q57-Q55</f>
        <v>0</v>
      </c>
      <c r="R58" s="22"/>
      <c r="S58" s="31"/>
      <c r="T58" s="22"/>
      <c r="U58" s="31">
        <v>38858047502</v>
      </c>
      <c r="V58" s="22"/>
      <c r="W58" s="31">
        <v>3635363922</v>
      </c>
      <c r="X58" s="22"/>
      <c r="Y58" s="23">
        <v>4.9000000000000004</v>
      </c>
    </row>
    <row r="59" spans="1:27" ht="24.75" hidden="1" x14ac:dyDescent="0.2">
      <c r="C59" s="31"/>
      <c r="D59" s="22"/>
      <c r="E59" s="31">
        <f>E57+E58</f>
        <v>1765720777760</v>
      </c>
      <c r="F59" s="22"/>
      <c r="G59" s="31">
        <f>SUM(G57:G58)</f>
        <v>868079497962</v>
      </c>
      <c r="H59" s="39"/>
      <c r="I59" s="31"/>
      <c r="J59" s="22"/>
      <c r="K59" s="31"/>
      <c r="L59" s="22"/>
      <c r="M59" s="31"/>
      <c r="N59" s="22"/>
      <c r="O59" s="31"/>
      <c r="P59" s="39"/>
      <c r="Q59" s="31"/>
      <c r="R59" s="22"/>
      <c r="S59" s="31"/>
      <c r="T59" s="22"/>
      <c r="U59" s="31">
        <v>92159966047</v>
      </c>
      <c r="V59" s="22"/>
      <c r="W59" s="31">
        <v>79383479805</v>
      </c>
      <c r="X59" s="22"/>
      <c r="Y59" s="23">
        <f>Y57+Y58</f>
        <v>89.940000000000012</v>
      </c>
    </row>
    <row r="60" spans="1:27" ht="24.75" hidden="1" x14ac:dyDescent="0.2">
      <c r="C60" s="31"/>
      <c r="D60" s="22"/>
      <c r="E60" s="31">
        <f>E59-E55</f>
        <v>0</v>
      </c>
      <c r="F60" s="22"/>
      <c r="G60" s="31">
        <f>E59+G59</f>
        <v>2633800275722</v>
      </c>
      <c r="H60" s="39"/>
      <c r="I60" s="31"/>
      <c r="J60" s="22"/>
      <c r="K60" s="31"/>
      <c r="L60" s="22"/>
      <c r="M60" s="31"/>
      <c r="N60" s="22"/>
      <c r="O60" s="31"/>
      <c r="P60" s="39"/>
      <c r="Q60" s="31"/>
      <c r="R60" s="22"/>
      <c r="S60" s="31"/>
      <c r="T60" s="22"/>
      <c r="U60" s="31">
        <f>U57+U58+U59</f>
        <v>2305501640406</v>
      </c>
      <c r="V60" s="22"/>
      <c r="W60" s="31">
        <f>SUM(W57:W59)</f>
        <v>842563928491</v>
      </c>
      <c r="X60" s="22"/>
      <c r="Y60" s="23">
        <f>Y59-Y55</f>
        <v>-3.5865170621605102E-3</v>
      </c>
    </row>
    <row r="61" spans="1:27" ht="24.75" hidden="1" x14ac:dyDescent="0.2">
      <c r="C61" s="31"/>
      <c r="D61" s="22"/>
      <c r="E61" s="31"/>
      <c r="F61" s="22"/>
      <c r="G61" s="31">
        <f>G60-G55</f>
        <v>0</v>
      </c>
      <c r="H61" s="39"/>
      <c r="I61" s="31"/>
      <c r="J61" s="22"/>
      <c r="K61" s="31"/>
      <c r="L61" s="22"/>
      <c r="M61" s="31"/>
      <c r="N61" s="22"/>
      <c r="O61" s="31"/>
      <c r="P61" s="39"/>
      <c r="Q61" s="31"/>
      <c r="R61" s="22"/>
      <c r="S61" s="31"/>
      <c r="T61" s="22"/>
      <c r="U61" s="31">
        <f>U60-U55</f>
        <v>0</v>
      </c>
      <c r="V61" s="22"/>
      <c r="W61" s="31">
        <f>U60+W60</f>
        <v>3148065568897</v>
      </c>
      <c r="X61" s="22"/>
      <c r="Y61" s="23"/>
    </row>
    <row r="62" spans="1:27" ht="24.75" hidden="1" x14ac:dyDescent="0.2">
      <c r="C62" s="31"/>
      <c r="D62" s="22"/>
      <c r="E62" s="31"/>
      <c r="F62" s="22"/>
      <c r="G62" s="31"/>
      <c r="H62" s="39"/>
      <c r="I62" s="31"/>
      <c r="J62" s="22"/>
      <c r="K62" s="31"/>
      <c r="L62" s="22"/>
      <c r="M62" s="31"/>
      <c r="N62" s="22"/>
      <c r="O62" s="31"/>
      <c r="P62" s="39"/>
      <c r="Q62" s="31"/>
      <c r="R62" s="22"/>
      <c r="S62" s="31"/>
      <c r="T62" s="22"/>
      <c r="U62" s="31"/>
      <c r="V62" s="22"/>
      <c r="W62" s="31">
        <f>W61-W55</f>
        <v>0</v>
      </c>
      <c r="X62" s="22"/>
      <c r="Y62" s="23"/>
    </row>
    <row r="63" spans="1:27" ht="24.75" hidden="1" x14ac:dyDescent="0.2">
      <c r="C63" s="31"/>
      <c r="D63" s="22"/>
      <c r="E63" s="31">
        <v>1765720777760</v>
      </c>
      <c r="F63" s="22"/>
      <c r="G63" s="31">
        <v>2633800275722</v>
      </c>
      <c r="H63" s="39"/>
      <c r="I63" s="31"/>
      <c r="J63" s="22"/>
      <c r="K63" s="31"/>
      <c r="L63" s="22"/>
      <c r="M63" s="31"/>
      <c r="N63" s="22"/>
      <c r="O63" s="31"/>
      <c r="P63" s="39"/>
      <c r="Q63" s="31"/>
      <c r="R63" s="22"/>
      <c r="S63" s="31"/>
      <c r="T63" s="22"/>
      <c r="U63" s="31"/>
      <c r="V63" s="22"/>
      <c r="W63" s="31"/>
      <c r="X63" s="22"/>
      <c r="Y63" s="23"/>
    </row>
    <row r="64" spans="1:27" ht="24.75" hidden="1" x14ac:dyDescent="0.2">
      <c r="C64" s="31"/>
      <c r="D64" s="22"/>
      <c r="E64" s="31">
        <f>E63-E55</f>
        <v>0</v>
      </c>
      <c r="F64" s="22"/>
      <c r="G64" s="31">
        <f>G63-G55</f>
        <v>0</v>
      </c>
      <c r="H64" s="39"/>
      <c r="I64" s="31"/>
      <c r="J64" s="22"/>
      <c r="K64" s="31"/>
      <c r="L64" s="22"/>
      <c r="M64" s="31"/>
      <c r="N64" s="22"/>
      <c r="O64" s="31"/>
      <c r="P64" s="39"/>
      <c r="Q64" s="31"/>
      <c r="R64" s="22"/>
      <c r="S64" s="31"/>
      <c r="T64" s="22"/>
      <c r="U64" s="31"/>
      <c r="V64" s="22"/>
      <c r="W64" s="31"/>
      <c r="X64" s="22"/>
      <c r="Y64" s="23"/>
    </row>
  </sheetData>
  <sortState xmlns:xlrd2="http://schemas.microsoft.com/office/spreadsheetml/2017/richdata2" ref="A10:W54">
    <sortCondition descending="1" ref="W10:W54"/>
  </sortState>
  <mergeCells count="20">
    <mergeCell ref="C7:G7"/>
    <mergeCell ref="I7:O7"/>
    <mergeCell ref="Q7:Y7"/>
    <mergeCell ref="I8:K8"/>
    <mergeCell ref="M8:O8"/>
    <mergeCell ref="S8:S9"/>
    <mergeCell ref="Q8:Q9"/>
    <mergeCell ref="U8:U9"/>
    <mergeCell ref="W8:W9"/>
    <mergeCell ref="C6:Y6"/>
    <mergeCell ref="A5:Y5"/>
    <mergeCell ref="A1:Y1"/>
    <mergeCell ref="A2:Y2"/>
    <mergeCell ref="A3:Y3"/>
    <mergeCell ref="A4:Y4"/>
    <mergeCell ref="Y8:Y9"/>
    <mergeCell ref="G8:G9"/>
    <mergeCell ref="E8:E9"/>
    <mergeCell ref="C8:C9"/>
    <mergeCell ref="A8:A9"/>
  </mergeCells>
  <pageMargins left="0.39" right="0.39" top="0.39" bottom="0.39" header="0" footer="0"/>
  <pageSetup paperSize="9" scale="2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13F4-5B1E-474F-9723-E7C3AAC2A9C3}">
  <sheetPr>
    <pageSetUpPr fitToPage="1"/>
  </sheetPr>
  <dimension ref="A1:T33"/>
  <sheetViews>
    <sheetView rightToLeft="1" view="pageBreakPreview" zoomScale="89" zoomScaleNormal="100" zoomScaleSheetLayoutView="89" workbookViewId="0">
      <selection activeCell="I17" sqref="I17"/>
    </sheetView>
  </sheetViews>
  <sheetFormatPr defaultRowHeight="12.75" x14ac:dyDescent="0.2"/>
  <cols>
    <col min="1" max="1" width="44.28515625" style="12" customWidth="1"/>
    <col min="2" max="2" width="1.28515625" style="12" customWidth="1"/>
    <col min="3" max="3" width="23.85546875" style="12" bestFit="1" customWidth="1"/>
    <col min="4" max="4" width="1.28515625" style="12" customWidth="1"/>
    <col min="5" max="5" width="24.5703125" style="12" customWidth="1"/>
    <col min="6" max="6" width="1.28515625" style="12" customWidth="1"/>
    <col min="7" max="7" width="21.42578125" style="12" customWidth="1"/>
    <col min="8" max="8" width="1.28515625" style="12" customWidth="1"/>
    <col min="9" max="9" width="22.5703125" style="12" customWidth="1"/>
    <col min="10" max="10" width="1.28515625" style="12" customWidth="1"/>
    <col min="11" max="11" width="23.85546875" style="12" bestFit="1" customWidth="1"/>
    <col min="12" max="12" width="1.28515625" style="12" customWidth="1"/>
    <col min="13" max="13" width="23.85546875" style="12" customWidth="1"/>
    <col min="14" max="14" width="1.28515625" style="12" customWidth="1"/>
    <col min="15" max="15" width="21.42578125" style="12" customWidth="1"/>
    <col min="16" max="16" width="1.28515625" style="12" customWidth="1"/>
    <col min="17" max="17" width="22" style="12" customWidth="1"/>
    <col min="18" max="18" width="1.28515625" style="12" customWidth="1"/>
    <col min="19" max="19" width="13" style="12" customWidth="1"/>
    <col min="20" max="20" width="7.7109375" style="12" customWidth="1"/>
    <col min="21" max="21" width="0.28515625" style="12" customWidth="1"/>
    <col min="22" max="16384" width="9.140625" style="12"/>
  </cols>
  <sheetData>
    <row r="1" spans="1:20" ht="39.75" customHeight="1" x14ac:dyDescent="0.2">
      <c r="A1" s="188" t="s">
        <v>85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1"/>
      <c r="S1" s="11"/>
      <c r="T1" s="11"/>
    </row>
    <row r="2" spans="1:20" ht="39.75" customHeight="1" x14ac:dyDescent="0.2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1"/>
      <c r="S2" s="11"/>
      <c r="T2" s="11"/>
    </row>
    <row r="3" spans="1:20" ht="39.75" customHeight="1" x14ac:dyDescent="0.2">
      <c r="A3" s="189" t="str">
        <f>سهام!A3</f>
        <v>به تاریخ 31 شهریور 1405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1"/>
      <c r="S3" s="11"/>
      <c r="T3" s="11"/>
    </row>
    <row r="4" spans="1:20" ht="39.75" customHeight="1" x14ac:dyDescent="0.2"/>
    <row r="5" spans="1:20" ht="39.75" customHeight="1" x14ac:dyDescent="0.2">
      <c r="A5" s="187" t="s">
        <v>20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46"/>
      <c r="S5" s="46"/>
      <c r="T5" s="46"/>
    </row>
    <row r="6" spans="1:20" ht="39.75" customHeight="1" x14ac:dyDescent="0.2">
      <c r="A6" s="46"/>
      <c r="B6" s="46"/>
      <c r="C6" s="186" t="str">
        <f>سهام!C6</f>
        <v>(مبالغ به ریال)</v>
      </c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46"/>
      <c r="S6" s="46"/>
      <c r="T6" s="46"/>
    </row>
    <row r="7" spans="1:20" ht="39.75" customHeight="1" thickBot="1" x14ac:dyDescent="0.4">
      <c r="C7" s="184" t="str">
        <f>سهام!C7</f>
        <v>1405/05/31</v>
      </c>
      <c r="D7" s="185"/>
      <c r="E7" s="185"/>
      <c r="F7" s="185"/>
      <c r="G7" s="185"/>
      <c r="H7" s="185"/>
      <c r="I7" s="185"/>
      <c r="J7" s="49"/>
      <c r="K7" s="185" t="str">
        <f>سهام!Q7</f>
        <v>1405/06/31</v>
      </c>
      <c r="L7" s="185"/>
      <c r="M7" s="185"/>
      <c r="N7" s="185"/>
      <c r="O7" s="185"/>
      <c r="P7" s="185"/>
      <c r="Q7" s="185"/>
    </row>
    <row r="8" spans="1:20" ht="39.75" customHeight="1" thickBot="1" x14ac:dyDescent="0.4">
      <c r="A8" s="48" t="s">
        <v>148</v>
      </c>
      <c r="C8" s="48" t="s">
        <v>22</v>
      </c>
      <c r="D8" s="49"/>
      <c r="E8" s="48" t="s">
        <v>23</v>
      </c>
      <c r="F8" s="49"/>
      <c r="G8" s="48" t="s">
        <v>24</v>
      </c>
      <c r="H8" s="49"/>
      <c r="I8" s="48" t="s">
        <v>25</v>
      </c>
      <c r="J8" s="49"/>
      <c r="K8" s="48" t="s">
        <v>22</v>
      </c>
      <c r="L8" s="49"/>
      <c r="M8" s="48" t="s">
        <v>23</v>
      </c>
      <c r="N8" s="49"/>
      <c r="O8" s="48" t="s">
        <v>24</v>
      </c>
      <c r="P8" s="49"/>
      <c r="Q8" s="48" t="s">
        <v>25</v>
      </c>
    </row>
    <row r="9" spans="1:20" ht="39.75" customHeight="1" x14ac:dyDescent="0.3">
      <c r="A9" s="52" t="s">
        <v>26</v>
      </c>
      <c r="B9" s="47"/>
      <c r="C9" s="53">
        <v>180189901</v>
      </c>
      <c r="D9" s="54"/>
      <c r="E9" s="53">
        <v>901</v>
      </c>
      <c r="F9" s="54"/>
      <c r="G9" s="55" t="s">
        <v>27</v>
      </c>
      <c r="H9" s="54"/>
      <c r="I9" s="56">
        <v>0.198525972309885</v>
      </c>
      <c r="J9" s="54"/>
      <c r="K9" s="53">
        <v>145000000</v>
      </c>
      <c r="L9" s="54"/>
      <c r="M9" s="53">
        <v>915</v>
      </c>
      <c r="N9" s="54"/>
      <c r="O9" s="55" t="s">
        <v>27</v>
      </c>
      <c r="P9" s="54"/>
      <c r="Q9" s="56">
        <v>0.198525972309885</v>
      </c>
    </row>
    <row r="10" spans="1:20" ht="39.75" customHeight="1" x14ac:dyDescent="0.3">
      <c r="A10" s="52" t="s">
        <v>28</v>
      </c>
      <c r="B10" s="47"/>
      <c r="C10" s="53">
        <v>95000000</v>
      </c>
      <c r="D10" s="54"/>
      <c r="E10" s="53">
        <v>517</v>
      </c>
      <c r="F10" s="54"/>
      <c r="G10" s="55" t="s">
        <v>29</v>
      </c>
      <c r="H10" s="54"/>
      <c r="I10" s="56">
        <v>0.19888526561935199</v>
      </c>
      <c r="J10" s="54"/>
      <c r="K10" s="53">
        <v>0</v>
      </c>
      <c r="L10" s="54"/>
      <c r="M10" s="53">
        <v>0</v>
      </c>
      <c r="N10" s="54"/>
      <c r="O10" s="55" t="s">
        <v>149</v>
      </c>
      <c r="P10" s="54"/>
      <c r="Q10" s="56" t="s">
        <v>149</v>
      </c>
    </row>
    <row r="11" spans="1:20" ht="21.75" customHeight="1" x14ac:dyDescent="0.2"/>
    <row r="12" spans="1:20" ht="21.75" customHeight="1" x14ac:dyDescent="0.2"/>
    <row r="13" spans="1:20" ht="21.75" customHeight="1" x14ac:dyDescent="0.2"/>
    <row r="14" spans="1:20" ht="21.75" customHeight="1" x14ac:dyDescent="0.2"/>
    <row r="15" spans="1:20" ht="21.75" customHeight="1" x14ac:dyDescent="0.2"/>
    <row r="16" spans="1:20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</sheetData>
  <mergeCells count="7">
    <mergeCell ref="C7:I7"/>
    <mergeCell ref="K7:Q7"/>
    <mergeCell ref="C6:Q6"/>
    <mergeCell ref="A5:Q5"/>
    <mergeCell ref="A1:Q1"/>
    <mergeCell ref="A2:Q2"/>
    <mergeCell ref="A3:Q3"/>
  </mergeCells>
  <pageMargins left="0.39" right="0.39" top="0.39" bottom="0.39" header="0" footer="0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26"/>
  <sheetViews>
    <sheetView rightToLeft="1" view="pageBreakPreview" topLeftCell="C1" zoomScale="71" zoomScaleNormal="100" zoomScaleSheetLayoutView="71" workbookViewId="0">
      <selection activeCell="C14" sqref="A14:XFD18"/>
    </sheetView>
  </sheetViews>
  <sheetFormatPr defaultRowHeight="12.75" x14ac:dyDescent="0.2"/>
  <cols>
    <col min="1" max="1" width="39.140625" style="7" bestFit="1" customWidth="1"/>
    <col min="2" max="2" width="1.28515625" style="7" customWidth="1"/>
    <col min="3" max="3" width="20.7109375" style="7" customWidth="1"/>
    <col min="4" max="4" width="1.28515625" style="7" customWidth="1"/>
    <col min="5" max="5" width="28.85546875" style="7" customWidth="1"/>
    <col min="6" max="6" width="1.28515625" style="7" customWidth="1"/>
    <col min="7" max="7" width="17.7109375" style="7" customWidth="1"/>
    <col min="8" max="8" width="1.28515625" style="7" customWidth="1"/>
    <col min="9" max="9" width="15.7109375" style="7" customWidth="1"/>
    <col min="10" max="10" width="1.28515625" style="7" customWidth="1"/>
    <col min="11" max="11" width="14.85546875" style="7" customWidth="1"/>
    <col min="12" max="12" width="1.28515625" style="7" customWidth="1"/>
    <col min="13" max="13" width="11.28515625" style="7" bestFit="1" customWidth="1"/>
    <col min="14" max="14" width="1.28515625" style="7" customWidth="1"/>
    <col min="15" max="15" width="23.140625" style="7" bestFit="1" customWidth="1"/>
    <col min="16" max="16" width="1.28515625" style="7" customWidth="1"/>
    <col min="17" max="17" width="22.85546875" style="7" bestFit="1" customWidth="1"/>
    <col min="18" max="18" width="1.28515625" style="7" customWidth="1"/>
    <col min="19" max="19" width="11.28515625" style="7" bestFit="1" customWidth="1"/>
    <col min="20" max="20" width="1.28515625" style="7" customWidth="1"/>
    <col min="21" max="21" width="23.42578125" style="7" bestFit="1" customWidth="1"/>
    <col min="22" max="22" width="1.28515625" style="7" customWidth="1"/>
    <col min="23" max="23" width="12.140625" style="7" bestFit="1" customWidth="1"/>
    <col min="24" max="24" width="1.28515625" style="7" customWidth="1"/>
    <col min="25" max="25" width="23.7109375" style="7" bestFit="1" customWidth="1"/>
    <col min="26" max="26" width="1.28515625" style="7" customWidth="1"/>
    <col min="27" max="27" width="13.42578125" style="7" bestFit="1" customWidth="1"/>
    <col min="28" max="28" width="1.28515625" style="7" customWidth="1"/>
    <col min="29" max="29" width="16.42578125" style="7" bestFit="1" customWidth="1"/>
    <col min="30" max="30" width="1.28515625" style="7" customWidth="1"/>
    <col min="31" max="31" width="23.28515625" style="7" bestFit="1" customWidth="1"/>
    <col min="32" max="32" width="1.28515625" style="7" customWidth="1"/>
    <col min="33" max="33" width="22.85546875" style="7" bestFit="1" customWidth="1"/>
    <col min="34" max="34" width="1.28515625" customWidth="1"/>
    <col min="35" max="35" width="18.85546875" bestFit="1" customWidth="1"/>
    <col min="36" max="36" width="1.42578125" customWidth="1"/>
    <col min="37" max="37" width="17.85546875" hidden="1" customWidth="1"/>
  </cols>
  <sheetData>
    <row r="1" spans="1:37" ht="42.75" customHeight="1" x14ac:dyDescent="0.2">
      <c r="A1" s="178" t="str">
        <f>سهام!A1</f>
        <v>صندوق حفظ ارزش دماوند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</row>
    <row r="2" spans="1:37" ht="42.75" customHeight="1" x14ac:dyDescent="0.2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</row>
    <row r="3" spans="1:37" ht="42.75" customHeight="1" x14ac:dyDescent="0.2">
      <c r="A3" s="174" t="str">
        <f>سهام!A3</f>
        <v>به تاریخ 31 شهریور 1405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</row>
    <row r="4" spans="1:37" ht="42.75" customHeight="1" x14ac:dyDescent="0.2"/>
    <row r="5" spans="1:37" ht="42.75" customHeight="1" x14ac:dyDescent="0.2">
      <c r="A5" s="177" t="s">
        <v>154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</row>
    <row r="6" spans="1:37" ht="42.75" customHeight="1" x14ac:dyDescent="0.2">
      <c r="A6" s="19"/>
      <c r="B6" s="19"/>
      <c r="C6" s="176" t="str">
        <f>سهام!C6</f>
        <v>(مبالغ به ریال)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</row>
    <row r="7" spans="1:37" ht="42.75" customHeight="1" thickBot="1" x14ac:dyDescent="0.4">
      <c r="A7" s="40"/>
      <c r="B7" s="40"/>
      <c r="C7" s="193" t="s">
        <v>150</v>
      </c>
      <c r="D7" s="193"/>
      <c r="E7" s="193"/>
      <c r="F7" s="193"/>
      <c r="G7" s="193"/>
      <c r="H7" s="193"/>
      <c r="I7" s="193"/>
      <c r="J7" s="193"/>
      <c r="K7" s="193"/>
      <c r="L7" s="40"/>
      <c r="M7" s="193" t="str">
        <f>سهام!C7</f>
        <v>1405/05/31</v>
      </c>
      <c r="N7" s="193"/>
      <c r="O7" s="193"/>
      <c r="P7" s="193"/>
      <c r="Q7" s="193"/>
      <c r="R7" s="70"/>
      <c r="S7" s="193" t="s">
        <v>1</v>
      </c>
      <c r="T7" s="193"/>
      <c r="U7" s="193"/>
      <c r="V7" s="193"/>
      <c r="W7" s="193"/>
      <c r="X7" s="193"/>
      <c r="Y7" s="193"/>
      <c r="Z7" s="70"/>
      <c r="AA7" s="196" t="str">
        <f>سهام!Q7</f>
        <v>1405/06/31</v>
      </c>
      <c r="AB7" s="196"/>
      <c r="AC7" s="196"/>
      <c r="AD7" s="196"/>
      <c r="AE7" s="196"/>
      <c r="AF7" s="196"/>
      <c r="AG7" s="196"/>
      <c r="AH7" s="196"/>
      <c r="AI7" s="196"/>
    </row>
    <row r="8" spans="1:37" ht="24.75" customHeight="1" thickBot="1" x14ac:dyDescent="0.4">
      <c r="A8" s="192" t="s">
        <v>31</v>
      </c>
      <c r="B8" s="70"/>
      <c r="C8" s="190" t="s">
        <v>32</v>
      </c>
      <c r="D8" s="70"/>
      <c r="E8" s="190" t="s">
        <v>33</v>
      </c>
      <c r="F8" s="70"/>
      <c r="G8" s="190" t="s">
        <v>34</v>
      </c>
      <c r="H8" s="70"/>
      <c r="I8" s="190" t="s">
        <v>35</v>
      </c>
      <c r="J8" s="70"/>
      <c r="K8" s="190" t="s">
        <v>36</v>
      </c>
      <c r="L8" s="70"/>
      <c r="M8" s="192" t="s">
        <v>5</v>
      </c>
      <c r="N8" s="70"/>
      <c r="O8" s="190" t="s">
        <v>6</v>
      </c>
      <c r="P8" s="70"/>
      <c r="Q8" s="190" t="s">
        <v>7</v>
      </c>
      <c r="R8" s="70"/>
      <c r="S8" s="193" t="s">
        <v>2</v>
      </c>
      <c r="T8" s="193"/>
      <c r="U8" s="193"/>
      <c r="V8" s="70"/>
      <c r="W8" s="193" t="s">
        <v>3</v>
      </c>
      <c r="X8" s="193"/>
      <c r="Y8" s="193"/>
      <c r="Z8" s="70"/>
      <c r="AA8" s="192" t="s">
        <v>5</v>
      </c>
      <c r="AB8" s="70"/>
      <c r="AC8" s="190" t="s">
        <v>9</v>
      </c>
      <c r="AD8" s="70"/>
      <c r="AE8" s="190" t="s">
        <v>6</v>
      </c>
      <c r="AF8" s="70"/>
      <c r="AG8" s="190" t="s">
        <v>7</v>
      </c>
      <c r="AH8" s="58"/>
      <c r="AI8" s="194" t="s">
        <v>10</v>
      </c>
    </row>
    <row r="9" spans="1:37" ht="36.75" customHeight="1" thickBot="1" x14ac:dyDescent="0.4">
      <c r="A9" s="193"/>
      <c r="B9" s="70"/>
      <c r="C9" s="191"/>
      <c r="D9" s="70"/>
      <c r="E9" s="191"/>
      <c r="F9" s="70"/>
      <c r="G9" s="191"/>
      <c r="H9" s="70"/>
      <c r="I9" s="191"/>
      <c r="J9" s="70"/>
      <c r="K9" s="191"/>
      <c r="L9" s="70"/>
      <c r="M9" s="193"/>
      <c r="N9" s="70"/>
      <c r="O9" s="191"/>
      <c r="P9" s="70"/>
      <c r="Q9" s="191"/>
      <c r="R9" s="70"/>
      <c r="S9" s="69" t="s">
        <v>5</v>
      </c>
      <c r="T9" s="70"/>
      <c r="U9" s="69" t="s">
        <v>6</v>
      </c>
      <c r="V9" s="70"/>
      <c r="W9" s="69" t="s">
        <v>5</v>
      </c>
      <c r="X9" s="70"/>
      <c r="Y9" s="69" t="s">
        <v>8</v>
      </c>
      <c r="Z9" s="70"/>
      <c r="AA9" s="193"/>
      <c r="AB9" s="70"/>
      <c r="AC9" s="191"/>
      <c r="AD9" s="70"/>
      <c r="AE9" s="191"/>
      <c r="AF9" s="70"/>
      <c r="AG9" s="191"/>
      <c r="AH9" s="58"/>
      <c r="AI9" s="195"/>
      <c r="AK9" s="68">
        <f>سهام!AA9</f>
        <v>3500044517682</v>
      </c>
    </row>
    <row r="10" spans="1:37" ht="42.75" customHeight="1" x14ac:dyDescent="0.3">
      <c r="A10" s="72" t="s">
        <v>56</v>
      </c>
      <c r="B10" s="73"/>
      <c r="C10" s="31" t="s">
        <v>37</v>
      </c>
      <c r="D10" s="22"/>
      <c r="E10" s="31" t="s">
        <v>37</v>
      </c>
      <c r="F10" s="22"/>
      <c r="G10" s="31" t="s">
        <v>108</v>
      </c>
      <c r="H10" s="22"/>
      <c r="I10" s="31" t="s">
        <v>72</v>
      </c>
      <c r="J10" s="22"/>
      <c r="K10" s="31">
        <v>23</v>
      </c>
      <c r="L10" s="22"/>
      <c r="M10" s="31">
        <v>237600</v>
      </c>
      <c r="N10" s="22"/>
      <c r="O10" s="31">
        <v>237721695000</v>
      </c>
      <c r="P10" s="22"/>
      <c r="Q10" s="31">
        <v>237470805000</v>
      </c>
      <c r="R10" s="22"/>
      <c r="S10" s="31">
        <v>244000</v>
      </c>
      <c r="T10" s="22"/>
      <c r="U10" s="31">
        <v>244125175000</v>
      </c>
      <c r="V10" s="22"/>
      <c r="W10" s="31">
        <v>-243600</v>
      </c>
      <c r="X10" s="22"/>
      <c r="Y10" s="31">
        <v>-243475042500</v>
      </c>
      <c r="Z10" s="22"/>
      <c r="AA10" s="31">
        <v>238000</v>
      </c>
      <c r="AB10" s="22"/>
      <c r="AC10" s="31">
        <v>1000000</v>
      </c>
      <c r="AD10" s="22"/>
      <c r="AE10" s="31">
        <v>238122945054</v>
      </c>
      <c r="AF10" s="22"/>
      <c r="AG10" s="31">
        <v>237870587500</v>
      </c>
      <c r="AH10" s="24"/>
      <c r="AI10" s="63">
        <f>AG10/$AK$9*100</f>
        <v>6.7962160566327965</v>
      </c>
      <c r="AK10" s="7">
        <f>M10+S10+W10-AA10</f>
        <v>0</v>
      </c>
    </row>
    <row r="11" spans="1:37" ht="42.75" customHeight="1" thickBot="1" x14ac:dyDescent="0.35">
      <c r="A11" s="72" t="s">
        <v>57</v>
      </c>
      <c r="B11" s="73"/>
      <c r="C11" s="31" t="s">
        <v>37</v>
      </c>
      <c r="D11" s="22"/>
      <c r="E11" s="31" t="s">
        <v>37</v>
      </c>
      <c r="F11" s="22"/>
      <c r="G11" s="31" t="s">
        <v>96</v>
      </c>
      <c r="H11" s="22"/>
      <c r="I11" s="31" t="s">
        <v>71</v>
      </c>
      <c r="J11" s="22"/>
      <c r="K11" s="31">
        <v>23</v>
      </c>
      <c r="L11" s="22"/>
      <c r="M11" s="32">
        <v>142000</v>
      </c>
      <c r="N11" s="22"/>
      <c r="O11" s="32">
        <v>142076507952</v>
      </c>
      <c r="P11" s="22"/>
      <c r="Q11" s="32">
        <v>141922787500</v>
      </c>
      <c r="R11" s="22"/>
      <c r="S11" s="32">
        <v>269000</v>
      </c>
      <c r="T11" s="22"/>
      <c r="U11" s="32">
        <v>269132168750</v>
      </c>
      <c r="V11" s="22"/>
      <c r="W11" s="32">
        <v>-411000</v>
      </c>
      <c r="X11" s="22"/>
      <c r="Y11" s="32">
        <v>-410797668750</v>
      </c>
      <c r="Z11" s="22"/>
      <c r="AA11" s="32">
        <v>0</v>
      </c>
      <c r="AB11" s="22"/>
      <c r="AC11" s="31">
        <v>0</v>
      </c>
      <c r="AD11" s="22"/>
      <c r="AE11" s="32">
        <v>0</v>
      </c>
      <c r="AF11" s="22"/>
      <c r="AG11" s="32">
        <v>0</v>
      </c>
      <c r="AH11" s="24"/>
      <c r="AI11" s="64">
        <f>AG11/$AK$9*100</f>
        <v>0</v>
      </c>
      <c r="AK11" s="7">
        <f>M11+S11+W11-AA11</f>
        <v>0</v>
      </c>
    </row>
    <row r="12" spans="1:37" ht="42.75" customHeight="1" thickBot="1" x14ac:dyDescent="0.25">
      <c r="A12" s="43"/>
      <c r="B12" s="22"/>
      <c r="C12" s="31"/>
      <c r="D12" s="22"/>
      <c r="E12" s="31"/>
      <c r="F12" s="22"/>
      <c r="G12" s="31"/>
      <c r="H12" s="22"/>
      <c r="I12" s="31"/>
      <c r="J12" s="22"/>
      <c r="K12" s="31"/>
      <c r="L12" s="22"/>
      <c r="M12" s="41">
        <f>SUM(M10:M11)</f>
        <v>379600</v>
      </c>
      <c r="N12" s="34"/>
      <c r="O12" s="41">
        <f>SUM(O10:O11)</f>
        <v>379798202952</v>
      </c>
      <c r="P12" s="34"/>
      <c r="Q12" s="41">
        <f>SUM(Q10:Q11)</f>
        <v>379393592500</v>
      </c>
      <c r="R12" s="34"/>
      <c r="S12" s="41">
        <f>SUM(S10:S11)</f>
        <v>513000</v>
      </c>
      <c r="T12" s="34"/>
      <c r="U12" s="41">
        <f>SUM(U10:U11)</f>
        <v>513257343750</v>
      </c>
      <c r="V12" s="34"/>
      <c r="W12" s="41">
        <f>SUM(W10:W11)</f>
        <v>-654600</v>
      </c>
      <c r="X12" s="34"/>
      <c r="Y12" s="41">
        <f>SUM(Y10:Y11)</f>
        <v>-654272711250</v>
      </c>
      <c r="Z12" s="34"/>
      <c r="AA12" s="41">
        <f>SUM(AA10:AA11)</f>
        <v>238000</v>
      </c>
      <c r="AB12" s="34"/>
      <c r="AC12" s="43"/>
      <c r="AD12" s="34"/>
      <c r="AE12" s="41">
        <f>SUM(AE10:AE11)</f>
        <v>238122945054</v>
      </c>
      <c r="AF12" s="34"/>
      <c r="AG12" s="41">
        <f>SUM(AG10:AG11)</f>
        <v>237870587500</v>
      </c>
      <c r="AH12" s="34"/>
      <c r="AI12" s="75">
        <f>SUM(AI10:AI11)</f>
        <v>6.7962160566327965</v>
      </c>
    </row>
    <row r="13" spans="1:37" ht="13.5" thickTop="1" x14ac:dyDescent="0.2"/>
    <row r="14" spans="1:37" ht="24.75" hidden="1" x14ac:dyDescent="0.2">
      <c r="M14" s="31"/>
      <c r="N14" s="31"/>
      <c r="O14" s="31">
        <v>379798202952</v>
      </c>
      <c r="P14" s="31"/>
      <c r="Q14" s="31">
        <v>-404610452</v>
      </c>
      <c r="R14" s="31"/>
      <c r="S14" s="31">
        <v>513000</v>
      </c>
      <c r="T14" s="31"/>
      <c r="U14" s="31">
        <v>513257343750</v>
      </c>
      <c r="V14" s="31"/>
      <c r="W14" s="31">
        <v>-654600</v>
      </c>
      <c r="X14" s="31"/>
      <c r="Y14" s="31">
        <v>-654272711250</v>
      </c>
      <c r="Z14" s="31"/>
      <c r="AA14" s="31"/>
      <c r="AB14" s="31"/>
      <c r="AC14" s="31"/>
      <c r="AD14" s="31"/>
      <c r="AE14" s="31">
        <v>238122945054</v>
      </c>
      <c r="AF14" s="31"/>
      <c r="AG14" s="31">
        <v>-252357554</v>
      </c>
      <c r="AI14" s="63">
        <v>7.15</v>
      </c>
    </row>
    <row r="15" spans="1:37" ht="24.75" hidden="1" x14ac:dyDescent="0.2">
      <c r="M15" s="31"/>
      <c r="N15" s="31"/>
      <c r="O15" s="31">
        <f>O14-O12</f>
        <v>0</v>
      </c>
      <c r="P15" s="31"/>
      <c r="Q15" s="31">
        <f>O14+Q14</f>
        <v>379393592500</v>
      </c>
      <c r="R15" s="31"/>
      <c r="S15" s="31">
        <f>S14-S12</f>
        <v>0</v>
      </c>
      <c r="T15" s="31"/>
      <c r="U15" s="31">
        <f>U14-U12</f>
        <v>0</v>
      </c>
      <c r="V15" s="31"/>
      <c r="W15" s="31">
        <f>W14-W12</f>
        <v>0</v>
      </c>
      <c r="X15" s="31"/>
      <c r="Y15" s="31">
        <f>Y14-Y12</f>
        <v>0</v>
      </c>
      <c r="Z15" s="31"/>
      <c r="AA15" s="31"/>
      <c r="AB15" s="31"/>
      <c r="AC15" s="31"/>
      <c r="AD15" s="31"/>
      <c r="AE15" s="31">
        <f>AE14-AE12</f>
        <v>0</v>
      </c>
      <c r="AF15" s="31"/>
      <c r="AG15" s="31">
        <f>AE14+AG14</f>
        <v>237870587500</v>
      </c>
      <c r="AI15" s="63">
        <f>AI14-AI12</f>
        <v>0.35378394336720387</v>
      </c>
    </row>
    <row r="16" spans="1:37" ht="24.75" hidden="1" x14ac:dyDescent="0.2">
      <c r="M16" s="31"/>
      <c r="N16" s="31"/>
      <c r="O16" s="31"/>
      <c r="P16" s="31"/>
      <c r="Q16" s="31">
        <f>Q15-Q12</f>
        <v>0</v>
      </c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>
        <f>AG15-AG12</f>
        <v>0</v>
      </c>
    </row>
    <row r="17" spans="13:33" ht="24.75" hidden="1" x14ac:dyDescent="0.2">
      <c r="M17" s="31"/>
      <c r="N17" s="31"/>
      <c r="O17" s="31">
        <v>379798202952</v>
      </c>
      <c r="P17" s="31"/>
      <c r="Q17" s="31">
        <v>379393592500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3:33" ht="24.75" hidden="1" x14ac:dyDescent="0.2">
      <c r="M18" s="31"/>
      <c r="N18" s="31"/>
      <c r="O18" s="31">
        <f>O17-O12</f>
        <v>0</v>
      </c>
      <c r="P18" s="31"/>
      <c r="Q18" s="31">
        <f>Q17-Q12</f>
        <v>0</v>
      </c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3:33" ht="24.75" x14ac:dyDescent="0.2"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3:33" ht="24.75" x14ac:dyDescent="0.2"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3:33" ht="18.75" x14ac:dyDescent="0.2">
      <c r="AG21" s="4"/>
    </row>
    <row r="22" spans="13:33" ht="18.75" x14ac:dyDescent="0.2">
      <c r="AG22" s="4"/>
    </row>
    <row r="23" spans="13:33" ht="18.75" x14ac:dyDescent="0.2">
      <c r="AG23" s="4"/>
    </row>
    <row r="24" spans="13:33" ht="18.75" x14ac:dyDescent="0.2">
      <c r="AG24" s="4"/>
    </row>
    <row r="25" spans="13:33" ht="18.75" x14ac:dyDescent="0.2">
      <c r="AG25" s="4"/>
    </row>
    <row r="26" spans="13:33" ht="18.75" x14ac:dyDescent="0.2">
      <c r="AG26" s="4"/>
    </row>
  </sheetData>
  <sortState xmlns:xlrd2="http://schemas.microsoft.com/office/spreadsheetml/2017/richdata2" ref="A10:AI11">
    <sortCondition descending="1" ref="AG10:AG11"/>
  </sortState>
  <mergeCells count="25">
    <mergeCell ref="A8:A9"/>
    <mergeCell ref="AC8:AC9"/>
    <mergeCell ref="AE8:AE9"/>
    <mergeCell ref="A1:AI1"/>
    <mergeCell ref="A2:AI2"/>
    <mergeCell ref="A3:AI3"/>
    <mergeCell ref="S8:U8"/>
    <mergeCell ref="W8:Y8"/>
    <mergeCell ref="A5:AI5"/>
    <mergeCell ref="M7:Q7"/>
    <mergeCell ref="S7:Y7"/>
    <mergeCell ref="AA7:AI7"/>
    <mergeCell ref="Q8:Q9"/>
    <mergeCell ref="O8:O9"/>
    <mergeCell ref="M8:M9"/>
    <mergeCell ref="K8:K9"/>
    <mergeCell ref="AG8:AG9"/>
    <mergeCell ref="AA8:AA9"/>
    <mergeCell ref="AI8:AI9"/>
    <mergeCell ref="C7:K7"/>
    <mergeCell ref="C6:AI6"/>
    <mergeCell ref="E8:E9"/>
    <mergeCell ref="C8:C9"/>
    <mergeCell ref="I8:I9"/>
    <mergeCell ref="G8:G9"/>
  </mergeCells>
  <pageMargins left="0.39" right="0.39" top="0.39" bottom="0.39" header="0" footer="0"/>
  <pageSetup scale="3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60C1-1BCB-43B7-876B-53C2C0961E6D}">
  <sheetPr>
    <pageSetUpPr fitToPage="1"/>
  </sheetPr>
  <dimension ref="A1:K20"/>
  <sheetViews>
    <sheetView rightToLeft="1" view="pageBreakPreview" zoomScale="64" zoomScaleNormal="100" zoomScaleSheetLayoutView="64" workbookViewId="0">
      <selection activeCell="I20" sqref="I20:I21"/>
    </sheetView>
  </sheetViews>
  <sheetFormatPr defaultRowHeight="15.75" x14ac:dyDescent="0.4"/>
  <cols>
    <col min="1" max="1" width="43.85546875" style="78" customWidth="1"/>
    <col min="2" max="2" width="1.42578125" style="78" customWidth="1"/>
    <col min="3" max="3" width="31.42578125" style="78" customWidth="1"/>
    <col min="4" max="4" width="1.42578125" style="78" customWidth="1"/>
    <col min="5" max="5" width="36.7109375" style="78" customWidth="1"/>
    <col min="6" max="6" width="1.42578125" style="78" customWidth="1"/>
    <col min="7" max="7" width="36.85546875" style="78" customWidth="1"/>
    <col min="8" max="8" width="1.42578125" style="78" customWidth="1"/>
    <col min="9" max="9" width="43" style="78" bestFit="1" customWidth="1"/>
    <col min="10" max="10" width="1.42578125" style="78" customWidth="1"/>
    <col min="11" max="11" width="42.42578125" style="78" customWidth="1"/>
    <col min="12" max="12" width="1.42578125" style="78" customWidth="1"/>
    <col min="13" max="16384" width="9.140625" style="78"/>
  </cols>
  <sheetData>
    <row r="1" spans="1:11" ht="40.5" customHeight="1" x14ac:dyDescent="0.4">
      <c r="A1" s="188" t="s">
        <v>85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ht="40.5" customHeight="1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ht="40.5" customHeight="1" x14ac:dyDescent="0.4">
      <c r="A3" s="188" t="str">
        <f>سهام!A3</f>
        <v>به تاریخ 31 شهریور 1405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11" ht="40.5" customHeight="1" x14ac:dyDescent="0.4">
      <c r="A4" s="187" t="s">
        <v>92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5" spans="1:11" ht="40.5" customHeight="1" x14ac:dyDescent="0.4">
      <c r="A5" s="187" t="s">
        <v>91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</row>
    <row r="6" spans="1:11" ht="40.5" customHeight="1" x14ac:dyDescent="0.4">
      <c r="C6" s="197" t="str">
        <f>سهام!C6</f>
        <v>(مبالغ به ریال)</v>
      </c>
      <c r="D6" s="197"/>
      <c r="E6" s="197"/>
      <c r="F6" s="197"/>
      <c r="G6" s="197"/>
      <c r="H6" s="197"/>
      <c r="I6" s="197"/>
      <c r="J6" s="197"/>
      <c r="K6" s="197"/>
    </row>
    <row r="7" spans="1:11" ht="40.5" customHeight="1" thickBot="1" x14ac:dyDescent="0.45">
      <c r="C7" s="184" t="str">
        <f>سهام!Q7</f>
        <v>1405/06/31</v>
      </c>
      <c r="D7" s="185"/>
      <c r="E7" s="185"/>
      <c r="F7" s="185"/>
      <c r="G7" s="185"/>
      <c r="H7" s="185"/>
      <c r="I7" s="185"/>
      <c r="J7" s="185"/>
      <c r="K7" s="185"/>
    </row>
    <row r="8" spans="1:11" s="79" customFormat="1" ht="40.5" customHeight="1" thickBot="1" x14ac:dyDescent="0.8">
      <c r="A8" s="30" t="s">
        <v>90</v>
      </c>
      <c r="B8" s="82"/>
      <c r="C8" s="30" t="s">
        <v>5</v>
      </c>
      <c r="D8" s="82"/>
      <c r="E8" s="30" t="s">
        <v>89</v>
      </c>
      <c r="F8" s="82"/>
      <c r="G8" s="30" t="s">
        <v>88</v>
      </c>
      <c r="H8" s="82"/>
      <c r="I8" s="30" t="s">
        <v>87</v>
      </c>
      <c r="J8" s="82"/>
      <c r="K8" s="30" t="s">
        <v>86</v>
      </c>
    </row>
    <row r="9" spans="1:11" s="79" customFormat="1" ht="40.5" customHeight="1" x14ac:dyDescent="0.6">
      <c r="A9" s="20" t="s">
        <v>56</v>
      </c>
      <c r="B9" s="80"/>
      <c r="C9" s="31">
        <v>238000</v>
      </c>
      <c r="D9" s="31"/>
      <c r="E9" s="31">
        <v>1000000</v>
      </c>
      <c r="F9" s="31"/>
      <c r="G9" s="31">
        <v>1000000</v>
      </c>
      <c r="H9" s="61"/>
      <c r="I9" s="31">
        <f>C9*G9</f>
        <v>238000000000</v>
      </c>
      <c r="J9" s="77"/>
      <c r="K9" s="61" t="s">
        <v>123</v>
      </c>
    </row>
    <row r="10" spans="1:11" ht="18.75" x14ac:dyDescent="0.45">
      <c r="A10" s="81"/>
      <c r="B10" s="81"/>
      <c r="C10" s="81"/>
      <c r="D10" s="81"/>
      <c r="E10" s="81"/>
      <c r="F10" s="81"/>
      <c r="G10" s="81"/>
      <c r="H10" s="81"/>
      <c r="I10" s="76"/>
      <c r="J10" s="81"/>
      <c r="K10" s="81"/>
    </row>
    <row r="20" spans="9:9" x14ac:dyDescent="0.4">
      <c r="I20" s="78" t="s">
        <v>151</v>
      </c>
    </row>
  </sheetData>
  <mergeCells count="7">
    <mergeCell ref="C7:K7"/>
    <mergeCell ref="A1:K1"/>
    <mergeCell ref="A2:K2"/>
    <mergeCell ref="A3:K3"/>
    <mergeCell ref="A4:K4"/>
    <mergeCell ref="A5:K5"/>
    <mergeCell ref="C6:K6"/>
  </mergeCells>
  <pageMargins left="0.39" right="0.39" top="0.39" bottom="0.39" header="0" footer="0"/>
  <pageSetup scale="5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0"/>
  <sheetViews>
    <sheetView rightToLeft="1" view="pageBreakPreview" topLeftCell="A4" zoomScaleNormal="100" zoomScaleSheetLayoutView="100" workbookViewId="0">
      <selection activeCell="M4" sqref="M1:M1048576"/>
    </sheetView>
  </sheetViews>
  <sheetFormatPr defaultRowHeight="15.75" x14ac:dyDescent="0.4"/>
  <cols>
    <col min="1" max="1" width="33.85546875" style="79" customWidth="1"/>
    <col min="2" max="2" width="1.28515625" style="79" customWidth="1"/>
    <col min="3" max="3" width="34.28515625" style="84" customWidth="1"/>
    <col min="4" max="4" width="1.28515625" style="84" customWidth="1"/>
    <col min="5" max="5" width="26.7109375" style="84" customWidth="1"/>
    <col min="6" max="6" width="1.28515625" style="84" customWidth="1"/>
    <col min="7" max="7" width="22.140625" style="84" bestFit="1" customWidth="1"/>
    <col min="8" max="8" width="1.28515625" style="84" customWidth="1"/>
    <col min="9" max="9" width="19.85546875" style="84" bestFit="1" customWidth="1"/>
    <col min="10" max="10" width="1.28515625" style="79" customWidth="1"/>
    <col min="11" max="11" width="31.140625" style="79" bestFit="1" customWidth="1"/>
    <col min="12" max="12" width="1.42578125" style="79" customWidth="1"/>
    <col min="13" max="13" width="14.5703125" style="79" hidden="1" customWidth="1"/>
    <col min="14" max="16384" width="9.140625" style="79"/>
  </cols>
  <sheetData>
    <row r="1" spans="1:13" ht="39.75" customHeight="1" x14ac:dyDescent="0.4">
      <c r="A1" s="178" t="str">
        <f>سهام!A1</f>
        <v>صندوق حفظ ارزش دماوند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3" ht="39.75" customHeight="1" x14ac:dyDescent="0.4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3" ht="39.75" customHeight="1" x14ac:dyDescent="0.4">
      <c r="A3" s="178" t="str">
        <f>سهام!A3</f>
        <v>به تاریخ 31 شهریور 1405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3" ht="39.75" customHeight="1" x14ac:dyDescent="0.4"/>
    <row r="5" spans="1:13" ht="39.75" customHeight="1" x14ac:dyDescent="0.4">
      <c r="A5" s="177" t="s">
        <v>155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6" spans="1:13" ht="39.75" customHeight="1" x14ac:dyDescent="0.4">
      <c r="A6" s="19"/>
      <c r="B6" s="19"/>
      <c r="C6" s="176" t="str">
        <f>سهام!C6</f>
        <v>(مبالغ به ریال)</v>
      </c>
      <c r="D6" s="176"/>
      <c r="E6" s="176"/>
      <c r="F6" s="176"/>
      <c r="G6" s="176"/>
      <c r="H6" s="176"/>
      <c r="I6" s="176"/>
      <c r="J6" s="176"/>
      <c r="K6" s="176"/>
    </row>
    <row r="7" spans="1:13" ht="34.5" customHeight="1" thickBot="1" x14ac:dyDescent="0.8">
      <c r="A7" s="82"/>
      <c r="B7" s="82"/>
      <c r="C7" s="36" t="str">
        <f>سهام!C7</f>
        <v>1405/05/31</v>
      </c>
      <c r="D7" s="85"/>
      <c r="E7" s="175" t="s">
        <v>1</v>
      </c>
      <c r="F7" s="175"/>
      <c r="G7" s="175"/>
      <c r="H7" s="85"/>
      <c r="I7" s="179" t="str">
        <f>سهام!Q7</f>
        <v>1405/06/31</v>
      </c>
      <c r="J7" s="179"/>
      <c r="K7" s="179"/>
    </row>
    <row r="8" spans="1:13" ht="33.75" customHeight="1" thickBot="1" x14ac:dyDescent="0.8">
      <c r="A8" s="87" t="s">
        <v>38</v>
      </c>
      <c r="B8" s="82"/>
      <c r="C8" s="36" t="s">
        <v>39</v>
      </c>
      <c r="D8" s="85"/>
      <c r="E8" s="36" t="s">
        <v>40</v>
      </c>
      <c r="F8" s="85"/>
      <c r="G8" s="36" t="s">
        <v>41</v>
      </c>
      <c r="H8" s="85"/>
      <c r="I8" s="36" t="s">
        <v>39</v>
      </c>
      <c r="J8" s="82"/>
      <c r="K8" s="30" t="s">
        <v>10</v>
      </c>
      <c r="M8" s="67">
        <f>سهام!AA9</f>
        <v>3500044517682</v>
      </c>
    </row>
    <row r="9" spans="1:13" ht="39.75" customHeight="1" x14ac:dyDescent="0.6">
      <c r="A9" s="20" t="s">
        <v>152</v>
      </c>
      <c r="C9" s="31">
        <v>19842373252</v>
      </c>
      <c r="D9" s="31"/>
      <c r="E9" s="31">
        <v>12472510830</v>
      </c>
      <c r="F9" s="31"/>
      <c r="G9" s="31">
        <v>-14944223179</v>
      </c>
      <c r="H9" s="31">
        <v>0</v>
      </c>
      <c r="I9" s="31">
        <f>C9+E9+G9</f>
        <v>17370660903</v>
      </c>
      <c r="J9" s="77"/>
      <c r="K9" s="63">
        <f>I9/$M$8*100</f>
        <v>0.49629828464308207</v>
      </c>
    </row>
    <row r="10" spans="1:13" ht="39.75" customHeight="1" x14ac:dyDescent="0.6">
      <c r="A10" s="20" t="s">
        <v>156</v>
      </c>
      <c r="C10" s="31">
        <v>1409969678</v>
      </c>
      <c r="D10" s="31"/>
      <c r="E10" s="31">
        <v>479639430530</v>
      </c>
      <c r="F10" s="31"/>
      <c r="G10" s="31">
        <v>-478889113633</v>
      </c>
      <c r="H10" s="31"/>
      <c r="I10" s="31">
        <f>C10+E10+G10</f>
        <v>2160286575</v>
      </c>
      <c r="J10" s="77"/>
      <c r="K10" s="63">
        <f t="shared" ref="K10:K11" si="0">I10/$M$8*100</f>
        <v>6.172168851242809E-2</v>
      </c>
    </row>
    <row r="11" spans="1:13" ht="39.75" customHeight="1" thickBot="1" x14ac:dyDescent="0.65">
      <c r="A11" s="20" t="s">
        <v>153</v>
      </c>
      <c r="C11" s="32">
        <v>79989561</v>
      </c>
      <c r="D11" s="31"/>
      <c r="E11" s="32">
        <v>338611</v>
      </c>
      <c r="F11" s="31"/>
      <c r="G11" s="32">
        <v>0</v>
      </c>
      <c r="H11" s="31"/>
      <c r="I11" s="32">
        <f t="shared" ref="I11" si="1">C11+E11+G11</f>
        <v>80328172</v>
      </c>
      <c r="J11" s="77"/>
      <c r="K11" s="64">
        <f t="shared" si="0"/>
        <v>2.2950614369099376E-3</v>
      </c>
    </row>
    <row r="12" spans="1:13" ht="39.75" customHeight="1" thickBot="1" x14ac:dyDescent="0.65">
      <c r="A12" s="83"/>
      <c r="C12" s="74">
        <f>SUM(C9:C11)</f>
        <v>21332332491</v>
      </c>
      <c r="D12" s="31"/>
      <c r="E12" s="74">
        <f>SUM(E9:E11)</f>
        <v>492112279971</v>
      </c>
      <c r="F12" s="31"/>
      <c r="G12" s="74">
        <f>SUM(G9:G11)</f>
        <v>-493833336812</v>
      </c>
      <c r="H12" s="31"/>
      <c r="I12" s="74">
        <f>SUM(I9:I11)</f>
        <v>19611275650</v>
      </c>
      <c r="J12" s="77"/>
      <c r="K12" s="86">
        <f>SUM(K9:K11)</f>
        <v>0.56031503459242005</v>
      </c>
    </row>
    <row r="13" spans="1:13" ht="16.5" thickTop="1" x14ac:dyDescent="0.4"/>
    <row r="14" spans="1:13" ht="24.75" hidden="1" x14ac:dyDescent="0.6">
      <c r="C14" s="31">
        <v>21332332491</v>
      </c>
      <c r="D14" s="31"/>
      <c r="E14" s="31">
        <v>492112279971</v>
      </c>
      <c r="F14" s="31"/>
      <c r="G14" s="31">
        <v>-493833336812</v>
      </c>
      <c r="H14" s="31"/>
      <c r="I14" s="31">
        <f>C14+E14+G14</f>
        <v>19611275650</v>
      </c>
      <c r="J14" s="77"/>
      <c r="K14" s="63">
        <v>0.56000000000000005</v>
      </c>
    </row>
    <row r="15" spans="1:13" ht="24.75" hidden="1" x14ac:dyDescent="0.6">
      <c r="C15" s="31">
        <f>C14-C12</f>
        <v>0</v>
      </c>
      <c r="D15" s="31"/>
      <c r="E15" s="31">
        <f>E14-E12</f>
        <v>0</v>
      </c>
      <c r="F15" s="31"/>
      <c r="G15" s="31">
        <f>G14-G12</f>
        <v>0</v>
      </c>
      <c r="H15" s="31"/>
      <c r="I15" s="31">
        <f>I14-I12</f>
        <v>0</v>
      </c>
      <c r="J15" s="77"/>
      <c r="K15" s="63">
        <f>K14-K12</f>
        <v>-3.1503459241999376E-4</v>
      </c>
    </row>
    <row r="16" spans="1:13" ht="24.75" x14ac:dyDescent="0.6">
      <c r="C16" s="31"/>
      <c r="D16" s="31"/>
      <c r="E16" s="31"/>
      <c r="F16" s="31"/>
      <c r="G16" s="31"/>
      <c r="H16" s="31"/>
      <c r="I16" s="31">
        <f>C12+E12+G12-I12</f>
        <v>0</v>
      </c>
      <c r="J16" s="77"/>
      <c r="K16" s="63"/>
    </row>
    <row r="17" spans="3:11" ht="24.75" x14ac:dyDescent="0.6">
      <c r="C17" s="31"/>
      <c r="D17" s="31"/>
      <c r="E17" s="31"/>
      <c r="F17" s="31"/>
      <c r="G17" s="31"/>
      <c r="H17" s="31"/>
      <c r="I17" s="31"/>
      <c r="J17" s="77"/>
      <c r="K17" s="63"/>
    </row>
    <row r="18" spans="3:11" ht="24.75" x14ac:dyDescent="0.6">
      <c r="C18" s="31"/>
      <c r="D18" s="31"/>
      <c r="E18" s="31"/>
      <c r="F18" s="31"/>
      <c r="G18" s="31"/>
      <c r="H18" s="31"/>
      <c r="I18" s="31"/>
      <c r="J18" s="77"/>
      <c r="K18" s="63"/>
    </row>
    <row r="19" spans="3:11" ht="24.75" x14ac:dyDescent="0.6">
      <c r="C19" s="31"/>
      <c r="D19" s="31"/>
      <c r="E19" s="31"/>
      <c r="F19" s="31"/>
      <c r="G19" s="31"/>
      <c r="H19" s="31"/>
      <c r="I19" s="31"/>
      <c r="J19" s="77"/>
      <c r="K19" s="63"/>
    </row>
    <row r="20" spans="3:11" ht="24.75" x14ac:dyDescent="0.6">
      <c r="C20" s="31"/>
      <c r="D20" s="31"/>
      <c r="E20" s="31"/>
      <c r="F20" s="31"/>
      <c r="G20" s="31"/>
      <c r="H20" s="31"/>
      <c r="I20" s="31"/>
      <c r="J20" s="77"/>
      <c r="K20" s="63"/>
    </row>
  </sheetData>
  <mergeCells count="7">
    <mergeCell ref="A1:K1"/>
    <mergeCell ref="A2:K2"/>
    <mergeCell ref="A3:K3"/>
    <mergeCell ref="I7:K7"/>
    <mergeCell ref="A5:K5"/>
    <mergeCell ref="E7:G7"/>
    <mergeCell ref="C6:K6"/>
  </mergeCells>
  <pageMargins left="0.39" right="0.39" top="0.39" bottom="0.39" header="0" footer="0"/>
  <pageSetup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32"/>
  <sheetViews>
    <sheetView rightToLeft="1" view="pageBreakPreview" topLeftCell="A4" zoomScaleNormal="100" zoomScaleSheetLayoutView="100" workbookViewId="0">
      <selection activeCell="A14" sqref="A14:XFD15"/>
    </sheetView>
  </sheetViews>
  <sheetFormatPr defaultRowHeight="12.75" x14ac:dyDescent="0.2"/>
  <cols>
    <col min="1" max="1" width="60.140625" bestFit="1" customWidth="1"/>
    <col min="2" max="2" width="1.28515625" customWidth="1"/>
    <col min="3" max="3" width="17.85546875" customWidth="1"/>
    <col min="4" max="4" width="1.28515625" customWidth="1"/>
    <col min="5" max="5" width="23.140625" bestFit="1" customWidth="1"/>
    <col min="6" max="6" width="1.28515625" customWidth="1"/>
    <col min="7" max="7" width="23" bestFit="1" customWidth="1"/>
    <col min="8" max="8" width="1.28515625" customWidth="1"/>
    <col min="9" max="9" width="24" bestFit="1" customWidth="1"/>
    <col min="10" max="11" width="16.140625" hidden="1" customWidth="1"/>
    <col min="12" max="12" width="16.42578125" hidden="1" customWidth="1"/>
    <col min="13" max="13" width="1.42578125" customWidth="1"/>
    <col min="14" max="14" width="13.7109375" bestFit="1" customWidth="1"/>
    <col min="15" max="15" width="15.5703125" bestFit="1" customWidth="1"/>
    <col min="16" max="16" width="16" bestFit="1" customWidth="1"/>
    <col min="17" max="17" width="12.7109375" bestFit="1" customWidth="1"/>
    <col min="18" max="18" width="16" bestFit="1" customWidth="1"/>
    <col min="19" max="19" width="16.140625" bestFit="1" customWidth="1"/>
  </cols>
  <sheetData>
    <row r="1" spans="1:19" ht="39" customHeight="1" x14ac:dyDescent="0.2">
      <c r="A1" s="178" t="str">
        <f>سهام!A1</f>
        <v>صندوق حفظ ارزش دماوند</v>
      </c>
      <c r="B1" s="178"/>
      <c r="C1" s="178"/>
      <c r="D1" s="178"/>
      <c r="E1" s="178"/>
      <c r="F1" s="178"/>
      <c r="G1" s="178"/>
      <c r="H1" s="178"/>
      <c r="I1" s="178"/>
    </row>
    <row r="2" spans="1:19" ht="39" customHeight="1" x14ac:dyDescent="0.2">
      <c r="A2" s="178" t="s">
        <v>42</v>
      </c>
      <c r="B2" s="178"/>
      <c r="C2" s="178"/>
      <c r="D2" s="178"/>
      <c r="E2" s="178"/>
      <c r="F2" s="178"/>
      <c r="G2" s="178"/>
      <c r="H2" s="178"/>
      <c r="I2" s="178"/>
    </row>
    <row r="3" spans="1:19" ht="39" customHeight="1" x14ac:dyDescent="0.2">
      <c r="A3" s="178" t="s">
        <v>167</v>
      </c>
      <c r="B3" s="178"/>
      <c r="C3" s="178"/>
      <c r="D3" s="178"/>
      <c r="E3" s="178"/>
      <c r="F3" s="178"/>
      <c r="G3" s="178"/>
      <c r="H3" s="178"/>
      <c r="I3" s="178"/>
    </row>
    <row r="4" spans="1:19" ht="39" customHeight="1" x14ac:dyDescent="0.2"/>
    <row r="5" spans="1:19" ht="39" customHeight="1" x14ac:dyDescent="0.2">
      <c r="A5" s="177" t="s">
        <v>157</v>
      </c>
      <c r="B5" s="177"/>
      <c r="C5" s="177"/>
      <c r="D5" s="177"/>
      <c r="E5" s="177"/>
      <c r="F5" s="177"/>
      <c r="G5" s="177"/>
      <c r="H5" s="177"/>
      <c r="I5" s="177"/>
    </row>
    <row r="6" spans="1:19" ht="39" customHeight="1" x14ac:dyDescent="0.2">
      <c r="C6" s="198" t="str">
        <f>سهام!C6</f>
        <v>(مبالغ به ریال)</v>
      </c>
      <c r="D6" s="198"/>
      <c r="E6" s="198"/>
      <c r="F6" s="198"/>
      <c r="G6" s="198"/>
      <c r="H6" s="198"/>
      <c r="I6" s="198"/>
      <c r="L6" s="3"/>
    </row>
    <row r="7" spans="1:19" ht="39" customHeight="1" thickBot="1" x14ac:dyDescent="0.35">
      <c r="A7" s="59" t="s">
        <v>43</v>
      </c>
      <c r="B7" s="57"/>
      <c r="C7" s="59" t="s">
        <v>44</v>
      </c>
      <c r="D7" s="57"/>
      <c r="E7" s="59" t="s">
        <v>39</v>
      </c>
      <c r="F7" s="57"/>
      <c r="G7" s="59" t="s">
        <v>45</v>
      </c>
      <c r="H7" s="57"/>
      <c r="I7" s="59" t="s">
        <v>46</v>
      </c>
      <c r="L7" s="3"/>
    </row>
    <row r="8" spans="1:19" ht="39" customHeight="1" x14ac:dyDescent="0.2">
      <c r="A8" s="60" t="s">
        <v>158</v>
      </c>
      <c r="B8" s="24"/>
      <c r="C8" s="90" t="s">
        <v>161</v>
      </c>
      <c r="D8" s="24"/>
      <c r="E8" s="21">
        <f>'درآمد سرمایه گذاری در سهام'!S76</f>
        <v>1684881506314</v>
      </c>
      <c r="F8" s="22"/>
      <c r="G8" s="23">
        <f>E8/$E$12*100</f>
        <v>97.850358142202992</v>
      </c>
      <c r="H8" s="89"/>
      <c r="I8" s="23">
        <f>E8/3097562630324*100</f>
        <v>54.393783351452818</v>
      </c>
      <c r="J8" s="7" t="e">
        <f>'درآمد سرمایه گذاری در سهام'!#REF!</f>
        <v>#REF!</v>
      </c>
      <c r="K8" s="6" t="e">
        <f>'درآمد سرمایه گذاری در سهام'!#REF!</f>
        <v>#REF!</v>
      </c>
      <c r="L8" s="3" t="e">
        <f>'درآمد سرمایه گذاری در سهام'!#REF!</f>
        <v>#REF!</v>
      </c>
      <c r="M8" s="6"/>
      <c r="N8" s="6"/>
      <c r="O8" s="6"/>
      <c r="P8" s="6"/>
      <c r="Q8" s="6"/>
    </row>
    <row r="9" spans="1:19" ht="39" customHeight="1" x14ac:dyDescent="0.2">
      <c r="A9" s="60" t="s">
        <v>159</v>
      </c>
      <c r="B9" s="24"/>
      <c r="C9" s="90" t="s">
        <v>47</v>
      </c>
      <c r="D9" s="24"/>
      <c r="E9" s="21">
        <f>'درآمد سرمایه گذاری در اوراق به'!S13</f>
        <v>30862287699</v>
      </c>
      <c r="F9" s="22"/>
      <c r="G9" s="23">
        <f>E9/$E$12*100</f>
        <v>1.7923431963126197</v>
      </c>
      <c r="H9" s="89"/>
      <c r="I9" s="23">
        <f t="shared" ref="I9:I11" si="0">E9/3097562630324*100</f>
        <v>0.99634103914056638</v>
      </c>
      <c r="J9" s="7">
        <f>'درآمد سرمایه گذاری در اوراق به'!I13</f>
        <v>7271460164</v>
      </c>
      <c r="K9" s="7">
        <f>'درآمد سرمایه گذاری در اوراق به'!I13</f>
        <v>7271460164</v>
      </c>
      <c r="L9" s="3">
        <f>'درآمد سرمایه گذاری در اوراق به'!I13</f>
        <v>7271460164</v>
      </c>
      <c r="M9" s="6"/>
      <c r="N9" s="6"/>
      <c r="O9" s="6"/>
      <c r="P9" s="16"/>
      <c r="Q9" s="7"/>
      <c r="R9" s="6"/>
      <c r="S9" s="7"/>
    </row>
    <row r="10" spans="1:19" ht="39" customHeight="1" x14ac:dyDescent="0.2">
      <c r="A10" s="60" t="s">
        <v>160</v>
      </c>
      <c r="B10" s="24"/>
      <c r="C10" s="90" t="s">
        <v>162</v>
      </c>
      <c r="D10" s="24"/>
      <c r="E10" s="21">
        <f>'درآمد سپرده بانکی'!G14</f>
        <v>1581978840</v>
      </c>
      <c r="F10" s="22"/>
      <c r="G10" s="23">
        <f t="shared" ref="G10:G11" si="1">E10/$E$12*100</f>
        <v>9.1874232987478904E-2</v>
      </c>
      <c r="H10" s="89"/>
      <c r="I10" s="23">
        <f t="shared" si="0"/>
        <v>5.1071730544299844E-2</v>
      </c>
      <c r="J10" s="6">
        <f>'درآمد سپرده بانکی'!C14</f>
        <v>390000073</v>
      </c>
      <c r="K10" s="6">
        <f>'درآمد سپرده بانکی'!C14</f>
        <v>390000073</v>
      </c>
      <c r="L10" s="3">
        <f>'درآمد سپرده بانکی'!C14</f>
        <v>390000073</v>
      </c>
      <c r="M10" s="6"/>
      <c r="N10" s="17"/>
    </row>
    <row r="11" spans="1:19" ht="39" customHeight="1" thickBot="1" x14ac:dyDescent="0.25">
      <c r="A11" s="60" t="s">
        <v>48</v>
      </c>
      <c r="B11" s="24"/>
      <c r="C11" s="90" t="s">
        <v>163</v>
      </c>
      <c r="D11" s="24"/>
      <c r="E11" s="28">
        <f>'سایر درآمدها'!E11</f>
        <v>4570332898</v>
      </c>
      <c r="F11" s="22"/>
      <c r="G11" s="29">
        <f t="shared" si="1"/>
        <v>0.26542442849690179</v>
      </c>
      <c r="H11" s="89"/>
      <c r="I11" s="29">
        <f t="shared" si="0"/>
        <v>0.14754610135266097</v>
      </c>
      <c r="J11" s="6">
        <f>'سایر درآمدها'!C11</f>
        <v>2426087777</v>
      </c>
      <c r="K11" s="6">
        <f>'سایر درآمدها'!C11</f>
        <v>2426087777</v>
      </c>
      <c r="L11" s="3">
        <f>'سایر درآمدها'!C11</f>
        <v>2426087777</v>
      </c>
      <c r="M11" s="6"/>
    </row>
    <row r="12" spans="1:19" ht="39" customHeight="1" thickBot="1" x14ac:dyDescent="0.25">
      <c r="A12" s="60"/>
      <c r="B12" s="24"/>
      <c r="C12" s="62"/>
      <c r="D12" s="24"/>
      <c r="E12" s="65">
        <f>SUM(E8:E11)</f>
        <v>1721896105751</v>
      </c>
      <c r="F12" s="22"/>
      <c r="G12" s="74">
        <f>SUM(G8:G11)</f>
        <v>99.999999999999986</v>
      </c>
      <c r="H12" s="89"/>
      <c r="I12" s="66">
        <f>SUM(I8:I11)</f>
        <v>55.588742222490346</v>
      </c>
      <c r="J12" s="7" t="e">
        <f>SUM(J8:J11)</f>
        <v>#REF!</v>
      </c>
      <c r="K12" s="6" t="e">
        <f>SUM(K8:K11)</f>
        <v>#REF!</v>
      </c>
      <c r="L12" s="3" t="e">
        <f>SUM(L8:L11)</f>
        <v>#REF!</v>
      </c>
      <c r="M12" s="6"/>
    </row>
    <row r="13" spans="1:19" ht="19.5" thickTop="1" x14ac:dyDescent="0.2">
      <c r="A13" s="15"/>
      <c r="E13" s="6"/>
      <c r="L13" s="3"/>
    </row>
    <row r="14" spans="1:19" ht="24.75" hidden="1" x14ac:dyDescent="0.2">
      <c r="E14" s="21">
        <v>1721896105751</v>
      </c>
      <c r="F14" s="22"/>
      <c r="G14" s="23"/>
      <c r="H14" s="89"/>
      <c r="I14" s="23"/>
      <c r="J14" s="6">
        <v>356528053029</v>
      </c>
      <c r="K14" s="6"/>
      <c r="L14" s="3">
        <v>-39899696555</v>
      </c>
      <c r="M14" s="6"/>
    </row>
    <row r="15" spans="1:19" ht="24.75" hidden="1" x14ac:dyDescent="0.2">
      <c r="E15" s="21">
        <f>E14-E12</f>
        <v>0</v>
      </c>
      <c r="F15" s="22"/>
      <c r="G15" s="23"/>
      <c r="H15" s="89"/>
      <c r="I15" s="23"/>
      <c r="J15" s="7" t="e">
        <f>J12-J14</f>
        <v>#REF!</v>
      </c>
      <c r="K15" s="6"/>
      <c r="L15" s="7" t="e">
        <f>L12-L14</f>
        <v>#REF!</v>
      </c>
      <c r="M15" s="6"/>
    </row>
    <row r="16" spans="1:19" ht="24.75" x14ac:dyDescent="0.2">
      <c r="E16" s="21"/>
      <c r="F16" s="22"/>
      <c r="G16" s="23"/>
      <c r="H16" s="89"/>
      <c r="I16" s="23"/>
      <c r="M16" s="6"/>
    </row>
    <row r="32" ht="15.75" customHeight="1" x14ac:dyDescent="0.2"/>
  </sheetData>
  <mergeCells count="5">
    <mergeCell ref="A5:I5"/>
    <mergeCell ref="A1:I1"/>
    <mergeCell ref="A2:I2"/>
    <mergeCell ref="A3:I3"/>
    <mergeCell ref="C6:I6"/>
  </mergeCells>
  <pageMargins left="0.39" right="0.39" top="0.39" bottom="0.39" header="0" footer="0"/>
  <pageSetup scale="8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2C99-9987-4441-80ED-6C58E576C23D}">
  <sheetPr>
    <pageSetUpPr fitToPage="1"/>
  </sheetPr>
  <dimension ref="A1:U85"/>
  <sheetViews>
    <sheetView rightToLeft="1" view="pageBreakPreview" topLeftCell="A64" zoomScale="69" zoomScaleNormal="100" zoomScaleSheetLayoutView="69" workbookViewId="0">
      <selection activeCell="A78" sqref="A78:XFD82"/>
    </sheetView>
  </sheetViews>
  <sheetFormatPr defaultRowHeight="15.75" x14ac:dyDescent="0.4"/>
  <cols>
    <col min="1" max="1" width="53.7109375" style="78" bestFit="1" customWidth="1"/>
    <col min="2" max="2" width="1.28515625" style="78" customWidth="1"/>
    <col min="3" max="3" width="24.5703125" style="103" bestFit="1" customWidth="1"/>
    <col min="4" max="4" width="1.28515625" style="103" customWidth="1"/>
    <col min="5" max="5" width="25.7109375" style="103" bestFit="1" customWidth="1"/>
    <col min="6" max="6" width="1.28515625" style="103" customWidth="1"/>
    <col min="7" max="7" width="23.28515625" style="103" bestFit="1" customWidth="1"/>
    <col min="8" max="8" width="1.28515625" style="103" customWidth="1"/>
    <col min="9" max="9" width="25.5703125" style="103" bestFit="1" customWidth="1"/>
    <col min="10" max="10" width="1.28515625" style="91" customWidth="1"/>
    <col min="11" max="11" width="29.5703125" style="91" bestFit="1" customWidth="1"/>
    <col min="12" max="12" width="1.28515625" style="91" customWidth="1"/>
    <col min="13" max="13" width="24.5703125" style="103" bestFit="1" customWidth="1"/>
    <col min="14" max="14" width="1.28515625" style="103" customWidth="1"/>
    <col min="15" max="15" width="25.7109375" style="103" bestFit="1" customWidth="1"/>
    <col min="16" max="16" width="1.28515625" style="103" customWidth="1"/>
    <col min="17" max="17" width="23.5703125" style="103" bestFit="1" customWidth="1"/>
    <col min="18" max="18" width="1.28515625" style="103" customWidth="1"/>
    <col min="19" max="19" width="26.42578125" style="103" bestFit="1" customWidth="1"/>
    <col min="20" max="20" width="1.28515625" style="91" customWidth="1"/>
    <col min="21" max="21" width="29.5703125" style="91" bestFit="1" customWidth="1"/>
    <col min="22" max="22" width="1.42578125" style="78" customWidth="1"/>
    <col min="23" max="16384" width="9.140625" style="78"/>
  </cols>
  <sheetData>
    <row r="1" spans="1:21" ht="39" customHeight="1" x14ac:dyDescent="0.4">
      <c r="A1" s="188" t="str">
        <f>سهام!A1</f>
        <v>صندوق حفظ ارزش دماوند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</row>
    <row r="2" spans="1:21" ht="39" customHeight="1" x14ac:dyDescent="0.4">
      <c r="A2" s="188" t="s">
        <v>42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</row>
    <row r="3" spans="1:21" ht="39" customHeight="1" x14ac:dyDescent="0.4">
      <c r="A3" s="188" t="str">
        <f>درآمد!A3</f>
        <v>دوره یک ماهه منتهی به 31 شهریور 1405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</row>
    <row r="4" spans="1:21" ht="39" customHeight="1" x14ac:dyDescent="0.4"/>
    <row r="5" spans="1:21" ht="39" customHeight="1" x14ac:dyDescent="0.4">
      <c r="A5" s="200" t="s">
        <v>170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</row>
    <row r="6" spans="1:21" ht="39" customHeight="1" x14ac:dyDescent="0.4">
      <c r="A6" s="92"/>
      <c r="B6" s="92"/>
      <c r="C6" s="201" t="str">
        <f>درآمد!C6</f>
        <v>(مبالغ به ریال)</v>
      </c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</row>
    <row r="7" spans="1:21" ht="39" customHeight="1" thickBot="1" x14ac:dyDescent="0.8">
      <c r="A7" s="95"/>
      <c r="B7" s="95"/>
      <c r="C7" s="185" t="s">
        <v>168</v>
      </c>
      <c r="D7" s="185"/>
      <c r="E7" s="185"/>
      <c r="F7" s="185"/>
      <c r="G7" s="185"/>
      <c r="H7" s="185"/>
      <c r="I7" s="185"/>
      <c r="J7" s="185"/>
      <c r="K7" s="185"/>
      <c r="L7" s="96"/>
      <c r="M7" s="185" t="s">
        <v>169</v>
      </c>
      <c r="N7" s="185"/>
      <c r="O7" s="185"/>
      <c r="P7" s="185"/>
      <c r="Q7" s="185"/>
      <c r="R7" s="185"/>
      <c r="S7" s="185"/>
      <c r="T7" s="185"/>
      <c r="U7" s="185"/>
    </row>
    <row r="8" spans="1:21" ht="39" customHeight="1" thickBot="1" x14ac:dyDescent="0.8">
      <c r="A8" s="188" t="s">
        <v>49</v>
      </c>
      <c r="B8" s="95"/>
      <c r="C8" s="51" t="s">
        <v>50</v>
      </c>
      <c r="D8" s="104"/>
      <c r="E8" s="51" t="s">
        <v>51</v>
      </c>
      <c r="F8" s="104"/>
      <c r="G8" s="51" t="s">
        <v>52</v>
      </c>
      <c r="H8" s="105"/>
      <c r="I8" s="199" t="s">
        <v>19</v>
      </c>
      <c r="J8" s="199"/>
      <c r="K8" s="199"/>
      <c r="L8" s="96"/>
      <c r="M8" s="51" t="s">
        <v>50</v>
      </c>
      <c r="N8" s="104"/>
      <c r="O8" s="51" t="s">
        <v>51</v>
      </c>
      <c r="P8" s="104"/>
      <c r="Q8" s="51" t="s">
        <v>52</v>
      </c>
      <c r="R8" s="105"/>
      <c r="S8" s="199" t="s">
        <v>19</v>
      </c>
      <c r="T8" s="199"/>
      <c r="U8" s="199"/>
    </row>
    <row r="9" spans="1:21" ht="39" customHeight="1" thickBot="1" x14ac:dyDescent="0.8">
      <c r="A9" s="185"/>
      <c r="B9" s="99"/>
      <c r="C9" s="50" t="s">
        <v>164</v>
      </c>
      <c r="D9" s="104"/>
      <c r="E9" s="50" t="s">
        <v>165</v>
      </c>
      <c r="F9" s="104"/>
      <c r="G9" s="50" t="s">
        <v>166</v>
      </c>
      <c r="H9" s="104"/>
      <c r="I9" s="106" t="s">
        <v>39</v>
      </c>
      <c r="J9" s="97"/>
      <c r="K9" s="98" t="s">
        <v>45</v>
      </c>
      <c r="L9" s="96"/>
      <c r="M9" s="50" t="s">
        <v>164</v>
      </c>
      <c r="N9" s="104"/>
      <c r="O9" s="50" t="s">
        <v>165</v>
      </c>
      <c r="P9" s="104"/>
      <c r="Q9" s="50" t="s">
        <v>166</v>
      </c>
      <c r="R9" s="104"/>
      <c r="S9" s="106" t="s">
        <v>39</v>
      </c>
      <c r="T9" s="97"/>
      <c r="U9" s="98" t="s">
        <v>45</v>
      </c>
    </row>
    <row r="10" spans="1:21" ht="39" customHeight="1" x14ac:dyDescent="0.6">
      <c r="A10" s="52" t="s">
        <v>84</v>
      </c>
      <c r="B10" s="93"/>
      <c r="C10" s="101">
        <v>0</v>
      </c>
      <c r="D10" s="101"/>
      <c r="E10" s="101">
        <v>-30600749980</v>
      </c>
      <c r="F10" s="101"/>
      <c r="G10" s="101">
        <v>102154949524</v>
      </c>
      <c r="H10" s="101"/>
      <c r="I10" s="101">
        <f>C10+E10+G10</f>
        <v>71554199544</v>
      </c>
      <c r="J10" s="55"/>
      <c r="K10" s="100">
        <f>I10/$I$76*100</f>
        <v>18.525672701786888</v>
      </c>
      <c r="L10" s="55"/>
      <c r="M10" s="101">
        <f>VLOOKUP(A10,'درآمد سود سهام'!A:M,9,0)</f>
        <v>10070000000</v>
      </c>
      <c r="N10" s="101"/>
      <c r="O10" s="101">
        <f>VLOOKUP(A10,'درآمد ناشی از تغییر قیمت اوراق'!A:Q,17,0)</f>
        <v>178936555508</v>
      </c>
      <c r="P10" s="101"/>
      <c r="Q10" s="101">
        <f>VLOOKUP(A10,'درآمد ناشی از فروش'!A:Q,17,0)</f>
        <v>103771329669</v>
      </c>
      <c r="R10" s="101"/>
      <c r="S10" s="101">
        <f>M10+O10+Q10</f>
        <v>292777885177</v>
      </c>
      <c r="T10" s="55"/>
      <c r="U10" s="100">
        <f>S10/$S$76*100</f>
        <v>17.376764127318811</v>
      </c>
    </row>
    <row r="11" spans="1:21" ht="39" customHeight="1" x14ac:dyDescent="0.6">
      <c r="A11" s="52" t="s">
        <v>16</v>
      </c>
      <c r="B11" s="93"/>
      <c r="C11" s="101">
        <v>0</v>
      </c>
      <c r="D11" s="101"/>
      <c r="E11" s="101">
        <v>-31218562492</v>
      </c>
      <c r="F11" s="101"/>
      <c r="G11" s="101">
        <v>82572647919</v>
      </c>
      <c r="H11" s="101"/>
      <c r="I11" s="101">
        <f t="shared" ref="I11:I75" si="0">C11+E11+G11</f>
        <v>51354085427</v>
      </c>
      <c r="J11" s="55"/>
      <c r="K11" s="100">
        <f t="shared" ref="K11:K74" si="1">I11/$I$76*100</f>
        <v>13.29578116425146</v>
      </c>
      <c r="L11" s="55"/>
      <c r="M11" s="101">
        <v>0</v>
      </c>
      <c r="N11" s="101"/>
      <c r="O11" s="101">
        <f>VLOOKUP(A11,'درآمد ناشی از تغییر قیمت اوراق'!A:Q,17,0)</f>
        <v>159160936579</v>
      </c>
      <c r="P11" s="101"/>
      <c r="Q11" s="101">
        <f>VLOOKUP(A11,'درآمد ناشی از فروش'!A:Q,17,0)</f>
        <v>86493574866</v>
      </c>
      <c r="R11" s="101"/>
      <c r="S11" s="101">
        <f t="shared" ref="S11:S75" si="2">M11+O11+Q11</f>
        <v>245654511445</v>
      </c>
      <c r="T11" s="55"/>
      <c r="U11" s="100">
        <f t="shared" ref="U11:U74" si="3">S11/$S$76*100</f>
        <v>14.579928055737057</v>
      </c>
    </row>
    <row r="12" spans="1:21" ht="39" customHeight="1" x14ac:dyDescent="0.6">
      <c r="A12" s="52" t="s">
        <v>14</v>
      </c>
      <c r="B12" s="93"/>
      <c r="C12" s="101">
        <v>0</v>
      </c>
      <c r="D12" s="101"/>
      <c r="E12" s="101">
        <v>-18028740572</v>
      </c>
      <c r="F12" s="101"/>
      <c r="G12" s="101">
        <v>32084303287</v>
      </c>
      <c r="H12" s="101"/>
      <c r="I12" s="101">
        <f t="shared" si="0"/>
        <v>14055562715</v>
      </c>
      <c r="J12" s="55"/>
      <c r="K12" s="100">
        <f t="shared" si="1"/>
        <v>3.639042238707614</v>
      </c>
      <c r="L12" s="55"/>
      <c r="M12" s="101">
        <f>VLOOKUP(A12,'درآمد سود سهام'!A:M,9,0)</f>
        <v>14800000000</v>
      </c>
      <c r="N12" s="101"/>
      <c r="O12" s="101">
        <f>VLOOKUP(A12,'درآمد ناشی از تغییر قیمت اوراق'!A:Q,17,0)</f>
        <v>115611548073</v>
      </c>
      <c r="P12" s="101"/>
      <c r="Q12" s="101">
        <f>VLOOKUP(A12,'درآمد ناشی از فروش'!A:Q,17,0)</f>
        <v>54727091221</v>
      </c>
      <c r="R12" s="101"/>
      <c r="S12" s="101">
        <f t="shared" si="2"/>
        <v>185138639294</v>
      </c>
      <c r="T12" s="55"/>
      <c r="U12" s="100">
        <f t="shared" si="3"/>
        <v>10.98822905944443</v>
      </c>
    </row>
    <row r="13" spans="1:21" ht="39" customHeight="1" x14ac:dyDescent="0.6">
      <c r="A13" s="52" t="s">
        <v>18</v>
      </c>
      <c r="B13" s="93"/>
      <c r="C13" s="101">
        <v>752143050</v>
      </c>
      <c r="D13" s="101"/>
      <c r="E13" s="101">
        <v>22404160898</v>
      </c>
      <c r="F13" s="101"/>
      <c r="G13" s="101">
        <v>19807953473</v>
      </c>
      <c r="H13" s="101"/>
      <c r="I13" s="101">
        <f t="shared" si="0"/>
        <v>42964257421</v>
      </c>
      <c r="J13" s="55"/>
      <c r="K13" s="100">
        <f t="shared" si="1"/>
        <v>11.123620639027974</v>
      </c>
      <c r="L13" s="55"/>
      <c r="M13" s="101">
        <f>VLOOKUP(A13,'درآمد سود سهام'!A:M,9,0)</f>
        <v>2025000000</v>
      </c>
      <c r="N13" s="101"/>
      <c r="O13" s="101">
        <f>VLOOKUP(A13,'درآمد ناشی از تغییر قیمت اوراق'!A:Q,17,0)</f>
        <v>56051611571</v>
      </c>
      <c r="P13" s="101"/>
      <c r="Q13" s="101">
        <f>VLOOKUP(A13,'درآمد ناشی از فروش'!A:Q,17,0)</f>
        <v>19807939894</v>
      </c>
      <c r="R13" s="101"/>
      <c r="S13" s="101">
        <f t="shared" si="2"/>
        <v>77884551465</v>
      </c>
      <c r="T13" s="55"/>
      <c r="U13" s="100">
        <f t="shared" si="3"/>
        <v>4.6225536438694332</v>
      </c>
    </row>
    <row r="14" spans="1:21" ht="39" customHeight="1" x14ac:dyDescent="0.6">
      <c r="A14" s="52" t="s">
        <v>13</v>
      </c>
      <c r="B14" s="93"/>
      <c r="C14" s="101">
        <v>0</v>
      </c>
      <c r="D14" s="101"/>
      <c r="E14" s="101">
        <v>-27812424646</v>
      </c>
      <c r="F14" s="101"/>
      <c r="G14" s="101">
        <v>47666580890</v>
      </c>
      <c r="H14" s="101"/>
      <c r="I14" s="101">
        <f t="shared" si="0"/>
        <v>19854156244</v>
      </c>
      <c r="J14" s="55"/>
      <c r="K14" s="100">
        <f t="shared" si="1"/>
        <v>5.1403216399661957</v>
      </c>
      <c r="L14" s="55"/>
      <c r="M14" s="101">
        <f>VLOOKUP(A14,'درآمد سود سهام'!A:M,9,0)</f>
        <v>8393260832</v>
      </c>
      <c r="N14" s="101"/>
      <c r="O14" s="101">
        <f>VLOOKUP(A14,'درآمد ناشی از تغییر قیمت اوراق'!A:Q,17,0)</f>
        <v>49212253382</v>
      </c>
      <c r="P14" s="101"/>
      <c r="Q14" s="101">
        <f>VLOOKUP(A14,'درآمد ناشی از فروش'!A:Q,17,0)</f>
        <v>52527815754</v>
      </c>
      <c r="R14" s="101"/>
      <c r="S14" s="101">
        <f t="shared" si="2"/>
        <v>110133329968</v>
      </c>
      <c r="T14" s="55"/>
      <c r="U14" s="100">
        <f t="shared" si="3"/>
        <v>6.5365623371899719</v>
      </c>
    </row>
    <row r="15" spans="1:21" ht="39" customHeight="1" x14ac:dyDescent="0.6">
      <c r="A15" s="52" t="s">
        <v>17</v>
      </c>
      <c r="B15" s="93"/>
      <c r="C15" s="101">
        <v>0</v>
      </c>
      <c r="D15" s="101"/>
      <c r="E15" s="101">
        <v>21059646553</v>
      </c>
      <c r="F15" s="101"/>
      <c r="G15" s="101">
        <v>0</v>
      </c>
      <c r="H15" s="101"/>
      <c r="I15" s="101">
        <f t="shared" si="0"/>
        <v>21059646553</v>
      </c>
      <c r="J15" s="55"/>
      <c r="K15" s="100">
        <f t="shared" si="1"/>
        <v>5.452427974074193</v>
      </c>
      <c r="L15" s="55"/>
      <c r="M15" s="101">
        <v>0</v>
      </c>
      <c r="N15" s="101"/>
      <c r="O15" s="101">
        <f>VLOOKUP(A15,'درآمد ناشی از تغییر قیمت اوراق'!A:Q,17,0)</f>
        <v>37056832972</v>
      </c>
      <c r="P15" s="101"/>
      <c r="Q15" s="101">
        <v>0</v>
      </c>
      <c r="R15" s="101"/>
      <c r="S15" s="101">
        <f t="shared" si="2"/>
        <v>37056832972</v>
      </c>
      <c r="T15" s="55"/>
      <c r="U15" s="100">
        <f t="shared" si="3"/>
        <v>2.19937323978758</v>
      </c>
    </row>
    <row r="16" spans="1:21" ht="39" customHeight="1" x14ac:dyDescent="0.6">
      <c r="A16" s="52" t="s">
        <v>95</v>
      </c>
      <c r="B16" s="93"/>
      <c r="C16" s="101">
        <v>0</v>
      </c>
      <c r="D16" s="101"/>
      <c r="E16" s="101">
        <v>963739380</v>
      </c>
      <c r="F16" s="101"/>
      <c r="G16" s="101">
        <v>0</v>
      </c>
      <c r="H16" s="101"/>
      <c r="I16" s="101">
        <f t="shared" si="0"/>
        <v>963739380</v>
      </c>
      <c r="J16" s="55"/>
      <c r="K16" s="100">
        <f t="shared" si="1"/>
        <v>0.2495160373183172</v>
      </c>
      <c r="L16" s="55"/>
      <c r="M16" s="101">
        <f>VLOOKUP(A16,'درآمد سود سهام'!A:M,9,0)</f>
        <v>2670929580</v>
      </c>
      <c r="N16" s="101"/>
      <c r="O16" s="101">
        <f>VLOOKUP(A16,'درآمد ناشی از تغییر قیمت اوراق'!A:Q,17,0)</f>
        <v>32025306516</v>
      </c>
      <c r="P16" s="101"/>
      <c r="Q16" s="101">
        <v>0</v>
      </c>
      <c r="R16" s="101"/>
      <c r="S16" s="101">
        <f t="shared" si="2"/>
        <v>34696236096</v>
      </c>
      <c r="T16" s="55"/>
      <c r="U16" s="100">
        <f t="shared" si="3"/>
        <v>2.059268617168494</v>
      </c>
    </row>
    <row r="17" spans="1:21" ht="39" customHeight="1" x14ac:dyDescent="0.6">
      <c r="A17" s="52" t="s">
        <v>94</v>
      </c>
      <c r="B17" s="93"/>
      <c r="C17" s="101">
        <v>0</v>
      </c>
      <c r="D17" s="101"/>
      <c r="E17" s="101">
        <v>-9084259120</v>
      </c>
      <c r="F17" s="101"/>
      <c r="G17" s="101">
        <v>10422896069</v>
      </c>
      <c r="H17" s="101"/>
      <c r="I17" s="101">
        <f t="shared" si="0"/>
        <v>1338636949</v>
      </c>
      <c r="J17" s="55"/>
      <c r="K17" s="100">
        <f t="shared" si="1"/>
        <v>0.34657853964871943</v>
      </c>
      <c r="L17" s="55"/>
      <c r="M17" s="101">
        <f>VLOOKUP(A17,'درآمد سود سهام'!A:M,9,0)</f>
        <v>4650000000</v>
      </c>
      <c r="N17" s="101"/>
      <c r="O17" s="101">
        <f>VLOOKUP(A17,'درآمد ناشی از تغییر قیمت اوراق'!A:Q,17,0)</f>
        <v>28785041742</v>
      </c>
      <c r="P17" s="101"/>
      <c r="Q17" s="101">
        <f>VLOOKUP(A17,'درآمد ناشی از فروش'!A:Q,17,0)</f>
        <v>10422896069</v>
      </c>
      <c r="R17" s="101"/>
      <c r="S17" s="101">
        <f t="shared" si="2"/>
        <v>43857937811</v>
      </c>
      <c r="T17" s="55"/>
      <c r="U17" s="100">
        <f t="shared" si="3"/>
        <v>2.6030280258074416</v>
      </c>
    </row>
    <row r="18" spans="1:21" ht="39" customHeight="1" x14ac:dyDescent="0.6">
      <c r="A18" s="52" t="s">
        <v>119</v>
      </c>
      <c r="B18" s="93"/>
      <c r="C18" s="101">
        <v>0</v>
      </c>
      <c r="D18" s="101"/>
      <c r="E18" s="101">
        <v>22138535970</v>
      </c>
      <c r="F18" s="101"/>
      <c r="G18" s="101">
        <v>0</v>
      </c>
      <c r="H18" s="101"/>
      <c r="I18" s="101">
        <f t="shared" si="0"/>
        <v>22138535970</v>
      </c>
      <c r="J18" s="55"/>
      <c r="K18" s="100">
        <f t="shared" si="1"/>
        <v>5.7317568233679808</v>
      </c>
      <c r="L18" s="55"/>
      <c r="M18" s="101">
        <v>0</v>
      </c>
      <c r="N18" s="101"/>
      <c r="O18" s="101">
        <f>VLOOKUP(A18,'درآمد ناشی از تغییر قیمت اوراق'!A:Q,17,0)</f>
        <v>25703838953</v>
      </c>
      <c r="P18" s="101"/>
      <c r="Q18" s="101">
        <v>0</v>
      </c>
      <c r="R18" s="101"/>
      <c r="S18" s="101">
        <f t="shared" si="2"/>
        <v>25703838953</v>
      </c>
      <c r="T18" s="55"/>
      <c r="U18" s="100">
        <f t="shared" si="3"/>
        <v>1.5255576642438231</v>
      </c>
    </row>
    <row r="19" spans="1:21" ht="39" customHeight="1" x14ac:dyDescent="0.6">
      <c r="A19" s="52" t="s">
        <v>105</v>
      </c>
      <c r="B19" s="93"/>
      <c r="C19" s="101">
        <v>0</v>
      </c>
      <c r="D19" s="101"/>
      <c r="E19" s="101">
        <v>15201576400</v>
      </c>
      <c r="F19" s="101"/>
      <c r="G19" s="101">
        <v>0</v>
      </c>
      <c r="H19" s="101"/>
      <c r="I19" s="101">
        <f t="shared" si="0"/>
        <v>15201576400</v>
      </c>
      <c r="J19" s="55"/>
      <c r="K19" s="100">
        <f t="shared" si="1"/>
        <v>3.9357498334452727</v>
      </c>
      <c r="L19" s="55"/>
      <c r="M19" s="101">
        <f>VLOOKUP(A19,'درآمد سود سهام'!A:M,9,0)</f>
        <v>6400000000</v>
      </c>
      <c r="N19" s="101"/>
      <c r="O19" s="101">
        <f>VLOOKUP(A19,'درآمد ناشی از تغییر قیمت اوراق'!A:Q,17,0)</f>
        <v>22253881549</v>
      </c>
      <c r="P19" s="101"/>
      <c r="Q19" s="101">
        <v>0</v>
      </c>
      <c r="R19" s="101"/>
      <c r="S19" s="101">
        <f t="shared" si="2"/>
        <v>28653881549</v>
      </c>
      <c r="T19" s="55"/>
      <c r="U19" s="100">
        <f t="shared" si="3"/>
        <v>1.7006466888989622</v>
      </c>
    </row>
    <row r="20" spans="1:21" ht="39" customHeight="1" x14ac:dyDescent="0.6">
      <c r="A20" s="52" t="s">
        <v>112</v>
      </c>
      <c r="B20" s="93"/>
      <c r="C20" s="101">
        <v>0</v>
      </c>
      <c r="D20" s="101"/>
      <c r="E20" s="101">
        <v>11411104864</v>
      </c>
      <c r="F20" s="101"/>
      <c r="G20" s="101">
        <v>-6234</v>
      </c>
      <c r="H20" s="101"/>
      <c r="I20" s="101">
        <f t="shared" si="0"/>
        <v>11411098630</v>
      </c>
      <c r="J20" s="55"/>
      <c r="K20" s="100">
        <f t="shared" si="1"/>
        <v>2.954379753171525</v>
      </c>
      <c r="L20" s="55"/>
      <c r="M20" s="101">
        <v>0</v>
      </c>
      <c r="N20" s="101"/>
      <c r="O20" s="101">
        <f>VLOOKUP(A20,'درآمد ناشی از تغییر قیمت اوراق'!A:Q,17,0)</f>
        <v>22136883745</v>
      </c>
      <c r="P20" s="101"/>
      <c r="Q20" s="101">
        <f>VLOOKUP(A20,'درآمد ناشی از فروش'!A:Q,17,0)</f>
        <v>-6234</v>
      </c>
      <c r="R20" s="101"/>
      <c r="S20" s="101">
        <f t="shared" si="2"/>
        <v>22136877511</v>
      </c>
      <c r="T20" s="55"/>
      <c r="U20" s="100">
        <f t="shared" si="3"/>
        <v>1.3138536703051982</v>
      </c>
    </row>
    <row r="21" spans="1:21" ht="39" customHeight="1" x14ac:dyDescent="0.6">
      <c r="A21" s="52" t="s">
        <v>107</v>
      </c>
      <c r="B21" s="93"/>
      <c r="C21" s="101">
        <v>0</v>
      </c>
      <c r="D21" s="101"/>
      <c r="E21" s="101">
        <v>-7054431653</v>
      </c>
      <c r="F21" s="101"/>
      <c r="G21" s="101">
        <v>6409967473</v>
      </c>
      <c r="H21" s="101"/>
      <c r="I21" s="101">
        <f t="shared" si="0"/>
        <v>-644464180</v>
      </c>
      <c r="J21" s="55"/>
      <c r="K21" s="100">
        <f t="shared" si="1"/>
        <v>-0.16685439209425965</v>
      </c>
      <c r="L21" s="55"/>
      <c r="M21" s="101">
        <f>VLOOKUP(A21,'درآمد سود سهام'!A:M,9,0)</f>
        <v>4200000000</v>
      </c>
      <c r="N21" s="101"/>
      <c r="O21" s="101">
        <f>VLOOKUP(A21,'درآمد ناشی از تغییر قیمت اوراق'!A:Q,17,0)</f>
        <v>17804632426</v>
      </c>
      <c r="P21" s="101"/>
      <c r="Q21" s="101">
        <f>VLOOKUP(A21,'درآمد ناشی از فروش'!A:Q,17,0)</f>
        <v>6409967473</v>
      </c>
      <c r="R21" s="101"/>
      <c r="S21" s="101">
        <f t="shared" si="2"/>
        <v>28414599899</v>
      </c>
      <c r="T21" s="55"/>
      <c r="U21" s="100">
        <f t="shared" si="3"/>
        <v>1.6864449988036465</v>
      </c>
    </row>
    <row r="22" spans="1:21" ht="39" customHeight="1" x14ac:dyDescent="0.6">
      <c r="A22" s="52" t="s">
        <v>82</v>
      </c>
      <c r="B22" s="93"/>
      <c r="C22" s="101">
        <v>0</v>
      </c>
      <c r="D22" s="101"/>
      <c r="E22" s="101">
        <v>0</v>
      </c>
      <c r="F22" s="101"/>
      <c r="G22" s="101">
        <v>0</v>
      </c>
      <c r="H22" s="101"/>
      <c r="I22" s="101">
        <f t="shared" si="0"/>
        <v>0</v>
      </c>
      <c r="J22" s="55"/>
      <c r="K22" s="100">
        <f t="shared" si="1"/>
        <v>0</v>
      </c>
      <c r="L22" s="55"/>
      <c r="M22" s="101">
        <f>VLOOKUP(A22,'درآمد سود سهام'!A:M,9,0)</f>
        <v>3482720725</v>
      </c>
      <c r="N22" s="101"/>
      <c r="O22" s="101">
        <v>0</v>
      </c>
      <c r="P22" s="101"/>
      <c r="Q22" s="101">
        <f>VLOOKUP(A22,'درآمد ناشی از فروش'!A:Q,17,0)</f>
        <v>84390389573</v>
      </c>
      <c r="R22" s="101"/>
      <c r="S22" s="101">
        <f t="shared" si="2"/>
        <v>87873110298</v>
      </c>
      <c r="T22" s="55"/>
      <c r="U22" s="100">
        <f t="shared" si="3"/>
        <v>5.2153881426498172</v>
      </c>
    </row>
    <row r="23" spans="1:21" ht="39" customHeight="1" x14ac:dyDescent="0.6">
      <c r="A23" s="52" t="s">
        <v>100</v>
      </c>
      <c r="B23" s="93"/>
      <c r="C23" s="101">
        <v>0</v>
      </c>
      <c r="D23" s="101"/>
      <c r="E23" s="101">
        <v>0</v>
      </c>
      <c r="F23" s="101"/>
      <c r="G23" s="101">
        <v>0</v>
      </c>
      <c r="H23" s="101"/>
      <c r="I23" s="101">
        <f t="shared" si="0"/>
        <v>0</v>
      </c>
      <c r="J23" s="55"/>
      <c r="K23" s="100">
        <f t="shared" si="1"/>
        <v>0</v>
      </c>
      <c r="L23" s="55"/>
      <c r="M23" s="101">
        <f>VLOOKUP(A23,'درآمد سود سهام'!A:M,9,0)</f>
        <v>160000000</v>
      </c>
      <c r="N23" s="101"/>
      <c r="O23" s="101">
        <v>0</v>
      </c>
      <c r="P23" s="101"/>
      <c r="Q23" s="101">
        <f>VLOOKUP(A23,'درآمد ناشی از فروش'!A:Q,17,0)</f>
        <v>427768721</v>
      </c>
      <c r="R23" s="101"/>
      <c r="S23" s="101">
        <f t="shared" si="2"/>
        <v>587768721</v>
      </c>
      <c r="T23" s="55"/>
      <c r="U23" s="100">
        <f t="shared" si="3"/>
        <v>3.4884869873481862E-2</v>
      </c>
    </row>
    <row r="24" spans="1:21" ht="39" customHeight="1" x14ac:dyDescent="0.6">
      <c r="A24" s="52" t="s">
        <v>120</v>
      </c>
      <c r="B24" s="93"/>
      <c r="C24" s="101">
        <v>0</v>
      </c>
      <c r="D24" s="101"/>
      <c r="E24" s="101">
        <v>18721248726</v>
      </c>
      <c r="F24" s="101"/>
      <c r="G24" s="101">
        <v>5721299510</v>
      </c>
      <c r="H24" s="101"/>
      <c r="I24" s="101">
        <f t="shared" si="0"/>
        <v>24442548236</v>
      </c>
      <c r="J24" s="55"/>
      <c r="K24" s="100">
        <f t="shared" si="1"/>
        <v>6.3282749510646177</v>
      </c>
      <c r="L24" s="55"/>
      <c r="M24" s="101">
        <v>0</v>
      </c>
      <c r="N24" s="101"/>
      <c r="O24" s="101">
        <f>VLOOKUP(A24,'درآمد ناشی از تغییر قیمت اوراق'!A:Q,17,0)</f>
        <v>14667432714</v>
      </c>
      <c r="P24" s="101"/>
      <c r="Q24" s="101">
        <f>VLOOKUP(A24,'درآمد ناشی از فروش'!A:Q,17,0)</f>
        <v>5721299510</v>
      </c>
      <c r="R24" s="101"/>
      <c r="S24" s="101">
        <f t="shared" si="2"/>
        <v>20388732224</v>
      </c>
      <c r="T24" s="55"/>
      <c r="U24" s="100">
        <f t="shared" si="3"/>
        <v>1.2100988792146128</v>
      </c>
    </row>
    <row r="25" spans="1:21" ht="39" customHeight="1" x14ac:dyDescent="0.6">
      <c r="A25" s="52" t="s">
        <v>101</v>
      </c>
      <c r="B25" s="93"/>
      <c r="C25" s="101">
        <v>0</v>
      </c>
      <c r="D25" s="101"/>
      <c r="E25" s="101">
        <v>2959394606</v>
      </c>
      <c r="F25" s="101"/>
      <c r="G25" s="101">
        <v>3001597054</v>
      </c>
      <c r="H25" s="101"/>
      <c r="I25" s="101">
        <f t="shared" si="0"/>
        <v>5960991660</v>
      </c>
      <c r="J25" s="55"/>
      <c r="K25" s="100">
        <f t="shared" si="1"/>
        <v>1.5433249365515578</v>
      </c>
      <c r="L25" s="55"/>
      <c r="M25" s="101">
        <f>VLOOKUP(A25,'درآمد سود سهام'!A:M,9,0)</f>
        <v>3570000000</v>
      </c>
      <c r="N25" s="101"/>
      <c r="O25" s="101">
        <f>VLOOKUP(A25,'درآمد ناشی از تغییر قیمت اوراق'!A:Q,17,0)</f>
        <v>11012804019</v>
      </c>
      <c r="P25" s="101"/>
      <c r="Q25" s="101">
        <f>VLOOKUP(A25,'درآمد ناشی از فروش'!A:Q,17,0)</f>
        <v>3001597054</v>
      </c>
      <c r="R25" s="101"/>
      <c r="S25" s="101">
        <f t="shared" si="2"/>
        <v>17584401073</v>
      </c>
      <c r="T25" s="55"/>
      <c r="U25" s="100">
        <f t="shared" si="3"/>
        <v>1.043658026223413</v>
      </c>
    </row>
    <row r="26" spans="1:21" ht="39" customHeight="1" x14ac:dyDescent="0.6">
      <c r="A26" s="52" t="s">
        <v>97</v>
      </c>
      <c r="B26" s="93"/>
      <c r="C26" s="101">
        <v>0</v>
      </c>
      <c r="D26" s="101"/>
      <c r="E26" s="101">
        <v>4182418050</v>
      </c>
      <c r="F26" s="101"/>
      <c r="G26" s="101">
        <v>0</v>
      </c>
      <c r="H26" s="101"/>
      <c r="I26" s="101">
        <f t="shared" si="0"/>
        <v>4182418050</v>
      </c>
      <c r="J26" s="55"/>
      <c r="K26" s="100">
        <f t="shared" si="1"/>
        <v>1.0828450096587352</v>
      </c>
      <c r="L26" s="55"/>
      <c r="M26" s="101">
        <f>VLOOKUP(A26,'درآمد سود سهام'!A:M,9,0)</f>
        <v>3464000000</v>
      </c>
      <c r="N26" s="101"/>
      <c r="O26" s="101">
        <f>VLOOKUP(A26,'درآمد ناشی از تغییر قیمت اوراق'!A:Q,17,0)</f>
        <v>10687740170</v>
      </c>
      <c r="P26" s="101"/>
      <c r="Q26" s="101">
        <v>0</v>
      </c>
      <c r="R26" s="101"/>
      <c r="S26" s="101">
        <f t="shared" si="2"/>
        <v>14151740170</v>
      </c>
      <c r="T26" s="55"/>
      <c r="U26" s="100">
        <f t="shared" si="3"/>
        <v>0.83992495121865474</v>
      </c>
    </row>
    <row r="27" spans="1:21" ht="39" customHeight="1" x14ac:dyDescent="0.6">
      <c r="A27" s="52" t="s">
        <v>114</v>
      </c>
      <c r="B27" s="93"/>
      <c r="C27" s="101">
        <v>0</v>
      </c>
      <c r="D27" s="101"/>
      <c r="E27" s="101">
        <v>-3187674320</v>
      </c>
      <c r="F27" s="101"/>
      <c r="G27" s="101">
        <v>1962468097</v>
      </c>
      <c r="H27" s="101"/>
      <c r="I27" s="101">
        <f t="shared" si="0"/>
        <v>-1225206223</v>
      </c>
      <c r="J27" s="55"/>
      <c r="K27" s="100">
        <f t="shared" si="1"/>
        <v>-0.31721086426986361</v>
      </c>
      <c r="L27" s="55"/>
      <c r="M27" s="101">
        <f>VLOOKUP(A27,'درآمد سود سهام'!A:M,9,0)</f>
        <v>7000000000</v>
      </c>
      <c r="N27" s="101"/>
      <c r="O27" s="101">
        <f>VLOOKUP(A27,'درآمد ناشی از تغییر قیمت اوراق'!A:Q,17,0)</f>
        <v>8732862098</v>
      </c>
      <c r="P27" s="101"/>
      <c r="Q27" s="101">
        <f>VLOOKUP(A27,'درآمد ناشی از فروش'!A:Q,17,0)</f>
        <v>1962468097</v>
      </c>
      <c r="R27" s="101"/>
      <c r="S27" s="101">
        <f t="shared" si="2"/>
        <v>17695330195</v>
      </c>
      <c r="T27" s="55"/>
      <c r="U27" s="100">
        <f t="shared" si="3"/>
        <v>1.0502418198958046</v>
      </c>
    </row>
    <row r="28" spans="1:21" ht="39" customHeight="1" x14ac:dyDescent="0.6">
      <c r="A28" s="52" t="s">
        <v>102</v>
      </c>
      <c r="B28" s="93"/>
      <c r="C28" s="101">
        <v>0</v>
      </c>
      <c r="D28" s="101"/>
      <c r="E28" s="101">
        <v>2197411335</v>
      </c>
      <c r="F28" s="101"/>
      <c r="G28" s="101">
        <v>2297237572</v>
      </c>
      <c r="H28" s="101"/>
      <c r="I28" s="101">
        <f t="shared" si="0"/>
        <v>4494648907</v>
      </c>
      <c r="J28" s="55"/>
      <c r="K28" s="100">
        <f t="shared" si="1"/>
        <v>1.1636828458869717</v>
      </c>
      <c r="L28" s="55"/>
      <c r="M28" s="101">
        <v>0</v>
      </c>
      <c r="N28" s="101"/>
      <c r="O28" s="101">
        <f>VLOOKUP(A28,'درآمد ناشی از تغییر قیمت اوراق'!A:Q,17,0)</f>
        <v>7767525135</v>
      </c>
      <c r="P28" s="101"/>
      <c r="Q28" s="101">
        <f>VLOOKUP(A28,'درآمد ناشی از فروش'!A:Q,17,0)</f>
        <v>2297237572</v>
      </c>
      <c r="R28" s="101"/>
      <c r="S28" s="101">
        <f t="shared" si="2"/>
        <v>10064762707</v>
      </c>
      <c r="T28" s="55"/>
      <c r="U28" s="100">
        <f t="shared" si="3"/>
        <v>0.59735730193980174</v>
      </c>
    </row>
    <row r="29" spans="1:21" ht="39" customHeight="1" x14ac:dyDescent="0.6">
      <c r="A29" s="52" t="s">
        <v>99</v>
      </c>
      <c r="B29" s="93"/>
      <c r="C29" s="101">
        <v>0</v>
      </c>
      <c r="D29" s="101"/>
      <c r="E29" s="101">
        <v>-3105617839</v>
      </c>
      <c r="F29" s="101"/>
      <c r="G29" s="101">
        <v>3048224874</v>
      </c>
      <c r="H29" s="101"/>
      <c r="I29" s="101">
        <f t="shared" si="0"/>
        <v>-57392965</v>
      </c>
      <c r="J29" s="55"/>
      <c r="K29" s="100">
        <f t="shared" si="1"/>
        <v>-1.4859271597627226E-2</v>
      </c>
      <c r="L29" s="55"/>
      <c r="M29" s="101">
        <f>VLOOKUP(A29,'درآمد سود سهام'!A:M,9,0)</f>
        <v>3248724850</v>
      </c>
      <c r="N29" s="101"/>
      <c r="O29" s="101">
        <f>VLOOKUP(A29,'درآمد ناشی از تغییر قیمت اوراق'!A:Q,17,0)</f>
        <v>7103301906</v>
      </c>
      <c r="P29" s="101"/>
      <c r="Q29" s="101">
        <f>VLOOKUP(A29,'درآمد ناشی از فروش'!A:Q,17,0)</f>
        <v>3048224874</v>
      </c>
      <c r="R29" s="101"/>
      <c r="S29" s="101">
        <f t="shared" si="2"/>
        <v>13400251630</v>
      </c>
      <c r="T29" s="55"/>
      <c r="U29" s="100">
        <f t="shared" si="3"/>
        <v>0.79532308828741372</v>
      </c>
    </row>
    <row r="30" spans="1:21" ht="39" customHeight="1" x14ac:dyDescent="0.6">
      <c r="A30" s="52" t="s">
        <v>132</v>
      </c>
      <c r="B30" s="93"/>
      <c r="C30" s="101">
        <v>0</v>
      </c>
      <c r="D30" s="101"/>
      <c r="E30" s="101">
        <v>7081809244</v>
      </c>
      <c r="F30" s="101"/>
      <c r="G30" s="101">
        <v>0</v>
      </c>
      <c r="H30" s="101"/>
      <c r="I30" s="101">
        <f t="shared" si="0"/>
        <v>7081809244</v>
      </c>
      <c r="J30" s="55"/>
      <c r="K30" s="100">
        <f t="shared" si="1"/>
        <v>1.833509158468867</v>
      </c>
      <c r="L30" s="55"/>
      <c r="M30" s="101">
        <v>0</v>
      </c>
      <c r="N30" s="101"/>
      <c r="O30" s="101">
        <f>VLOOKUP(A30,'درآمد ناشی از تغییر قیمت اوراق'!A:Q,17,0)</f>
        <v>7081809244</v>
      </c>
      <c r="P30" s="101"/>
      <c r="Q30" s="101">
        <v>0</v>
      </c>
      <c r="R30" s="101"/>
      <c r="S30" s="101">
        <f t="shared" si="2"/>
        <v>7081809244</v>
      </c>
      <c r="T30" s="55"/>
      <c r="U30" s="100">
        <f t="shared" si="3"/>
        <v>0.42031497274207785</v>
      </c>
    </row>
    <row r="31" spans="1:21" ht="39" customHeight="1" x14ac:dyDescent="0.6">
      <c r="A31" s="52" t="s">
        <v>121</v>
      </c>
      <c r="B31" s="93"/>
      <c r="C31" s="101">
        <v>0</v>
      </c>
      <c r="D31" s="101"/>
      <c r="E31" s="101">
        <v>-6691868880</v>
      </c>
      <c r="F31" s="101"/>
      <c r="G31" s="101">
        <v>0</v>
      </c>
      <c r="H31" s="101"/>
      <c r="I31" s="101">
        <f t="shared" si="0"/>
        <v>-6691868880</v>
      </c>
      <c r="J31" s="55"/>
      <c r="K31" s="100">
        <f t="shared" si="1"/>
        <v>-1.7325520154539764</v>
      </c>
      <c r="L31" s="55"/>
      <c r="M31" s="101">
        <v>0</v>
      </c>
      <c r="N31" s="101"/>
      <c r="O31" s="101">
        <f>VLOOKUP(A31,'درآمد ناشی از تغییر قیمت اوراق'!A:Q,17,0)</f>
        <v>6648599590</v>
      </c>
      <c r="P31" s="101"/>
      <c r="Q31" s="101">
        <v>0</v>
      </c>
      <c r="R31" s="101"/>
      <c r="S31" s="101">
        <f t="shared" si="2"/>
        <v>6648599590</v>
      </c>
      <c r="T31" s="55"/>
      <c r="U31" s="100">
        <f t="shared" si="3"/>
        <v>0.39460339288458812</v>
      </c>
    </row>
    <row r="32" spans="1:21" ht="39" customHeight="1" x14ac:dyDescent="0.6">
      <c r="A32" s="52" t="s">
        <v>115</v>
      </c>
      <c r="B32" s="93"/>
      <c r="C32" s="101">
        <v>0</v>
      </c>
      <c r="D32" s="101"/>
      <c r="E32" s="101">
        <v>325856955</v>
      </c>
      <c r="F32" s="101"/>
      <c r="G32" s="101">
        <v>1363636494</v>
      </c>
      <c r="H32" s="101"/>
      <c r="I32" s="101">
        <f t="shared" si="0"/>
        <v>1689493449</v>
      </c>
      <c r="J32" s="55"/>
      <c r="K32" s="100">
        <f t="shared" si="1"/>
        <v>0.43741671163186924</v>
      </c>
      <c r="L32" s="55"/>
      <c r="M32" s="101">
        <v>0</v>
      </c>
      <c r="N32" s="101"/>
      <c r="O32" s="101">
        <f>VLOOKUP(A32,'درآمد ناشی از تغییر قیمت اوراق'!A:Q,17,0)</f>
        <v>5569103592</v>
      </c>
      <c r="P32" s="101"/>
      <c r="Q32" s="101">
        <f>VLOOKUP(A32,'درآمد ناشی از فروش'!A:Q,17,0)</f>
        <v>1363636494</v>
      </c>
      <c r="R32" s="101"/>
      <c r="S32" s="101">
        <f t="shared" si="2"/>
        <v>6932740086</v>
      </c>
      <c r="T32" s="55"/>
      <c r="U32" s="100">
        <f t="shared" si="3"/>
        <v>0.41146751626271288</v>
      </c>
    </row>
    <row r="33" spans="1:21" ht="39" customHeight="1" x14ac:dyDescent="0.6">
      <c r="A33" s="52" t="s">
        <v>139</v>
      </c>
      <c r="B33" s="93"/>
      <c r="C33" s="101">
        <v>0</v>
      </c>
      <c r="D33" s="101"/>
      <c r="E33" s="101">
        <v>3635363922</v>
      </c>
      <c r="F33" s="101"/>
      <c r="G33" s="101">
        <v>-2458</v>
      </c>
      <c r="H33" s="101"/>
      <c r="I33" s="101">
        <f t="shared" si="0"/>
        <v>3635361464</v>
      </c>
      <c r="J33" s="55"/>
      <c r="K33" s="100">
        <f t="shared" si="1"/>
        <v>0.9412098390303365</v>
      </c>
      <c r="L33" s="55"/>
      <c r="M33" s="101">
        <v>0</v>
      </c>
      <c r="N33" s="101"/>
      <c r="O33" s="101">
        <f>VLOOKUP(A33,'درآمد ناشی از تغییر قیمت اوراق'!A:Q,17,0)</f>
        <v>3635363922</v>
      </c>
      <c r="P33" s="101"/>
      <c r="Q33" s="101">
        <f>VLOOKUP(A33,'درآمد ناشی از فروش'!A:Q,17,0)</f>
        <v>-2458</v>
      </c>
      <c r="R33" s="101"/>
      <c r="S33" s="101">
        <f t="shared" si="2"/>
        <v>3635361464</v>
      </c>
      <c r="T33" s="55"/>
      <c r="U33" s="100">
        <f t="shared" si="3"/>
        <v>0.21576362790954048</v>
      </c>
    </row>
    <row r="34" spans="1:21" ht="39" customHeight="1" x14ac:dyDescent="0.6">
      <c r="A34" s="52" t="s">
        <v>186</v>
      </c>
      <c r="B34" s="93"/>
      <c r="C34" s="101">
        <v>0</v>
      </c>
      <c r="D34" s="101"/>
      <c r="E34" s="101">
        <v>3625112102</v>
      </c>
      <c r="F34" s="101"/>
      <c r="G34" s="101">
        <v>-93608725</v>
      </c>
      <c r="H34" s="101"/>
      <c r="I34" s="101">
        <f t="shared" si="0"/>
        <v>3531503377</v>
      </c>
      <c r="J34" s="55"/>
      <c r="K34" s="100">
        <f t="shared" si="1"/>
        <v>0.91432055874410278</v>
      </c>
      <c r="L34" s="55"/>
      <c r="M34" s="101">
        <v>0</v>
      </c>
      <c r="N34" s="101"/>
      <c r="O34" s="101">
        <f>VLOOKUP(A34,'درآمد ناشی از تغییر قیمت اوراق'!A:Q,17,0)</f>
        <v>3625112102</v>
      </c>
      <c r="P34" s="101"/>
      <c r="Q34" s="101">
        <v>-93608725</v>
      </c>
      <c r="R34" s="101"/>
      <c r="S34" s="101">
        <f t="shared" si="2"/>
        <v>3531503377</v>
      </c>
      <c r="T34" s="55"/>
      <c r="U34" s="100">
        <f t="shared" si="3"/>
        <v>0.20959950974391295</v>
      </c>
    </row>
    <row r="35" spans="1:21" ht="39" customHeight="1" x14ac:dyDescent="0.6">
      <c r="A35" s="52" t="s">
        <v>144</v>
      </c>
      <c r="B35" s="93"/>
      <c r="C35" s="101">
        <v>0</v>
      </c>
      <c r="D35" s="101"/>
      <c r="E35" s="101">
        <v>2381775400</v>
      </c>
      <c r="F35" s="101"/>
      <c r="G35" s="101">
        <v>0</v>
      </c>
      <c r="H35" s="101"/>
      <c r="I35" s="101">
        <f t="shared" si="0"/>
        <v>2381775400</v>
      </c>
      <c r="J35" s="55"/>
      <c r="K35" s="100">
        <f t="shared" si="1"/>
        <v>0.61665131873126311</v>
      </c>
      <c r="L35" s="55"/>
      <c r="M35" s="101">
        <v>0</v>
      </c>
      <c r="N35" s="101"/>
      <c r="O35" s="101">
        <f>VLOOKUP(A35,'درآمد ناشی از تغییر قیمت اوراق'!A:Q,17,0)</f>
        <v>2381775400</v>
      </c>
      <c r="P35" s="101"/>
      <c r="Q35" s="101">
        <v>0</v>
      </c>
      <c r="R35" s="101"/>
      <c r="S35" s="101">
        <f t="shared" si="2"/>
        <v>2381775400</v>
      </c>
      <c r="T35" s="55"/>
      <c r="U35" s="100">
        <f t="shared" si="3"/>
        <v>0.14136159671017984</v>
      </c>
    </row>
    <row r="36" spans="1:21" ht="39" customHeight="1" x14ac:dyDescent="0.6">
      <c r="A36" s="52" t="s">
        <v>138</v>
      </c>
      <c r="B36" s="93"/>
      <c r="C36" s="101">
        <v>0</v>
      </c>
      <c r="D36" s="101"/>
      <c r="E36" s="101">
        <v>1953982334</v>
      </c>
      <c r="F36" s="101"/>
      <c r="G36" s="101">
        <v>4812096544</v>
      </c>
      <c r="H36" s="101"/>
      <c r="I36" s="101">
        <f t="shared" si="0"/>
        <v>6766078878</v>
      </c>
      <c r="J36" s="55"/>
      <c r="K36" s="100">
        <f t="shared" si="1"/>
        <v>1.7517652851559578</v>
      </c>
      <c r="L36" s="55"/>
      <c r="M36" s="101">
        <v>0</v>
      </c>
      <c r="N36" s="101"/>
      <c r="O36" s="101">
        <f>VLOOKUP(A36,'درآمد ناشی از تغییر قیمت اوراق'!A:Q,17,0)</f>
        <v>1953982334</v>
      </c>
      <c r="P36" s="101"/>
      <c r="Q36" s="101">
        <f>VLOOKUP(A36,'درآمد ناشی از فروش'!A:Q,17,0)</f>
        <v>4812096544</v>
      </c>
      <c r="R36" s="101"/>
      <c r="S36" s="101">
        <f t="shared" si="2"/>
        <v>6766078878</v>
      </c>
      <c r="T36" s="55"/>
      <c r="U36" s="100">
        <f t="shared" si="3"/>
        <v>0.4015759477829447</v>
      </c>
    </row>
    <row r="37" spans="1:21" ht="39" customHeight="1" x14ac:dyDescent="0.6">
      <c r="A37" s="52" t="s">
        <v>141</v>
      </c>
      <c r="B37" s="93"/>
      <c r="C37" s="101">
        <v>0</v>
      </c>
      <c r="D37" s="101"/>
      <c r="E37" s="101">
        <v>1780199190</v>
      </c>
      <c r="F37" s="101"/>
      <c r="G37" s="101">
        <v>0</v>
      </c>
      <c r="H37" s="101"/>
      <c r="I37" s="101">
        <f t="shared" si="0"/>
        <v>1780199190</v>
      </c>
      <c r="J37" s="55"/>
      <c r="K37" s="100">
        <f t="shared" si="1"/>
        <v>0.46090079615308244</v>
      </c>
      <c r="L37" s="55"/>
      <c r="M37" s="101">
        <v>0</v>
      </c>
      <c r="N37" s="101"/>
      <c r="O37" s="101">
        <f>VLOOKUP(A37,'درآمد ناشی از تغییر قیمت اوراق'!A:Q,17,0)</f>
        <v>1780199190</v>
      </c>
      <c r="P37" s="101"/>
      <c r="Q37" s="101">
        <v>0</v>
      </c>
      <c r="R37" s="101"/>
      <c r="S37" s="101">
        <f t="shared" si="2"/>
        <v>1780199190</v>
      </c>
      <c r="T37" s="55"/>
      <c r="U37" s="100">
        <f t="shared" si="3"/>
        <v>0.10565723365879454</v>
      </c>
    </row>
    <row r="38" spans="1:21" ht="39" customHeight="1" x14ac:dyDescent="0.6">
      <c r="A38" s="52" t="s">
        <v>98</v>
      </c>
      <c r="B38" s="93"/>
      <c r="C38" s="101">
        <v>0</v>
      </c>
      <c r="D38" s="101"/>
      <c r="E38" s="101">
        <v>6483492180</v>
      </c>
      <c r="F38" s="101"/>
      <c r="G38" s="101">
        <v>0</v>
      </c>
      <c r="H38" s="101"/>
      <c r="I38" s="101">
        <f t="shared" si="0"/>
        <v>6483492180</v>
      </c>
      <c r="J38" s="55"/>
      <c r="K38" s="100">
        <f t="shared" si="1"/>
        <v>1.6786024420190215</v>
      </c>
      <c r="L38" s="55"/>
      <c r="M38" s="101">
        <f>VLOOKUP(A38,'درآمد سود سهام'!A:M,9,0)</f>
        <v>1755000000</v>
      </c>
      <c r="N38" s="101"/>
      <c r="O38" s="101">
        <f>VLOOKUP(A38,'درآمد ناشی از تغییر قیمت اوراق'!A:Q,17,0)</f>
        <v>1753201828</v>
      </c>
      <c r="P38" s="101"/>
      <c r="Q38" s="101">
        <v>0</v>
      </c>
      <c r="R38" s="101"/>
      <c r="S38" s="101">
        <f t="shared" si="2"/>
        <v>3508201828</v>
      </c>
      <c r="T38" s="55"/>
      <c r="U38" s="100">
        <f t="shared" si="3"/>
        <v>0.20821653124289205</v>
      </c>
    </row>
    <row r="39" spans="1:21" ht="39" customHeight="1" x14ac:dyDescent="0.6">
      <c r="A39" s="52" t="s">
        <v>145</v>
      </c>
      <c r="B39" s="93"/>
      <c r="C39" s="101">
        <v>0</v>
      </c>
      <c r="D39" s="101"/>
      <c r="E39" s="101">
        <v>1532466952</v>
      </c>
      <c r="F39" s="101"/>
      <c r="G39" s="101">
        <v>2570385657</v>
      </c>
      <c r="H39" s="101"/>
      <c r="I39" s="101">
        <f t="shared" si="0"/>
        <v>4102852609</v>
      </c>
      <c r="J39" s="55"/>
      <c r="K39" s="100">
        <f t="shared" si="1"/>
        <v>1.0622451940262096</v>
      </c>
      <c r="L39" s="55"/>
      <c r="M39" s="101">
        <v>0</v>
      </c>
      <c r="N39" s="101"/>
      <c r="O39" s="101">
        <f>VLOOKUP(A39,'درآمد ناشی از تغییر قیمت اوراق'!A:Q,17,0)</f>
        <v>1532466952</v>
      </c>
      <c r="P39" s="101"/>
      <c r="Q39" s="101">
        <f>VLOOKUP(A39,'درآمد ناشی از فروش'!A:Q,17,0)</f>
        <v>2570385657</v>
      </c>
      <c r="R39" s="101"/>
      <c r="S39" s="101">
        <f>M39+O39+Q39</f>
        <v>4102852609</v>
      </c>
      <c r="T39" s="55"/>
      <c r="U39" s="100">
        <f t="shared" si="3"/>
        <v>0.24350986070087347</v>
      </c>
    </row>
    <row r="40" spans="1:21" ht="39" customHeight="1" x14ac:dyDescent="0.6">
      <c r="A40" s="52" t="s">
        <v>188</v>
      </c>
      <c r="B40" s="93"/>
      <c r="C40" s="101">
        <v>0</v>
      </c>
      <c r="D40" s="101"/>
      <c r="E40" s="101">
        <v>0</v>
      </c>
      <c r="F40" s="101"/>
      <c r="G40" s="101">
        <v>0</v>
      </c>
      <c r="H40" s="101"/>
      <c r="I40" s="101">
        <f t="shared" si="0"/>
        <v>0</v>
      </c>
      <c r="J40" s="55"/>
      <c r="K40" s="100">
        <f t="shared" si="1"/>
        <v>0</v>
      </c>
      <c r="L40" s="55"/>
      <c r="M40" s="101">
        <v>0</v>
      </c>
      <c r="N40" s="101"/>
      <c r="O40" s="101">
        <v>0</v>
      </c>
      <c r="P40" s="101"/>
      <c r="Q40" s="101">
        <f>VLOOKUP(A40,'درآمد ناشی از فروش'!A:Q,17,0)</f>
        <v>96944237316</v>
      </c>
      <c r="R40" s="101"/>
      <c r="S40" s="101">
        <f t="shared" si="2"/>
        <v>96944237316</v>
      </c>
      <c r="T40" s="55"/>
      <c r="U40" s="100">
        <f t="shared" si="3"/>
        <v>5.7537718203153663</v>
      </c>
    </row>
    <row r="41" spans="1:21" ht="39" customHeight="1" x14ac:dyDescent="0.6">
      <c r="A41" s="52" t="s">
        <v>189</v>
      </c>
      <c r="B41" s="93"/>
      <c r="C41" s="101">
        <v>0</v>
      </c>
      <c r="D41" s="101"/>
      <c r="E41" s="101">
        <v>0</v>
      </c>
      <c r="F41" s="101"/>
      <c r="G41" s="101">
        <v>0</v>
      </c>
      <c r="H41" s="101"/>
      <c r="I41" s="101">
        <f t="shared" si="0"/>
        <v>0</v>
      </c>
      <c r="J41" s="55"/>
      <c r="K41" s="100">
        <f t="shared" si="1"/>
        <v>0</v>
      </c>
      <c r="L41" s="55"/>
      <c r="M41" s="101">
        <v>0</v>
      </c>
      <c r="N41" s="101"/>
      <c r="O41" s="101">
        <v>0</v>
      </c>
      <c r="P41" s="101"/>
      <c r="Q41" s="101">
        <f>VLOOKUP(A41,'درآمد ناشی از فروش'!A:Q,17,0)</f>
        <v>30349765224</v>
      </c>
      <c r="R41" s="101"/>
      <c r="S41" s="101">
        <f t="shared" si="2"/>
        <v>30349765224</v>
      </c>
      <c r="T41" s="55"/>
      <c r="U41" s="100">
        <f t="shared" si="3"/>
        <v>1.8012996825157102</v>
      </c>
    </row>
    <row r="42" spans="1:21" ht="39" customHeight="1" x14ac:dyDescent="0.6">
      <c r="A42" s="52" t="s">
        <v>190</v>
      </c>
      <c r="B42" s="93"/>
      <c r="C42" s="101">
        <v>0</v>
      </c>
      <c r="D42" s="101"/>
      <c r="E42" s="101">
        <v>0</v>
      </c>
      <c r="F42" s="101"/>
      <c r="G42" s="101">
        <v>0</v>
      </c>
      <c r="H42" s="101"/>
      <c r="I42" s="101">
        <f t="shared" si="0"/>
        <v>0</v>
      </c>
      <c r="J42" s="55"/>
      <c r="K42" s="100">
        <f t="shared" si="1"/>
        <v>0</v>
      </c>
      <c r="L42" s="55"/>
      <c r="M42" s="101">
        <v>0</v>
      </c>
      <c r="N42" s="101"/>
      <c r="O42" s="101">
        <v>0</v>
      </c>
      <c r="P42" s="101"/>
      <c r="Q42" s="101">
        <f>VLOOKUP(A42,'درآمد ناشی از فروش'!A:Q,17,0)</f>
        <v>22933216025</v>
      </c>
      <c r="R42" s="101"/>
      <c r="S42" s="101">
        <f t="shared" si="2"/>
        <v>22933216025</v>
      </c>
      <c r="T42" s="55"/>
      <c r="U42" s="100">
        <f t="shared" si="3"/>
        <v>1.3611174399540291</v>
      </c>
    </row>
    <row r="43" spans="1:21" ht="39" customHeight="1" x14ac:dyDescent="0.6">
      <c r="A43" s="52" t="s">
        <v>191</v>
      </c>
      <c r="B43" s="93"/>
      <c r="C43" s="101">
        <v>0</v>
      </c>
      <c r="D43" s="101"/>
      <c r="E43" s="101">
        <v>0</v>
      </c>
      <c r="F43" s="101"/>
      <c r="G43" s="101">
        <v>0</v>
      </c>
      <c r="H43" s="101"/>
      <c r="I43" s="101">
        <f t="shared" si="0"/>
        <v>0</v>
      </c>
      <c r="J43" s="55"/>
      <c r="K43" s="100">
        <f t="shared" si="1"/>
        <v>0</v>
      </c>
      <c r="L43" s="55"/>
      <c r="M43" s="101">
        <v>0</v>
      </c>
      <c r="N43" s="101"/>
      <c r="O43" s="101">
        <v>0</v>
      </c>
      <c r="P43" s="101"/>
      <c r="Q43" s="101">
        <f>VLOOKUP(A43,'درآمد ناشی از فروش'!A:Q,17,0)</f>
        <v>13895935485</v>
      </c>
      <c r="R43" s="101"/>
      <c r="S43" s="101">
        <f t="shared" si="2"/>
        <v>13895935485</v>
      </c>
      <c r="T43" s="55"/>
      <c r="U43" s="100">
        <f t="shared" si="3"/>
        <v>0.82474259661143834</v>
      </c>
    </row>
    <row r="44" spans="1:21" ht="39" customHeight="1" x14ac:dyDescent="0.6">
      <c r="A44" s="52" t="s">
        <v>192</v>
      </c>
      <c r="B44" s="93"/>
      <c r="C44" s="101">
        <v>0</v>
      </c>
      <c r="D44" s="101"/>
      <c r="E44" s="101">
        <v>0</v>
      </c>
      <c r="F44" s="101"/>
      <c r="G44" s="101">
        <v>0</v>
      </c>
      <c r="H44" s="101"/>
      <c r="I44" s="101">
        <f t="shared" si="0"/>
        <v>0</v>
      </c>
      <c r="J44" s="55"/>
      <c r="K44" s="100">
        <f t="shared" si="1"/>
        <v>0</v>
      </c>
      <c r="L44" s="55"/>
      <c r="M44" s="101">
        <v>0</v>
      </c>
      <c r="N44" s="101"/>
      <c r="O44" s="101">
        <v>0</v>
      </c>
      <c r="P44" s="101"/>
      <c r="Q44" s="101">
        <f>VLOOKUP(A44,'درآمد ناشی از فروش'!A:Q,17,0)</f>
        <v>9696097999</v>
      </c>
      <c r="R44" s="101"/>
      <c r="S44" s="101">
        <f t="shared" si="2"/>
        <v>9696097999</v>
      </c>
      <c r="T44" s="55"/>
      <c r="U44" s="100">
        <f t="shared" si="3"/>
        <v>0.57547655206994741</v>
      </c>
    </row>
    <row r="45" spans="1:21" ht="39" customHeight="1" x14ac:dyDescent="0.6">
      <c r="A45" s="52" t="s">
        <v>193</v>
      </c>
      <c r="B45" s="93"/>
      <c r="C45" s="101">
        <v>0</v>
      </c>
      <c r="D45" s="101"/>
      <c r="E45" s="101">
        <v>0</v>
      </c>
      <c r="F45" s="101"/>
      <c r="G45" s="101">
        <v>0</v>
      </c>
      <c r="H45" s="101"/>
      <c r="I45" s="101">
        <f t="shared" si="0"/>
        <v>0</v>
      </c>
      <c r="J45" s="55"/>
      <c r="K45" s="100">
        <f t="shared" si="1"/>
        <v>0</v>
      </c>
      <c r="L45" s="55"/>
      <c r="M45" s="101">
        <v>0</v>
      </c>
      <c r="N45" s="101"/>
      <c r="O45" s="101">
        <v>0</v>
      </c>
      <c r="P45" s="101"/>
      <c r="Q45" s="101">
        <f>VLOOKUP(A45,'درآمد ناشی از فروش'!A:Q,17,0)</f>
        <v>8172450482</v>
      </c>
      <c r="R45" s="101"/>
      <c r="S45" s="101">
        <f t="shared" si="2"/>
        <v>8172450482</v>
      </c>
      <c r="T45" s="55"/>
      <c r="U45" s="100">
        <f t="shared" si="3"/>
        <v>0.48504600776815437</v>
      </c>
    </row>
    <row r="46" spans="1:21" ht="39" customHeight="1" x14ac:dyDescent="0.6">
      <c r="A46" s="52" t="s">
        <v>194</v>
      </c>
      <c r="B46" s="93"/>
      <c r="C46" s="101">
        <v>0</v>
      </c>
      <c r="D46" s="101"/>
      <c r="E46" s="101">
        <v>0</v>
      </c>
      <c r="F46" s="101"/>
      <c r="G46" s="101">
        <v>0</v>
      </c>
      <c r="H46" s="101"/>
      <c r="I46" s="101">
        <f t="shared" si="0"/>
        <v>0</v>
      </c>
      <c r="J46" s="55"/>
      <c r="K46" s="100">
        <f t="shared" si="1"/>
        <v>0</v>
      </c>
      <c r="L46" s="55"/>
      <c r="M46" s="101">
        <v>0</v>
      </c>
      <c r="N46" s="101"/>
      <c r="O46" s="101">
        <v>0</v>
      </c>
      <c r="P46" s="101"/>
      <c r="Q46" s="101">
        <f>VLOOKUP(A46,'درآمد ناشی از فروش'!A:Q,17,0)</f>
        <v>7881823039</v>
      </c>
      <c r="R46" s="101"/>
      <c r="S46" s="101">
        <f t="shared" si="2"/>
        <v>7881823039</v>
      </c>
      <c r="T46" s="55"/>
      <c r="U46" s="100">
        <f t="shared" si="3"/>
        <v>0.46779687529736097</v>
      </c>
    </row>
    <row r="47" spans="1:21" ht="39" customHeight="1" x14ac:dyDescent="0.6">
      <c r="A47" s="144" t="s">
        <v>195</v>
      </c>
      <c r="B47" s="93"/>
      <c r="C47" s="101">
        <v>0</v>
      </c>
      <c r="D47" s="101"/>
      <c r="E47" s="101">
        <v>0</v>
      </c>
      <c r="F47" s="101"/>
      <c r="G47" s="101">
        <v>0</v>
      </c>
      <c r="H47" s="101"/>
      <c r="I47" s="101">
        <f t="shared" si="0"/>
        <v>0</v>
      </c>
      <c r="J47" s="55"/>
      <c r="K47" s="100">
        <f t="shared" si="1"/>
        <v>0</v>
      </c>
      <c r="L47" s="55"/>
      <c r="M47" s="101">
        <v>0</v>
      </c>
      <c r="N47" s="101"/>
      <c r="O47" s="101">
        <v>0</v>
      </c>
      <c r="P47" s="101"/>
      <c r="Q47" s="101">
        <f>VLOOKUP(A47,'درآمد ناشی از فروش'!A:Q,17,0)</f>
        <v>5650066390</v>
      </c>
      <c r="R47" s="101"/>
      <c r="S47" s="101">
        <f t="shared" si="2"/>
        <v>5650066390</v>
      </c>
      <c r="T47" s="55"/>
      <c r="U47" s="100">
        <f t="shared" si="3"/>
        <v>0.33533909469756118</v>
      </c>
    </row>
    <row r="48" spans="1:21" ht="39" customHeight="1" x14ac:dyDescent="0.6">
      <c r="A48" s="144" t="s">
        <v>142</v>
      </c>
      <c r="B48" s="93"/>
      <c r="C48" s="101">
        <v>0</v>
      </c>
      <c r="D48" s="101"/>
      <c r="E48" s="101">
        <v>0</v>
      </c>
      <c r="F48" s="101"/>
      <c r="G48" s="101">
        <v>5457162590</v>
      </c>
      <c r="H48" s="101"/>
      <c r="I48" s="101">
        <f t="shared" si="0"/>
        <v>5457162590</v>
      </c>
      <c r="J48" s="55"/>
      <c r="K48" s="100">
        <f t="shared" si="1"/>
        <v>1.4128815452768617</v>
      </c>
      <c r="L48" s="55"/>
      <c r="M48" s="101">
        <v>0</v>
      </c>
      <c r="N48" s="101"/>
      <c r="O48" s="101">
        <v>0</v>
      </c>
      <c r="P48" s="101"/>
      <c r="Q48" s="101">
        <f>VLOOKUP(A48,'درآمد ناشی از فروش'!A:Q,17,0)</f>
        <v>5457162590</v>
      </c>
      <c r="R48" s="101"/>
      <c r="S48" s="101">
        <f t="shared" si="2"/>
        <v>5457162590</v>
      </c>
      <c r="T48" s="55"/>
      <c r="U48" s="100">
        <f t="shared" si="3"/>
        <v>0.32388999283033176</v>
      </c>
    </row>
    <row r="49" spans="1:21" ht="39" customHeight="1" x14ac:dyDescent="0.6">
      <c r="A49" s="144" t="s">
        <v>143</v>
      </c>
      <c r="B49" s="93"/>
      <c r="C49" s="101">
        <v>0</v>
      </c>
      <c r="D49" s="101"/>
      <c r="E49" s="101">
        <v>0</v>
      </c>
      <c r="F49" s="101"/>
      <c r="G49" s="101">
        <v>3267883071</v>
      </c>
      <c r="H49" s="101"/>
      <c r="I49" s="101">
        <f t="shared" si="0"/>
        <v>3267883071</v>
      </c>
      <c r="J49" s="55"/>
      <c r="K49" s="100">
        <f t="shared" si="1"/>
        <v>0.84606819148090961</v>
      </c>
      <c r="L49" s="55"/>
      <c r="M49" s="101">
        <v>0</v>
      </c>
      <c r="N49" s="101"/>
      <c r="O49" s="101">
        <v>0</v>
      </c>
      <c r="P49" s="101"/>
      <c r="Q49" s="101">
        <f>VLOOKUP(A49,'درآمد ناشی از فروش'!A:Q,17,0)</f>
        <v>3267883071</v>
      </c>
      <c r="R49" s="101"/>
      <c r="S49" s="101">
        <f t="shared" si="2"/>
        <v>3267883071</v>
      </c>
      <c r="T49" s="55"/>
      <c r="U49" s="100">
        <f t="shared" si="3"/>
        <v>0.19395328744210139</v>
      </c>
    </row>
    <row r="50" spans="1:21" ht="39" customHeight="1" x14ac:dyDescent="0.6">
      <c r="A50" s="144" t="s">
        <v>196</v>
      </c>
      <c r="B50" s="93"/>
      <c r="C50" s="101">
        <v>0</v>
      </c>
      <c r="D50" s="101"/>
      <c r="E50" s="101">
        <v>0</v>
      </c>
      <c r="F50" s="101"/>
      <c r="G50" s="101">
        <v>0</v>
      </c>
      <c r="H50" s="101"/>
      <c r="I50" s="101">
        <f t="shared" si="0"/>
        <v>0</v>
      </c>
      <c r="J50" s="55"/>
      <c r="K50" s="100">
        <f t="shared" si="1"/>
        <v>0</v>
      </c>
      <c r="L50" s="55"/>
      <c r="M50" s="101">
        <v>0</v>
      </c>
      <c r="N50" s="101"/>
      <c r="O50" s="101">
        <v>0</v>
      </c>
      <c r="P50" s="101"/>
      <c r="Q50" s="101">
        <f>VLOOKUP(A50,'درآمد ناشی از فروش'!A:Q,17,0)</f>
        <v>1393595470</v>
      </c>
      <c r="R50" s="101"/>
      <c r="S50" s="101">
        <f t="shared" si="2"/>
        <v>1393595470</v>
      </c>
      <c r="T50" s="55"/>
      <c r="U50" s="100">
        <f t="shared" si="3"/>
        <v>8.2711779123788715E-2</v>
      </c>
    </row>
    <row r="51" spans="1:21" ht="39" customHeight="1" x14ac:dyDescent="0.6">
      <c r="A51" s="144" t="s">
        <v>197</v>
      </c>
      <c r="B51" s="93"/>
      <c r="C51" s="101">
        <v>0</v>
      </c>
      <c r="D51" s="101"/>
      <c r="E51" s="101">
        <v>0</v>
      </c>
      <c r="F51" s="101"/>
      <c r="G51" s="101">
        <v>0</v>
      </c>
      <c r="H51" s="101"/>
      <c r="I51" s="101">
        <f t="shared" si="0"/>
        <v>0</v>
      </c>
      <c r="J51" s="55"/>
      <c r="K51" s="100">
        <f t="shared" si="1"/>
        <v>0</v>
      </c>
      <c r="L51" s="55"/>
      <c r="M51" s="101">
        <v>0</v>
      </c>
      <c r="N51" s="101"/>
      <c r="O51" s="101">
        <v>0</v>
      </c>
      <c r="P51" s="101"/>
      <c r="Q51" s="101">
        <f>VLOOKUP(A51,'درآمد ناشی از فروش'!A:Q,17,0)</f>
        <v>1369358911</v>
      </c>
      <c r="R51" s="101"/>
      <c r="S51" s="101">
        <f t="shared" si="2"/>
        <v>1369358911</v>
      </c>
      <c r="T51" s="55"/>
      <c r="U51" s="100">
        <f t="shared" si="3"/>
        <v>8.1273306512559096E-2</v>
      </c>
    </row>
    <row r="52" spans="1:21" ht="39" customHeight="1" x14ac:dyDescent="0.6">
      <c r="A52" s="144" t="s">
        <v>198</v>
      </c>
      <c r="B52" s="93"/>
      <c r="C52" s="101">
        <v>0</v>
      </c>
      <c r="D52" s="101"/>
      <c r="E52" s="101">
        <v>0</v>
      </c>
      <c r="F52" s="101"/>
      <c r="G52" s="101">
        <v>0</v>
      </c>
      <c r="H52" s="101"/>
      <c r="I52" s="101">
        <f t="shared" si="0"/>
        <v>0</v>
      </c>
      <c r="J52" s="55"/>
      <c r="K52" s="100">
        <f t="shared" si="1"/>
        <v>0</v>
      </c>
      <c r="L52" s="55"/>
      <c r="M52" s="101">
        <v>0</v>
      </c>
      <c r="N52" s="101"/>
      <c r="O52" s="101">
        <v>0</v>
      </c>
      <c r="P52" s="101"/>
      <c r="Q52" s="101">
        <f>VLOOKUP(A52,'درآمد ناشی از فروش'!A:Q,17,0)</f>
        <v>993746334</v>
      </c>
      <c r="R52" s="101"/>
      <c r="S52" s="101">
        <f t="shared" si="2"/>
        <v>993746334</v>
      </c>
      <c r="T52" s="55"/>
      <c r="U52" s="100">
        <f t="shared" si="3"/>
        <v>5.8980191204900209E-2</v>
      </c>
    </row>
    <row r="53" spans="1:21" ht="39" customHeight="1" x14ac:dyDescent="0.6">
      <c r="A53" s="144" t="s">
        <v>199</v>
      </c>
      <c r="B53" s="93"/>
      <c r="C53" s="101">
        <v>0</v>
      </c>
      <c r="D53" s="101"/>
      <c r="E53" s="101">
        <v>0</v>
      </c>
      <c r="F53" s="101"/>
      <c r="G53" s="101">
        <v>0</v>
      </c>
      <c r="H53" s="101"/>
      <c r="I53" s="101">
        <f t="shared" si="0"/>
        <v>0</v>
      </c>
      <c r="J53" s="55"/>
      <c r="K53" s="100">
        <f t="shared" si="1"/>
        <v>0</v>
      </c>
      <c r="L53" s="55"/>
      <c r="M53" s="101">
        <v>0</v>
      </c>
      <c r="N53" s="101"/>
      <c r="O53" s="101">
        <v>0</v>
      </c>
      <c r="P53" s="101"/>
      <c r="Q53" s="101">
        <f>VLOOKUP(A53,'درآمد ناشی از فروش'!A:Q,17,0)</f>
        <v>692436374</v>
      </c>
      <c r="R53" s="101"/>
      <c r="S53" s="101">
        <f t="shared" si="2"/>
        <v>692436374</v>
      </c>
      <c r="T53" s="55"/>
      <c r="U53" s="100">
        <f t="shared" si="3"/>
        <v>4.1097036877972316E-2</v>
      </c>
    </row>
    <row r="54" spans="1:21" ht="39" customHeight="1" x14ac:dyDescent="0.6">
      <c r="A54" s="144" t="s">
        <v>200</v>
      </c>
      <c r="B54" s="93"/>
      <c r="C54" s="101">
        <v>0</v>
      </c>
      <c r="D54" s="101"/>
      <c r="E54" s="101">
        <v>0</v>
      </c>
      <c r="F54" s="101"/>
      <c r="G54" s="101">
        <v>0</v>
      </c>
      <c r="H54" s="101"/>
      <c r="I54" s="101">
        <f t="shared" si="0"/>
        <v>0</v>
      </c>
      <c r="J54" s="55"/>
      <c r="K54" s="100">
        <f t="shared" si="1"/>
        <v>0</v>
      </c>
      <c r="L54" s="55"/>
      <c r="M54" s="101">
        <v>0</v>
      </c>
      <c r="N54" s="101"/>
      <c r="O54" s="101">
        <v>0</v>
      </c>
      <c r="P54" s="101"/>
      <c r="Q54" s="101">
        <f>VLOOKUP(A54,'درآمد ناشی از فروش'!A:Q,17,0)</f>
        <v>15517834</v>
      </c>
      <c r="R54" s="101"/>
      <c r="S54" s="101">
        <f t="shared" si="2"/>
        <v>15517834</v>
      </c>
      <c r="T54" s="55"/>
      <c r="U54" s="100">
        <f t="shared" si="3"/>
        <v>9.2100447075048168E-4</v>
      </c>
    </row>
    <row r="55" spans="1:21" ht="39" customHeight="1" x14ac:dyDescent="0.6">
      <c r="A55" s="52" t="s">
        <v>104</v>
      </c>
      <c r="B55" s="93"/>
      <c r="C55" s="101">
        <v>0</v>
      </c>
      <c r="D55" s="101"/>
      <c r="E55" s="101">
        <v>4345865430</v>
      </c>
      <c r="F55" s="101"/>
      <c r="G55" s="101">
        <v>0</v>
      </c>
      <c r="H55" s="101"/>
      <c r="I55" s="101">
        <f t="shared" si="0"/>
        <v>4345865430</v>
      </c>
      <c r="J55" s="55"/>
      <c r="K55" s="100">
        <f t="shared" si="1"/>
        <v>1.1251621997767329</v>
      </c>
      <c r="L55" s="55"/>
      <c r="M55" s="101">
        <f>VLOOKUP(A55,'درآمد سود سهام'!A:M,9,0)</f>
        <v>3570000000</v>
      </c>
      <c r="N55" s="101"/>
      <c r="O55" s="101">
        <f>VLOOKUP(A55,'درآمد ناشی از تغییر قیمت اوراق'!A:Q,17,0)</f>
        <v>1038018933</v>
      </c>
      <c r="P55" s="101"/>
      <c r="Q55" s="101">
        <v>0</v>
      </c>
      <c r="R55" s="101"/>
      <c r="S55" s="101">
        <f t="shared" si="2"/>
        <v>4608018933</v>
      </c>
      <c r="T55" s="55"/>
      <c r="U55" s="100">
        <f t="shared" si="3"/>
        <v>0.27349216640646268</v>
      </c>
    </row>
    <row r="56" spans="1:21" ht="39" customHeight="1" x14ac:dyDescent="0.6">
      <c r="A56" s="52" t="s">
        <v>136</v>
      </c>
      <c r="B56" s="93"/>
      <c r="C56" s="101">
        <v>0</v>
      </c>
      <c r="D56" s="101"/>
      <c r="E56" s="101">
        <v>334127105</v>
      </c>
      <c r="F56" s="101"/>
      <c r="G56" s="101">
        <v>0</v>
      </c>
      <c r="H56" s="101"/>
      <c r="I56" s="101">
        <f t="shared" si="0"/>
        <v>334127105</v>
      </c>
      <c r="J56" s="55"/>
      <c r="K56" s="100">
        <f t="shared" si="1"/>
        <v>8.6506863712720025E-2</v>
      </c>
      <c r="L56" s="55"/>
      <c r="M56" s="101">
        <v>0</v>
      </c>
      <c r="N56" s="101"/>
      <c r="O56" s="101">
        <f>VLOOKUP(A56,'درآمد ناشی از تغییر قیمت اوراق'!A:Q,17,0)</f>
        <v>334127105</v>
      </c>
      <c r="P56" s="101"/>
      <c r="Q56" s="101">
        <v>0</v>
      </c>
      <c r="R56" s="101"/>
      <c r="S56" s="101">
        <f t="shared" si="2"/>
        <v>334127105</v>
      </c>
      <c r="T56" s="55"/>
      <c r="U56" s="100">
        <f t="shared" si="3"/>
        <v>1.983089634184227E-2</v>
      </c>
    </row>
    <row r="57" spans="1:21" ht="39" customHeight="1" x14ac:dyDescent="0.6">
      <c r="A57" s="52" t="s">
        <v>83</v>
      </c>
      <c r="B57" s="93"/>
      <c r="C57" s="101">
        <v>0</v>
      </c>
      <c r="D57" s="101"/>
      <c r="E57" s="101">
        <v>417495638</v>
      </c>
      <c r="F57" s="101"/>
      <c r="G57" s="101">
        <v>0</v>
      </c>
      <c r="H57" s="101"/>
      <c r="I57" s="101">
        <f t="shared" si="0"/>
        <v>417495638</v>
      </c>
      <c r="J57" s="55"/>
      <c r="K57" s="100">
        <f t="shared" si="1"/>
        <v>0.1080913153008676</v>
      </c>
      <c r="L57" s="55"/>
      <c r="M57" s="101">
        <v>0</v>
      </c>
      <c r="N57" s="101"/>
      <c r="O57" s="101">
        <f>VLOOKUP(A57,'درآمد ناشی از تغییر قیمت اوراق'!A:Q,17,0)</f>
        <v>128896429</v>
      </c>
      <c r="P57" s="101"/>
      <c r="Q57" s="101">
        <f>VLOOKUP(A57,'درآمد ناشی از فروش'!A:Q,17,0)</f>
        <v>9776290710</v>
      </c>
      <c r="R57" s="101"/>
      <c r="S57" s="101">
        <f t="shared" si="2"/>
        <v>9905187139</v>
      </c>
      <c r="T57" s="55"/>
      <c r="U57" s="100">
        <f t="shared" si="3"/>
        <v>0.58788627579333386</v>
      </c>
    </row>
    <row r="58" spans="1:21" ht="39" customHeight="1" x14ac:dyDescent="0.6">
      <c r="A58" s="52" t="s">
        <v>187</v>
      </c>
      <c r="B58" s="93"/>
      <c r="C58" s="101">
        <v>0</v>
      </c>
      <c r="D58" s="101"/>
      <c r="E58" s="101">
        <v>-175360701</v>
      </c>
      <c r="F58" s="101"/>
      <c r="G58" s="101">
        <v>0</v>
      </c>
      <c r="H58" s="101"/>
      <c r="I58" s="101">
        <f t="shared" si="0"/>
        <v>-175360701</v>
      </c>
      <c r="J58" s="55"/>
      <c r="K58" s="100">
        <f t="shared" si="1"/>
        <v>-4.5401597281292241E-2</v>
      </c>
      <c r="L58" s="55"/>
      <c r="M58" s="101">
        <v>0</v>
      </c>
      <c r="N58" s="101"/>
      <c r="O58" s="101">
        <f>VLOOKUP(A58,'درآمد ناشی از تغییر قیمت اوراق'!A:Q,17,0)</f>
        <v>-175360701</v>
      </c>
      <c r="P58" s="101"/>
      <c r="Q58" s="101">
        <v>0</v>
      </c>
      <c r="R58" s="101"/>
      <c r="S58" s="101">
        <f t="shared" si="2"/>
        <v>-175360701</v>
      </c>
      <c r="T58" s="55"/>
      <c r="U58" s="100">
        <f t="shared" si="3"/>
        <v>-1.0407895174992752E-2</v>
      </c>
    </row>
    <row r="59" spans="1:21" ht="39" customHeight="1" x14ac:dyDescent="0.6">
      <c r="A59" s="52" t="s">
        <v>133</v>
      </c>
      <c r="B59" s="93"/>
      <c r="C59" s="101">
        <v>0</v>
      </c>
      <c r="D59" s="101"/>
      <c r="E59" s="101">
        <v>-301376130</v>
      </c>
      <c r="F59" s="101"/>
      <c r="G59" s="101">
        <v>0</v>
      </c>
      <c r="H59" s="101"/>
      <c r="I59" s="101">
        <f t="shared" si="0"/>
        <v>-301376130</v>
      </c>
      <c r="J59" s="55"/>
      <c r="K59" s="100">
        <f t="shared" si="1"/>
        <v>-7.8027503348394894E-2</v>
      </c>
      <c r="L59" s="55"/>
      <c r="M59" s="101">
        <v>0</v>
      </c>
      <c r="N59" s="101"/>
      <c r="O59" s="101">
        <f>VLOOKUP(A59,'درآمد ناشی از تغییر قیمت اوراق'!A:Q,17,0)</f>
        <v>-301376130</v>
      </c>
      <c r="P59" s="101"/>
      <c r="Q59" s="101">
        <v>0</v>
      </c>
      <c r="R59" s="101"/>
      <c r="S59" s="101">
        <f t="shared" si="2"/>
        <v>-301376130</v>
      </c>
      <c r="T59" s="55"/>
      <c r="U59" s="100">
        <f t="shared" si="3"/>
        <v>-1.788708160607198E-2</v>
      </c>
    </row>
    <row r="60" spans="1:21" ht="39" customHeight="1" x14ac:dyDescent="0.6">
      <c r="A60" s="52" t="s">
        <v>135</v>
      </c>
      <c r="B60" s="93"/>
      <c r="C60" s="101">
        <v>0</v>
      </c>
      <c r="D60" s="101"/>
      <c r="E60" s="101">
        <v>-1486504430</v>
      </c>
      <c r="F60" s="101"/>
      <c r="G60" s="101">
        <v>0</v>
      </c>
      <c r="H60" s="101"/>
      <c r="I60" s="101">
        <f t="shared" si="0"/>
        <v>-1486504430</v>
      </c>
      <c r="J60" s="55"/>
      <c r="K60" s="100">
        <f t="shared" si="1"/>
        <v>-0.38486203067651326</v>
      </c>
      <c r="L60" s="55"/>
      <c r="M60" s="101">
        <v>0</v>
      </c>
      <c r="N60" s="101"/>
      <c r="O60" s="101">
        <f>VLOOKUP(A60,'درآمد ناشی از تغییر قیمت اوراق'!A:Q,17,0)</f>
        <v>-1486504430</v>
      </c>
      <c r="P60" s="101"/>
      <c r="Q60" s="101">
        <v>0</v>
      </c>
      <c r="R60" s="101"/>
      <c r="S60" s="101">
        <f t="shared" si="2"/>
        <v>-1486504430</v>
      </c>
      <c r="T60" s="55"/>
      <c r="U60" s="100">
        <f t="shared" si="3"/>
        <v>-8.8226051768590677E-2</v>
      </c>
    </row>
    <row r="61" spans="1:21" ht="39" customHeight="1" x14ac:dyDescent="0.6">
      <c r="A61" s="52" t="s">
        <v>137</v>
      </c>
      <c r="B61" s="93"/>
      <c r="C61" s="101">
        <v>0</v>
      </c>
      <c r="D61" s="101"/>
      <c r="E61" s="101">
        <v>-1953873520</v>
      </c>
      <c r="F61" s="101"/>
      <c r="G61" s="101">
        <v>0</v>
      </c>
      <c r="H61" s="101"/>
      <c r="I61" s="101">
        <f t="shared" si="0"/>
        <v>-1953873520</v>
      </c>
      <c r="J61" s="55"/>
      <c r="K61" s="100">
        <f t="shared" si="1"/>
        <v>-0.50586578513746294</v>
      </c>
      <c r="L61" s="55"/>
      <c r="M61" s="101">
        <v>0</v>
      </c>
      <c r="N61" s="101"/>
      <c r="O61" s="101">
        <f>VLOOKUP(A61,'درآمد ناشی از تغییر قیمت اوراق'!A:Q,17,0)</f>
        <v>-1953873520</v>
      </c>
      <c r="P61" s="101"/>
      <c r="Q61" s="101">
        <v>0</v>
      </c>
      <c r="R61" s="101"/>
      <c r="S61" s="101">
        <f t="shared" si="2"/>
        <v>-1953873520</v>
      </c>
      <c r="T61" s="55"/>
      <c r="U61" s="100">
        <f t="shared" si="3"/>
        <v>-0.11596504043031913</v>
      </c>
    </row>
    <row r="62" spans="1:21" ht="39" customHeight="1" x14ac:dyDescent="0.6">
      <c r="A62" s="52" t="s">
        <v>146</v>
      </c>
      <c r="B62" s="93"/>
      <c r="C62" s="101">
        <v>0</v>
      </c>
      <c r="D62" s="101"/>
      <c r="E62" s="101">
        <v>-1996291061</v>
      </c>
      <c r="F62" s="101"/>
      <c r="G62" s="101">
        <v>0</v>
      </c>
      <c r="H62" s="101"/>
      <c r="I62" s="101">
        <f t="shared" si="0"/>
        <v>-1996291061</v>
      </c>
      <c r="J62" s="55"/>
      <c r="K62" s="100">
        <f t="shared" si="1"/>
        <v>-0.51684785867596184</v>
      </c>
      <c r="L62" s="55"/>
      <c r="M62" s="101">
        <v>0</v>
      </c>
      <c r="N62" s="101"/>
      <c r="O62" s="101">
        <f>VLOOKUP(A62,'درآمد ناشی از تغییر قیمت اوراق'!A:Q,17,0)</f>
        <v>-1996291061</v>
      </c>
      <c r="P62" s="101"/>
      <c r="Q62" s="101">
        <v>0</v>
      </c>
      <c r="R62" s="101"/>
      <c r="S62" s="101">
        <f t="shared" si="2"/>
        <v>-1996291061</v>
      </c>
      <c r="T62" s="55"/>
      <c r="U62" s="100">
        <f t="shared" si="3"/>
        <v>-0.11848257895401011</v>
      </c>
    </row>
    <row r="63" spans="1:21" ht="39" customHeight="1" x14ac:dyDescent="0.6">
      <c r="A63" s="52" t="s">
        <v>140</v>
      </c>
      <c r="B63" s="93"/>
      <c r="C63" s="101">
        <v>0</v>
      </c>
      <c r="D63" s="101"/>
      <c r="E63" s="101">
        <v>-2337575392</v>
      </c>
      <c r="F63" s="101"/>
      <c r="G63" s="101">
        <v>0</v>
      </c>
      <c r="H63" s="101"/>
      <c r="I63" s="101">
        <f t="shared" si="0"/>
        <v>-2337575392</v>
      </c>
      <c r="J63" s="55"/>
      <c r="K63" s="100">
        <f t="shared" si="1"/>
        <v>-0.60520775725139719</v>
      </c>
      <c r="L63" s="55"/>
      <c r="M63" s="101">
        <v>0</v>
      </c>
      <c r="N63" s="101"/>
      <c r="O63" s="101">
        <f>VLOOKUP(A63,'درآمد ناشی از تغییر قیمت اوراق'!A:Q,17,0)</f>
        <v>-2337575392</v>
      </c>
      <c r="P63" s="101"/>
      <c r="Q63" s="101">
        <v>0</v>
      </c>
      <c r="R63" s="101"/>
      <c r="S63" s="101">
        <f t="shared" si="2"/>
        <v>-2337575392</v>
      </c>
      <c r="T63" s="55"/>
      <c r="U63" s="100">
        <f t="shared" si="3"/>
        <v>-0.13873826635523423</v>
      </c>
    </row>
    <row r="64" spans="1:21" ht="39" customHeight="1" x14ac:dyDescent="0.6">
      <c r="A64" s="52" t="s">
        <v>212</v>
      </c>
      <c r="B64" s="93"/>
      <c r="C64" s="101">
        <v>0</v>
      </c>
      <c r="D64" s="101"/>
      <c r="E64" s="101">
        <v>0</v>
      </c>
      <c r="F64" s="101"/>
      <c r="G64" s="101">
        <v>3694668867</v>
      </c>
      <c r="H64" s="101"/>
      <c r="I64" s="101">
        <f t="shared" si="0"/>
        <v>3694668867</v>
      </c>
      <c r="J64" s="55"/>
      <c r="K64" s="100">
        <f t="shared" si="1"/>
        <v>0.95656476639690358</v>
      </c>
      <c r="L64" s="55"/>
      <c r="M64" s="101">
        <v>0</v>
      </c>
      <c r="N64" s="101"/>
      <c r="O64" s="101">
        <v>0</v>
      </c>
      <c r="P64" s="101"/>
      <c r="Q64" s="101">
        <v>3694668867</v>
      </c>
      <c r="R64" s="101"/>
      <c r="S64" s="101">
        <f t="shared" si="2"/>
        <v>3694668867</v>
      </c>
      <c r="T64" s="55"/>
      <c r="U64" s="100">
        <f t="shared" si="3"/>
        <v>0.21928360262454266</v>
      </c>
    </row>
    <row r="65" spans="1:21" ht="39" customHeight="1" x14ac:dyDescent="0.6">
      <c r="A65" s="52" t="s">
        <v>211</v>
      </c>
      <c r="B65" s="93"/>
      <c r="C65" s="101">
        <v>0</v>
      </c>
      <c r="D65" s="101"/>
      <c r="E65" s="101">
        <v>0</v>
      </c>
      <c r="F65" s="101"/>
      <c r="G65" s="101">
        <v>969580764</v>
      </c>
      <c r="H65" s="101"/>
      <c r="I65" s="101">
        <f t="shared" si="0"/>
        <v>969580764</v>
      </c>
      <c r="J65" s="55"/>
      <c r="K65" s="100">
        <f t="shared" si="1"/>
        <v>0.25102839534620502</v>
      </c>
      <c r="L65" s="55"/>
      <c r="M65" s="101">
        <v>0</v>
      </c>
      <c r="N65" s="101"/>
      <c r="O65" s="101">
        <v>0</v>
      </c>
      <c r="P65" s="101"/>
      <c r="Q65" s="101">
        <v>969580764</v>
      </c>
      <c r="R65" s="101"/>
      <c r="S65" s="101">
        <f t="shared" si="2"/>
        <v>969580764</v>
      </c>
      <c r="T65" s="55"/>
      <c r="U65" s="100">
        <f t="shared" si="3"/>
        <v>5.7545931886993237E-2</v>
      </c>
    </row>
    <row r="66" spans="1:21" ht="39" customHeight="1" x14ac:dyDescent="0.6">
      <c r="A66" s="52" t="s">
        <v>210</v>
      </c>
      <c r="B66" s="93"/>
      <c r="C66" s="101">
        <v>0</v>
      </c>
      <c r="D66" s="101"/>
      <c r="E66" s="101">
        <v>0</v>
      </c>
      <c r="F66" s="101"/>
      <c r="G66" s="101">
        <v>121997130</v>
      </c>
      <c r="H66" s="101"/>
      <c r="I66" s="101">
        <f t="shared" si="0"/>
        <v>121997130</v>
      </c>
      <c r="J66" s="55"/>
      <c r="K66" s="100">
        <f t="shared" si="1"/>
        <v>3.1585552145651237E-2</v>
      </c>
      <c r="L66" s="55"/>
      <c r="M66" s="101">
        <v>0</v>
      </c>
      <c r="N66" s="101"/>
      <c r="O66" s="101">
        <v>0</v>
      </c>
      <c r="P66" s="101"/>
      <c r="Q66" s="101">
        <v>121997130</v>
      </c>
      <c r="R66" s="101"/>
      <c r="S66" s="101">
        <f t="shared" si="2"/>
        <v>121997130</v>
      </c>
      <c r="T66" s="55"/>
      <c r="U66" s="100">
        <f t="shared" si="3"/>
        <v>7.2406949416218601E-3</v>
      </c>
    </row>
    <row r="67" spans="1:21" ht="39" customHeight="1" x14ac:dyDescent="0.6">
      <c r="A67" s="52" t="s">
        <v>214</v>
      </c>
      <c r="B67" s="93"/>
      <c r="C67" s="101">
        <v>0</v>
      </c>
      <c r="D67" s="101"/>
      <c r="E67" s="101">
        <v>0</v>
      </c>
      <c r="F67" s="101"/>
      <c r="G67" s="101">
        <v>20869515</v>
      </c>
      <c r="H67" s="101"/>
      <c r="I67" s="101">
        <f t="shared" si="0"/>
        <v>20869515</v>
      </c>
      <c r="J67" s="55"/>
      <c r="K67" s="100">
        <f t="shared" si="1"/>
        <v>5.4032021432549333E-3</v>
      </c>
      <c r="L67" s="55"/>
      <c r="M67" s="101">
        <v>0</v>
      </c>
      <c r="N67" s="101"/>
      <c r="O67" s="101">
        <v>0</v>
      </c>
      <c r="P67" s="101"/>
      <c r="Q67" s="101">
        <v>20869515</v>
      </c>
      <c r="R67" s="101"/>
      <c r="S67" s="101">
        <f t="shared" si="2"/>
        <v>20869515</v>
      </c>
      <c r="T67" s="55"/>
      <c r="U67" s="100">
        <f t="shared" si="3"/>
        <v>1.2386339883126885E-3</v>
      </c>
    </row>
    <row r="68" spans="1:21" ht="39" customHeight="1" x14ac:dyDescent="0.6">
      <c r="A68" s="52" t="s">
        <v>15</v>
      </c>
      <c r="B68" s="93"/>
      <c r="C68" s="101">
        <v>0</v>
      </c>
      <c r="D68" s="101"/>
      <c r="E68" s="101">
        <v>2006766848</v>
      </c>
      <c r="F68" s="101"/>
      <c r="G68" s="101">
        <v>0</v>
      </c>
      <c r="H68" s="101"/>
      <c r="I68" s="101">
        <f t="shared" si="0"/>
        <v>2006766848</v>
      </c>
      <c r="J68" s="55"/>
      <c r="K68" s="100">
        <f t="shared" si="1"/>
        <v>0.51956008245167884</v>
      </c>
      <c r="L68" s="55"/>
      <c r="M68" s="101">
        <v>0</v>
      </c>
      <c r="N68" s="101"/>
      <c r="O68" s="101">
        <f>VLOOKUP(A68,'درآمد ناشی از تغییر قیمت اوراق'!A:Q,17,0)</f>
        <v>-3215419676</v>
      </c>
      <c r="P68" s="101"/>
      <c r="Q68" s="101">
        <v>0</v>
      </c>
      <c r="R68" s="101"/>
      <c r="S68" s="101">
        <f t="shared" si="2"/>
        <v>-3215419676</v>
      </c>
      <c r="T68" s="55"/>
      <c r="U68" s="100">
        <f t="shared" si="3"/>
        <v>-0.19083951387384768</v>
      </c>
    </row>
    <row r="69" spans="1:21" ht="39" customHeight="1" x14ac:dyDescent="0.6">
      <c r="A69" s="52" t="s">
        <v>134</v>
      </c>
      <c r="B69" s="93"/>
      <c r="C69" s="101">
        <v>0</v>
      </c>
      <c r="D69" s="101"/>
      <c r="E69" s="101">
        <v>-5212127049</v>
      </c>
      <c r="F69" s="101"/>
      <c r="G69" s="101">
        <v>0</v>
      </c>
      <c r="H69" s="101"/>
      <c r="I69" s="101">
        <f t="shared" si="0"/>
        <v>-5212127049</v>
      </c>
      <c r="J69" s="55"/>
      <c r="K69" s="100">
        <f t="shared" si="1"/>
        <v>-1.34944084910808</v>
      </c>
      <c r="L69" s="55"/>
      <c r="M69" s="101">
        <v>0</v>
      </c>
      <c r="N69" s="101"/>
      <c r="O69" s="101">
        <f>VLOOKUP(A69,'درآمد ناشی از تغییر قیمت اوراق'!A:Q,17,0)</f>
        <v>-5212127049</v>
      </c>
      <c r="P69" s="101"/>
      <c r="Q69" s="101">
        <v>0</v>
      </c>
      <c r="R69" s="101"/>
      <c r="S69" s="101">
        <f t="shared" si="2"/>
        <v>-5212127049</v>
      </c>
      <c r="T69" s="55"/>
      <c r="U69" s="100">
        <f t="shared" si="3"/>
        <v>-0.30934680150905824</v>
      </c>
    </row>
    <row r="70" spans="1:21" ht="39" customHeight="1" x14ac:dyDescent="0.6">
      <c r="A70" s="52" t="s">
        <v>113</v>
      </c>
      <c r="B70" s="93"/>
      <c r="C70" s="101">
        <v>0</v>
      </c>
      <c r="D70" s="101"/>
      <c r="E70" s="101">
        <v>282263074</v>
      </c>
      <c r="F70" s="101"/>
      <c r="G70" s="101">
        <v>3740127518</v>
      </c>
      <c r="H70" s="101"/>
      <c r="I70" s="101">
        <f t="shared" si="0"/>
        <v>4022390592</v>
      </c>
      <c r="J70" s="55"/>
      <c r="K70" s="100">
        <f t="shared" si="1"/>
        <v>1.0414132512280654</v>
      </c>
      <c r="L70" s="55"/>
      <c r="M70" s="101">
        <v>0</v>
      </c>
      <c r="N70" s="101"/>
      <c r="O70" s="101">
        <f>VLOOKUP(A70,'درآمد ناشی از تغییر قیمت اوراق'!A:Q,17,0)</f>
        <v>0</v>
      </c>
      <c r="P70" s="101"/>
      <c r="Q70" s="101">
        <f>VLOOKUP(A70,'درآمد ناشی از فروش'!A:Q,17,0)</f>
        <v>3740127518</v>
      </c>
      <c r="R70" s="101"/>
      <c r="S70" s="101">
        <f t="shared" si="2"/>
        <v>3740127518</v>
      </c>
      <c r="T70" s="55"/>
      <c r="U70" s="100">
        <f t="shared" si="3"/>
        <v>0.22198163514669011</v>
      </c>
    </row>
    <row r="71" spans="1:21" ht="39" customHeight="1" x14ac:dyDescent="0.6">
      <c r="A71" s="52" t="s">
        <v>103</v>
      </c>
      <c r="B71" s="93"/>
      <c r="C71" s="101">
        <v>0</v>
      </c>
      <c r="D71" s="101"/>
      <c r="E71" s="101">
        <v>1936105194</v>
      </c>
      <c r="F71" s="101"/>
      <c r="G71" s="101">
        <v>15498705668</v>
      </c>
      <c r="H71" s="101"/>
      <c r="I71" s="101">
        <f t="shared" si="0"/>
        <v>17434810862</v>
      </c>
      <c r="J71" s="55"/>
      <c r="K71" s="100">
        <f t="shared" si="1"/>
        <v>4.5139433003978668</v>
      </c>
      <c r="L71" s="55"/>
      <c r="M71" s="101">
        <v>0</v>
      </c>
      <c r="N71" s="101"/>
      <c r="O71" s="101">
        <f>VLOOKUP(A71,'درآمد ناشی از تغییر قیمت اوراق'!A:Q,17,0)</f>
        <v>0</v>
      </c>
      <c r="P71" s="101"/>
      <c r="Q71" s="101">
        <f>VLOOKUP(A71,'درآمد ناشی از فروش'!A:Q,17,0)</f>
        <v>18242218226</v>
      </c>
      <c r="R71" s="101"/>
      <c r="S71" s="101">
        <f t="shared" si="2"/>
        <v>18242218226</v>
      </c>
      <c r="T71" s="55"/>
      <c r="U71" s="100">
        <f t="shared" si="3"/>
        <v>1.0827003654345009</v>
      </c>
    </row>
    <row r="72" spans="1:21" ht="39" customHeight="1" x14ac:dyDescent="0.6">
      <c r="A72" s="52" t="s">
        <v>93</v>
      </c>
      <c r="B72" s="93"/>
      <c r="C72" s="101">
        <v>0</v>
      </c>
      <c r="D72" s="101"/>
      <c r="E72" s="101">
        <v>-6593354915</v>
      </c>
      <c r="F72" s="101"/>
      <c r="G72" s="101">
        <v>6428313795</v>
      </c>
      <c r="H72" s="101"/>
      <c r="I72" s="101">
        <f t="shared" si="0"/>
        <v>-165041120</v>
      </c>
      <c r="J72" s="55"/>
      <c r="K72" s="100">
        <f t="shared" si="1"/>
        <v>-4.2729815873018356E-2</v>
      </c>
      <c r="L72" s="55"/>
      <c r="M72" s="101">
        <f>VLOOKUP(A72,'درآمد سود سهام'!A:M,9,0)</f>
        <v>5050000000</v>
      </c>
      <c r="N72" s="101"/>
      <c r="O72" s="101">
        <f>VLOOKUP(A72,'درآمد ناشی از تغییر قیمت اوراق'!A:Q,17,0)</f>
        <v>0</v>
      </c>
      <c r="P72" s="101"/>
      <c r="Q72" s="101">
        <f>VLOOKUP(A72,'درآمد ناشی از فروش'!A:Q,17,0)</f>
        <v>10689944233</v>
      </c>
      <c r="R72" s="101"/>
      <c r="S72" s="101">
        <f t="shared" si="2"/>
        <v>15739944233</v>
      </c>
      <c r="T72" s="55"/>
      <c r="U72" s="100">
        <f t="shared" si="3"/>
        <v>0.93418701398379833</v>
      </c>
    </row>
    <row r="73" spans="1:21" ht="39" customHeight="1" x14ac:dyDescent="0.6">
      <c r="A73" s="52" t="s">
        <v>106</v>
      </c>
      <c r="B73" s="93"/>
      <c r="C73" s="101">
        <v>0</v>
      </c>
      <c r="D73" s="101"/>
      <c r="E73" s="101">
        <v>-679699726</v>
      </c>
      <c r="F73" s="101"/>
      <c r="G73" s="101">
        <v>1407343651</v>
      </c>
      <c r="H73" s="101"/>
      <c r="I73" s="101">
        <f t="shared" si="0"/>
        <v>727643925</v>
      </c>
      <c r="J73" s="55"/>
      <c r="K73" s="100">
        <f t="shared" si="1"/>
        <v>0.18838996570291316</v>
      </c>
      <c r="L73" s="55"/>
      <c r="M73" s="101">
        <f>VLOOKUP(A73,'درآمد سود سهام'!A:M,9,0)</f>
        <v>257763000</v>
      </c>
      <c r="N73" s="101"/>
      <c r="O73" s="101">
        <f>VLOOKUP(A73,'درآمد ناشی از تغییر قیمت اوراق'!A:Q,17,0)</f>
        <v>0</v>
      </c>
      <c r="P73" s="101"/>
      <c r="Q73" s="101">
        <f>VLOOKUP(A73,'درآمد ناشی از فروش'!A:Q,17,0)</f>
        <v>2898211811</v>
      </c>
      <c r="R73" s="101"/>
      <c r="S73" s="101">
        <f t="shared" si="2"/>
        <v>3155974811</v>
      </c>
      <c r="T73" s="55"/>
      <c r="U73" s="100">
        <f t="shared" si="3"/>
        <v>0.18731138060291833</v>
      </c>
    </row>
    <row r="74" spans="1:21" ht="39" customHeight="1" x14ac:dyDescent="0.6">
      <c r="A74" s="52" t="s">
        <v>11</v>
      </c>
      <c r="B74" s="93"/>
      <c r="C74" s="101">
        <v>0</v>
      </c>
      <c r="D74" s="101"/>
      <c r="E74" s="101">
        <v>-14466946177</v>
      </c>
      <c r="F74" s="101"/>
      <c r="G74" s="101">
        <v>20804075318</v>
      </c>
      <c r="H74" s="101"/>
      <c r="I74" s="101">
        <f t="shared" si="0"/>
        <v>6337129141</v>
      </c>
      <c r="J74" s="55"/>
      <c r="K74" s="100">
        <f t="shared" si="1"/>
        <v>1.6407084571315862</v>
      </c>
      <c r="L74" s="55"/>
      <c r="M74" s="101">
        <v>0</v>
      </c>
      <c r="N74" s="101"/>
      <c r="O74" s="101">
        <f>VLOOKUP(A74,'درآمد ناشی از تغییر قیمت اوراق'!A:Q,17,0)</f>
        <v>0</v>
      </c>
      <c r="P74" s="101"/>
      <c r="Q74" s="101">
        <f>VLOOKUP(A74,'درآمد ناشی از فروش'!A:Q,17,0)</f>
        <v>45821584730</v>
      </c>
      <c r="R74" s="101"/>
      <c r="S74" s="101">
        <f t="shared" si="2"/>
        <v>45821584730</v>
      </c>
      <c r="T74" s="55"/>
      <c r="U74" s="100">
        <f t="shared" si="3"/>
        <v>2.7195731307089641</v>
      </c>
    </row>
    <row r="75" spans="1:21" ht="39" customHeight="1" thickBot="1" x14ac:dyDescent="0.65">
      <c r="A75" s="52" t="s">
        <v>12</v>
      </c>
      <c r="B75" s="93"/>
      <c r="C75" s="107">
        <v>0</v>
      </c>
      <c r="D75" s="101"/>
      <c r="E75" s="107">
        <v>-15364617952</v>
      </c>
      <c r="F75" s="101"/>
      <c r="G75" s="107">
        <v>26268101934</v>
      </c>
      <c r="H75" s="101"/>
      <c r="I75" s="107">
        <f t="shared" si="0"/>
        <v>10903483982</v>
      </c>
      <c r="J75" s="101"/>
      <c r="K75" s="102">
        <f t="shared" ref="K75" si="4">I75/$I$76*100</f>
        <v>2.8229562603868961</v>
      </c>
      <c r="L75" s="101"/>
      <c r="M75" s="107">
        <v>0</v>
      </c>
      <c r="N75" s="101"/>
      <c r="O75" s="107">
        <f>VLOOKUP(A75,'درآمد ناشی از تغییر قیمت اوراق'!A:Q,17,0)</f>
        <v>0</v>
      </c>
      <c r="P75" s="101"/>
      <c r="Q75" s="107">
        <f>VLOOKUP(A75,'درآمد ناشی از فروش'!A:Q,17,0)</f>
        <v>26268101934</v>
      </c>
      <c r="R75" s="101"/>
      <c r="S75" s="107">
        <f t="shared" si="2"/>
        <v>26268101934</v>
      </c>
      <c r="T75" s="55"/>
      <c r="U75" s="102">
        <f t="shared" ref="U75" si="5">S75/$S$76*100</f>
        <v>1.5590474366038054</v>
      </c>
    </row>
    <row r="76" spans="1:21" ht="39" customHeight="1" thickBot="1" x14ac:dyDescent="0.65">
      <c r="A76" s="93"/>
      <c r="B76" s="93"/>
      <c r="C76" s="108">
        <f>SUM(C10:C75)</f>
        <v>752143050</v>
      </c>
      <c r="D76" s="109"/>
      <c r="E76" s="108">
        <f>SUM(E10:E75)</f>
        <v>-27990138205</v>
      </c>
      <c r="F76" s="109"/>
      <c r="G76" s="108">
        <f>SUM(G10:G75)</f>
        <v>413481456841</v>
      </c>
      <c r="H76" s="109"/>
      <c r="I76" s="108">
        <f>SUM(I10:I75)</f>
        <v>386243461686</v>
      </c>
      <c r="J76" s="94"/>
      <c r="K76" s="108">
        <f>SUM(K10:K75)</f>
        <v>100</v>
      </c>
      <c r="L76" s="94"/>
      <c r="M76" s="108">
        <f>SUM(M10:M75)</f>
        <v>84767398987</v>
      </c>
      <c r="N76" s="109"/>
      <c r="O76" s="108">
        <f>SUM(O10:O75)</f>
        <v>825495117720</v>
      </c>
      <c r="P76" s="109"/>
      <c r="Q76" s="108">
        <f>SUM(Q10:Q75)</f>
        <v>774618989607</v>
      </c>
      <c r="R76" s="109"/>
      <c r="S76" s="108">
        <f>SUM(S10:S75)</f>
        <v>1684881506314</v>
      </c>
      <c r="T76" s="94"/>
      <c r="U76" s="108">
        <f>SUM(U10:U75)</f>
        <v>99.999999999999943</v>
      </c>
    </row>
    <row r="77" spans="1:21" ht="16.5" thickTop="1" x14ac:dyDescent="0.4"/>
    <row r="78" spans="1:21" ht="24.75" hidden="1" x14ac:dyDescent="0.4">
      <c r="C78" s="101">
        <f>'درآمد سود سهام'!C27</f>
        <v>752143050</v>
      </c>
      <c r="D78" s="101"/>
      <c r="E78" s="101">
        <f>'درآمد ناشی از تغییر قیمت اوراق'!I54</f>
        <v>-27990138205</v>
      </c>
      <c r="F78" s="101"/>
      <c r="G78" s="101">
        <f>'درآمد ناشی از فروش'!I50</f>
        <v>408767949290</v>
      </c>
      <c r="H78" s="101"/>
      <c r="I78" s="101"/>
      <c r="J78" s="55"/>
      <c r="K78" s="100"/>
      <c r="L78" s="55"/>
      <c r="M78" s="101">
        <f>'درآمد سود سهام'!I27</f>
        <v>84767398987</v>
      </c>
      <c r="N78" s="101"/>
      <c r="O78" s="101">
        <f>'درآمد ناشی از تغییر قیمت اوراق'!Q54</f>
        <v>825495117720</v>
      </c>
      <c r="P78" s="101"/>
      <c r="Q78" s="101">
        <v>763454575590</v>
      </c>
      <c r="R78" s="101"/>
      <c r="S78" s="101"/>
      <c r="T78" s="55"/>
      <c r="U78" s="100"/>
    </row>
    <row r="79" spans="1:21" ht="24.75" hidden="1" x14ac:dyDescent="0.4">
      <c r="C79" s="101">
        <f>C78-C76</f>
        <v>0</v>
      </c>
      <c r="D79" s="101"/>
      <c r="E79" s="101">
        <f>E78-E76</f>
        <v>0</v>
      </c>
      <c r="F79" s="101"/>
      <c r="G79" s="101">
        <f>'درآمد ناشی از اعمال اختیار'!I14</f>
        <v>4713507551</v>
      </c>
      <c r="H79" s="101"/>
      <c r="I79" s="101"/>
      <c r="J79" s="55"/>
      <c r="K79" s="100"/>
      <c r="L79" s="55"/>
      <c r="M79" s="101">
        <f>M78-M76</f>
        <v>0</v>
      </c>
      <c r="N79" s="101"/>
      <c r="O79" s="101">
        <f>O78-O76</f>
        <v>0</v>
      </c>
      <c r="P79" s="101"/>
      <c r="Q79" s="101">
        <v>6450906466</v>
      </c>
      <c r="R79" s="101"/>
      <c r="S79" s="101"/>
      <c r="T79" s="55"/>
      <c r="U79" s="100"/>
    </row>
    <row r="80" spans="1:21" ht="24.75" hidden="1" x14ac:dyDescent="0.4">
      <c r="C80" s="101"/>
      <c r="D80" s="101"/>
      <c r="E80" s="101"/>
      <c r="F80" s="101"/>
      <c r="G80" s="101">
        <f>G78+G79</f>
        <v>413481456841</v>
      </c>
      <c r="H80" s="101"/>
      <c r="I80" s="101"/>
      <c r="J80" s="55"/>
      <c r="K80" s="100"/>
      <c r="L80" s="55"/>
      <c r="M80" s="101"/>
      <c r="N80" s="101"/>
      <c r="O80" s="101"/>
      <c r="P80" s="101"/>
      <c r="Q80" s="101">
        <v>4713507551</v>
      </c>
      <c r="R80" s="101"/>
      <c r="S80" s="101"/>
      <c r="T80" s="55"/>
      <c r="U80" s="100"/>
    </row>
    <row r="81" spans="3:21" ht="24.75" hidden="1" x14ac:dyDescent="0.4">
      <c r="C81" s="101"/>
      <c r="D81" s="101"/>
      <c r="E81" s="101"/>
      <c r="F81" s="101"/>
      <c r="G81" s="101">
        <f>G80-G76</f>
        <v>0</v>
      </c>
      <c r="H81" s="101"/>
      <c r="I81" s="101"/>
      <c r="J81" s="55"/>
      <c r="K81" s="100"/>
      <c r="L81" s="55"/>
      <c r="M81" s="101"/>
      <c r="N81" s="101"/>
      <c r="O81" s="101"/>
      <c r="P81" s="101"/>
      <c r="Q81" s="101">
        <f>SUM(Q78:Q80)</f>
        <v>774618989607</v>
      </c>
      <c r="R81" s="101"/>
      <c r="S81" s="101"/>
      <c r="T81" s="55"/>
      <c r="U81" s="100"/>
    </row>
    <row r="82" spans="3:21" ht="24.75" hidden="1" x14ac:dyDescent="0.4">
      <c r="C82" s="101"/>
      <c r="D82" s="101"/>
      <c r="E82" s="101"/>
      <c r="F82" s="101"/>
      <c r="G82" s="101"/>
      <c r="H82" s="101"/>
      <c r="I82" s="101"/>
      <c r="J82" s="55"/>
      <c r="K82" s="100"/>
      <c r="L82" s="55"/>
      <c r="M82" s="101"/>
      <c r="N82" s="101"/>
      <c r="O82" s="101"/>
      <c r="P82" s="101"/>
      <c r="Q82" s="101">
        <f>Q76-Q81</f>
        <v>0</v>
      </c>
      <c r="R82" s="101"/>
      <c r="S82" s="101"/>
      <c r="T82" s="55"/>
      <c r="U82" s="100"/>
    </row>
    <row r="83" spans="3:21" ht="24.75" x14ac:dyDescent="0.4">
      <c r="C83" s="101"/>
      <c r="D83" s="101"/>
      <c r="E83" s="101"/>
      <c r="F83" s="101"/>
      <c r="G83" s="101"/>
      <c r="H83" s="101"/>
      <c r="I83" s="101"/>
      <c r="J83" s="55"/>
      <c r="K83" s="100"/>
      <c r="L83" s="55"/>
      <c r="M83" s="101"/>
      <c r="N83" s="101"/>
      <c r="O83" s="101"/>
      <c r="P83" s="101"/>
      <c r="Q83" s="101"/>
      <c r="R83" s="101"/>
      <c r="S83" s="101"/>
      <c r="T83" s="55"/>
      <c r="U83" s="100"/>
    </row>
    <row r="84" spans="3:21" ht="24.75" x14ac:dyDescent="0.4">
      <c r="C84" s="101"/>
      <c r="D84" s="101"/>
      <c r="E84" s="101"/>
      <c r="F84" s="101"/>
      <c r="G84" s="101"/>
      <c r="H84" s="101"/>
      <c r="I84" s="101"/>
      <c r="J84" s="55"/>
      <c r="K84" s="100"/>
      <c r="L84" s="55"/>
      <c r="M84" s="101"/>
      <c r="N84" s="101"/>
      <c r="O84" s="101"/>
      <c r="P84" s="101"/>
      <c r="Q84" s="101"/>
      <c r="R84" s="101"/>
      <c r="S84" s="101"/>
      <c r="T84" s="55"/>
      <c r="U84" s="100"/>
    </row>
    <row r="85" spans="3:21" ht="24.75" x14ac:dyDescent="0.4">
      <c r="C85" s="101"/>
      <c r="D85" s="101"/>
      <c r="E85" s="101"/>
      <c r="F85" s="101"/>
      <c r="G85" s="101"/>
      <c r="H85" s="101"/>
      <c r="I85" s="101"/>
      <c r="J85" s="55"/>
      <c r="K85" s="100"/>
      <c r="L85" s="55"/>
      <c r="M85" s="101"/>
      <c r="N85" s="101"/>
      <c r="O85" s="101"/>
      <c r="P85" s="101"/>
      <c r="Q85" s="101"/>
      <c r="R85" s="101"/>
      <c r="S85" s="101"/>
      <c r="T85" s="55"/>
      <c r="U85" s="100"/>
    </row>
  </sheetData>
  <mergeCells count="10">
    <mergeCell ref="A1:U1"/>
    <mergeCell ref="A2:U2"/>
    <mergeCell ref="A3:U3"/>
    <mergeCell ref="I8:K8"/>
    <mergeCell ref="S8:U8"/>
    <mergeCell ref="A5:U5"/>
    <mergeCell ref="C7:K7"/>
    <mergeCell ref="M7:U7"/>
    <mergeCell ref="A8:A9"/>
    <mergeCell ref="C6:U6"/>
  </mergeCells>
  <conditionalFormatting sqref="A10:A46 A55:A75">
    <cfRule type="duplicateValues" dxfId="13" priority="314"/>
    <cfRule type="duplicateValues" dxfId="12" priority="315"/>
    <cfRule type="duplicateValues" dxfId="11" priority="316"/>
    <cfRule type="duplicateValues" dxfId="10" priority="317"/>
    <cfRule type="duplicateValues" dxfId="9" priority="318"/>
    <cfRule type="duplicateValues" dxfId="8" priority="319"/>
  </conditionalFormatting>
  <conditionalFormatting sqref="A47">
    <cfRule type="duplicateValues" dxfId="7" priority="6"/>
  </conditionalFormatting>
  <conditionalFormatting sqref="A48">
    <cfRule type="duplicateValues" dxfId="6" priority="5"/>
  </conditionalFormatting>
  <conditionalFormatting sqref="A49">
    <cfRule type="duplicateValues" dxfId="5" priority="4"/>
  </conditionalFormatting>
  <conditionalFormatting sqref="A50:A51">
    <cfRule type="duplicateValues" dxfId="4" priority="3"/>
  </conditionalFormatting>
  <conditionalFormatting sqref="A52:A53">
    <cfRule type="duplicateValues" dxfId="3" priority="2"/>
  </conditionalFormatting>
  <conditionalFormatting sqref="A54">
    <cfRule type="duplicateValues" dxfId="2" priority="1"/>
  </conditionalFormatting>
  <pageMargins left="0.7" right="0.7" top="0.75" bottom="0.75" header="0.3" footer="0.3"/>
  <pageSetup paperSize="9" scale="25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0A4E-7F36-41C7-8226-4E050411462B}">
  <sheetPr>
    <pageSetUpPr fitToPage="1"/>
  </sheetPr>
  <dimension ref="A1:U19"/>
  <sheetViews>
    <sheetView rightToLeft="1" view="pageBreakPreview" zoomScale="59" zoomScaleNormal="100" zoomScaleSheetLayoutView="59" workbookViewId="0">
      <selection activeCell="A15" sqref="A15:XFD16"/>
    </sheetView>
  </sheetViews>
  <sheetFormatPr defaultRowHeight="15.75" x14ac:dyDescent="0.4"/>
  <cols>
    <col min="1" max="1" width="39.28515625" style="78" bestFit="1" customWidth="1"/>
    <col min="2" max="2" width="1.28515625" style="78" customWidth="1"/>
    <col min="3" max="3" width="24.85546875" style="113" bestFit="1" customWidth="1"/>
    <col min="4" max="4" width="1.28515625" style="113" customWidth="1"/>
    <col min="5" max="5" width="26.5703125" style="113" bestFit="1" customWidth="1"/>
    <col min="6" max="6" width="1.28515625" style="113" customWidth="1"/>
    <col min="7" max="7" width="25.140625" style="113" bestFit="1" customWidth="1"/>
    <col min="8" max="8" width="1.28515625" style="113" customWidth="1"/>
    <col min="9" max="9" width="33.140625" style="113" customWidth="1"/>
    <col min="10" max="10" width="1.28515625" style="78" customWidth="1"/>
    <col min="11" max="11" width="30.28515625" style="78" bestFit="1" customWidth="1"/>
    <col min="12" max="12" width="1.42578125" style="78" customWidth="1"/>
    <col min="13" max="13" width="24.85546875" style="113" bestFit="1" customWidth="1"/>
    <col min="14" max="14" width="1.28515625" style="113" customWidth="1"/>
    <col min="15" max="15" width="26.5703125" style="113" bestFit="1" customWidth="1"/>
    <col min="16" max="16" width="1.28515625" style="113" customWidth="1"/>
    <col min="17" max="17" width="23.7109375" style="113" customWidth="1"/>
    <col min="18" max="18" width="1.28515625" style="113" customWidth="1"/>
    <col min="19" max="19" width="31.7109375" style="113" customWidth="1"/>
    <col min="20" max="20" width="1.42578125" style="78" customWidth="1"/>
    <col min="21" max="21" width="30.28515625" style="78" bestFit="1" customWidth="1"/>
    <col min="22" max="22" width="1.42578125" style="78" customWidth="1"/>
    <col min="23" max="16384" width="9.140625" style="78"/>
  </cols>
  <sheetData>
    <row r="1" spans="1:21" ht="39.75" customHeight="1" x14ac:dyDescent="0.4">
      <c r="A1" s="204" t="str">
        <f>سهام!A1</f>
        <v>صندوق حفظ ارزش دماوند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ht="39.75" customHeight="1" x14ac:dyDescent="0.4">
      <c r="A2" s="204" t="s">
        <v>42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1" ht="39.75" customHeight="1" x14ac:dyDescent="0.4">
      <c r="A3" s="204" t="str">
        <f>درآمد!A3</f>
        <v>دوره یک ماهه منتهی به 31 شهریور 1405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4" spans="1:21" ht="39.75" customHeight="1" x14ac:dyDescent="0.4"/>
    <row r="5" spans="1:21" ht="39.75" customHeight="1" x14ac:dyDescent="0.4">
      <c r="A5" s="200" t="s">
        <v>171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</row>
    <row r="6" spans="1:21" ht="39.75" customHeight="1" x14ac:dyDescent="0.4">
      <c r="A6" s="92"/>
      <c r="B6" s="92"/>
      <c r="C6" s="201" t="str">
        <f>'درآمد سرمایه گذاری در سهام'!C6</f>
        <v>(مبالغ به ریال)</v>
      </c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</row>
    <row r="7" spans="1:21" ht="39.75" customHeight="1" thickBot="1" x14ac:dyDescent="0.45">
      <c r="C7" s="185" t="str">
        <f>'درآمد سرمایه گذاری در سهام'!C7</f>
        <v>طی شهریور ماه</v>
      </c>
      <c r="D7" s="185"/>
      <c r="E7" s="185"/>
      <c r="F7" s="185"/>
      <c r="G7" s="185"/>
      <c r="H7" s="185"/>
      <c r="I7" s="185"/>
      <c r="J7" s="185"/>
      <c r="K7" s="185"/>
      <c r="M7" s="185" t="str">
        <f>'درآمد سرمایه گذاری در سهام'!M7</f>
        <v>از ابتدای سال مالی تا پایان شهریور ماه</v>
      </c>
      <c r="N7" s="185"/>
      <c r="O7" s="185"/>
      <c r="P7" s="185"/>
      <c r="Q7" s="185"/>
      <c r="R7" s="185"/>
      <c r="S7" s="185"/>
      <c r="T7" s="185"/>
      <c r="U7" s="185"/>
    </row>
    <row r="8" spans="1:21" ht="39.75" customHeight="1" thickBot="1" x14ac:dyDescent="0.8">
      <c r="A8" s="202" t="s">
        <v>53</v>
      </c>
      <c r="B8" s="93"/>
      <c r="C8" s="51" t="s">
        <v>54</v>
      </c>
      <c r="D8" s="163"/>
      <c r="E8" s="51" t="s">
        <v>51</v>
      </c>
      <c r="F8" s="163"/>
      <c r="G8" s="51" t="s">
        <v>52</v>
      </c>
      <c r="I8" s="185" t="s">
        <v>19</v>
      </c>
      <c r="J8" s="185"/>
      <c r="K8" s="185"/>
      <c r="M8" s="51" t="s">
        <v>54</v>
      </c>
      <c r="N8" s="163"/>
      <c r="O8" s="51" t="s">
        <v>51</v>
      </c>
      <c r="P8" s="163"/>
      <c r="Q8" s="51" t="s">
        <v>52</v>
      </c>
      <c r="S8" s="185" t="s">
        <v>19</v>
      </c>
      <c r="T8" s="185"/>
      <c r="U8" s="185"/>
    </row>
    <row r="9" spans="1:21" ht="39.75" customHeight="1" thickBot="1" x14ac:dyDescent="0.8">
      <c r="A9" s="203"/>
      <c r="B9" s="93"/>
      <c r="C9" s="50" t="s">
        <v>172</v>
      </c>
      <c r="D9" s="163"/>
      <c r="E9" s="50" t="s">
        <v>173</v>
      </c>
      <c r="F9" s="163"/>
      <c r="G9" s="50" t="s">
        <v>174</v>
      </c>
      <c r="I9" s="106" t="s">
        <v>39</v>
      </c>
      <c r="J9" s="97"/>
      <c r="K9" s="98" t="s">
        <v>45</v>
      </c>
      <c r="M9" s="50" t="s">
        <v>172</v>
      </c>
      <c r="N9" s="163"/>
      <c r="O9" s="50" t="s">
        <v>173</v>
      </c>
      <c r="P9" s="163"/>
      <c r="Q9" s="50" t="s">
        <v>174</v>
      </c>
      <c r="S9" s="106" t="s">
        <v>39</v>
      </c>
      <c r="T9" s="97"/>
      <c r="U9" s="98" t="s">
        <v>45</v>
      </c>
    </row>
    <row r="10" spans="1:21" ht="39.75" customHeight="1" x14ac:dyDescent="0.6">
      <c r="A10" s="52" t="s">
        <v>57</v>
      </c>
      <c r="C10" s="101">
        <v>1981495409</v>
      </c>
      <c r="D10" s="101"/>
      <c r="E10" s="101">
        <v>153720452</v>
      </c>
      <c r="F10" s="101"/>
      <c r="G10" s="101">
        <v>-208676702</v>
      </c>
      <c r="H10" s="164"/>
      <c r="I10" s="101">
        <f>C10+E10+G10</f>
        <v>1926539159</v>
      </c>
      <c r="J10" s="112"/>
      <c r="K10" s="166">
        <f>I10/$I$13*100</f>
        <v>26.494529510565574</v>
      </c>
      <c r="L10" s="112"/>
      <c r="M10" s="101">
        <v>13523072629</v>
      </c>
      <c r="N10" s="101"/>
      <c r="O10" s="101">
        <v>0</v>
      </c>
      <c r="P10" s="101"/>
      <c r="Q10" s="101">
        <v>-392216248</v>
      </c>
      <c r="R10" s="164"/>
      <c r="S10" s="101">
        <f>M10+O10+Q10</f>
        <v>13130856381</v>
      </c>
      <c r="T10" s="93"/>
      <c r="U10" s="166">
        <f>S10/$S$13*100</f>
        <v>42.546607396915256</v>
      </c>
    </row>
    <row r="11" spans="1:21" ht="39.75" customHeight="1" x14ac:dyDescent="0.6">
      <c r="A11" s="52" t="s">
        <v>56</v>
      </c>
      <c r="C11" s="101">
        <v>5470313505</v>
      </c>
      <c r="D11" s="101"/>
      <c r="E11" s="101">
        <v>-1467554</v>
      </c>
      <c r="F11" s="101"/>
      <c r="G11" s="101">
        <v>-123924946</v>
      </c>
      <c r="H11" s="164"/>
      <c r="I11" s="101">
        <f>C11+E11+G11</f>
        <v>5344921005</v>
      </c>
      <c r="J11" s="112"/>
      <c r="K11" s="166">
        <f t="shared" ref="K11" si="0">I11/$I$13*100</f>
        <v>73.505470489434416</v>
      </c>
      <c r="L11" s="112"/>
      <c r="M11" s="101">
        <v>16493567425</v>
      </c>
      <c r="N11" s="101"/>
      <c r="O11" s="101">
        <v>-252357554</v>
      </c>
      <c r="P11" s="101"/>
      <c r="Q11" s="101">
        <v>-123924946</v>
      </c>
      <c r="R11" s="164"/>
      <c r="S11" s="101">
        <f t="shared" ref="S11:S12" si="1">M11+O11+Q11</f>
        <v>16117284925</v>
      </c>
      <c r="T11" s="93"/>
      <c r="U11" s="166">
        <f t="shared" ref="U11" si="2">S11/$S$13*100</f>
        <v>52.223234655162109</v>
      </c>
    </row>
    <row r="12" spans="1:21" ht="39.75" customHeight="1" thickBot="1" x14ac:dyDescent="0.65">
      <c r="A12" s="52" t="s">
        <v>55</v>
      </c>
      <c r="C12" s="107">
        <v>0</v>
      </c>
      <c r="D12" s="101"/>
      <c r="E12" s="107">
        <v>0</v>
      </c>
      <c r="F12" s="101"/>
      <c r="G12" s="107">
        <v>0</v>
      </c>
      <c r="H12" s="164"/>
      <c r="I12" s="107">
        <f>C12+E12+G12</f>
        <v>0</v>
      </c>
      <c r="J12" s="112"/>
      <c r="K12" s="167">
        <f>I12/$I$13*100</f>
        <v>0</v>
      </c>
      <c r="L12" s="112"/>
      <c r="M12" s="107">
        <v>1554333893</v>
      </c>
      <c r="N12" s="101"/>
      <c r="O12" s="107">
        <v>0</v>
      </c>
      <c r="P12" s="101"/>
      <c r="Q12" s="107">
        <v>59812500</v>
      </c>
      <c r="R12" s="164"/>
      <c r="S12" s="107">
        <f t="shared" si="1"/>
        <v>1614146393</v>
      </c>
      <c r="T12" s="93"/>
      <c r="U12" s="167">
        <f>S12/$S$13*100</f>
        <v>5.230157947922641</v>
      </c>
    </row>
    <row r="13" spans="1:21" ht="39.75" customHeight="1" thickBot="1" x14ac:dyDescent="0.65">
      <c r="A13" s="110"/>
      <c r="C13" s="168">
        <f>SUM(C10:C12)</f>
        <v>7451808914</v>
      </c>
      <c r="D13" s="101"/>
      <c r="E13" s="168">
        <f>SUM(E10:E12)</f>
        <v>152252898</v>
      </c>
      <c r="F13" s="101"/>
      <c r="G13" s="168">
        <f>SUM(G10:G12)</f>
        <v>-332601648</v>
      </c>
      <c r="H13" s="101"/>
      <c r="I13" s="165">
        <f>SUM(I10:I12)</f>
        <v>7271460164</v>
      </c>
      <c r="J13" s="169"/>
      <c r="K13" s="111">
        <f>SUM(K10:K12)</f>
        <v>99.999999999999986</v>
      </c>
      <c r="L13" s="169"/>
      <c r="M13" s="170">
        <f>SUM(M10:M12)</f>
        <v>31570973947</v>
      </c>
      <c r="N13" s="101"/>
      <c r="O13" s="165">
        <f>SUM(O10:O12)</f>
        <v>-252357554</v>
      </c>
      <c r="P13" s="101"/>
      <c r="Q13" s="165">
        <f>SUM(Q10:Q12)</f>
        <v>-456328694</v>
      </c>
      <c r="R13" s="101"/>
      <c r="S13" s="165">
        <f>SUM(S10:S12)</f>
        <v>30862287699</v>
      </c>
      <c r="T13" s="93"/>
      <c r="U13" s="111">
        <f>SUM(U10:U12)</f>
        <v>100</v>
      </c>
    </row>
    <row r="14" spans="1:21" ht="16.5" thickTop="1" x14ac:dyDescent="0.4"/>
    <row r="15" spans="1:21" ht="24.75" hidden="1" x14ac:dyDescent="0.6">
      <c r="C15" s="101">
        <f>'سود اوراق بهادار'!C12</f>
        <v>7451808914</v>
      </c>
      <c r="D15" s="101"/>
      <c r="E15" s="101">
        <f>'درآمد ناشی از تغییر قیمت اوراق'!I62</f>
        <v>152252898</v>
      </c>
      <c r="F15" s="101"/>
      <c r="G15" s="101">
        <f>'درآمد ناشی از فروش'!I59</f>
        <v>-332601648</v>
      </c>
      <c r="H15" s="164"/>
      <c r="I15" s="101">
        <f>C15+E15+G15</f>
        <v>7271460164</v>
      </c>
      <c r="M15" s="101">
        <f>'سود اوراق بهادار'!I12</f>
        <v>31570973947</v>
      </c>
      <c r="N15" s="101"/>
      <c r="O15" s="101">
        <f>'درآمد ناشی از تغییر قیمت اوراق'!Q62</f>
        <v>-252357554</v>
      </c>
      <c r="P15" s="101"/>
      <c r="Q15" s="101">
        <v>-456328694</v>
      </c>
      <c r="R15" s="164"/>
      <c r="S15" s="101">
        <f>M15+O15+Q15</f>
        <v>30862287699</v>
      </c>
    </row>
    <row r="16" spans="1:21" ht="24.75" hidden="1" x14ac:dyDescent="0.6">
      <c r="C16" s="101">
        <f>C15-C13</f>
        <v>0</v>
      </c>
      <c r="D16" s="101"/>
      <c r="E16" s="101">
        <f>E15-E13</f>
        <v>0</v>
      </c>
      <c r="F16" s="101"/>
      <c r="G16" s="101">
        <f>G15-G13</f>
        <v>0</v>
      </c>
      <c r="H16" s="164"/>
      <c r="I16" s="101">
        <f>I15-I13</f>
        <v>0</v>
      </c>
      <c r="M16" s="101">
        <f>M15-M13</f>
        <v>0</v>
      </c>
      <c r="N16" s="101"/>
      <c r="O16" s="101">
        <f>O15-O13</f>
        <v>0</v>
      </c>
      <c r="P16" s="101"/>
      <c r="Q16" s="101">
        <f>Q15-Q13</f>
        <v>0</v>
      </c>
      <c r="R16" s="164"/>
      <c r="S16" s="101">
        <f>S15-S13</f>
        <v>0</v>
      </c>
    </row>
    <row r="17" spans="3:19" ht="24.75" x14ac:dyDescent="0.6">
      <c r="C17" s="101"/>
      <c r="D17" s="101"/>
      <c r="E17" s="101"/>
      <c r="F17" s="101"/>
      <c r="G17" s="101"/>
      <c r="H17" s="164"/>
      <c r="I17" s="101"/>
      <c r="M17" s="101"/>
      <c r="N17" s="101"/>
      <c r="O17" s="101"/>
      <c r="P17" s="101"/>
      <c r="Q17" s="101"/>
      <c r="R17" s="164"/>
      <c r="S17" s="101"/>
    </row>
    <row r="18" spans="3:19" ht="24.75" x14ac:dyDescent="0.6">
      <c r="C18" s="101"/>
      <c r="D18" s="101"/>
      <c r="E18" s="101"/>
      <c r="F18" s="101"/>
      <c r="G18" s="101"/>
      <c r="H18" s="164"/>
      <c r="I18" s="101"/>
      <c r="M18" s="101"/>
      <c r="N18" s="101"/>
      <c r="O18" s="101"/>
      <c r="P18" s="101"/>
      <c r="Q18" s="101"/>
      <c r="R18" s="164"/>
      <c r="S18" s="101"/>
    </row>
    <row r="19" spans="3:19" ht="24.75" x14ac:dyDescent="0.6">
      <c r="M19" s="101"/>
      <c r="N19" s="101"/>
      <c r="O19" s="101"/>
      <c r="P19" s="101"/>
      <c r="Q19" s="101"/>
      <c r="R19" s="164"/>
      <c r="S19" s="101"/>
    </row>
  </sheetData>
  <mergeCells count="10">
    <mergeCell ref="A1:U1"/>
    <mergeCell ref="A2:U2"/>
    <mergeCell ref="A3:U3"/>
    <mergeCell ref="A5:U5"/>
    <mergeCell ref="C6:U6"/>
    <mergeCell ref="A8:A9"/>
    <mergeCell ref="I8:K8"/>
    <mergeCell ref="S8:U8"/>
    <mergeCell ref="M7:U7"/>
    <mergeCell ref="C7:K7"/>
  </mergeCells>
  <pageMargins left="0.39" right="0.39" top="0.39" bottom="0.39" header="0" footer="0"/>
  <pageSetup scale="4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FE2B-111C-4619-BCC7-96440E29D07F}">
  <sheetPr>
    <pageSetUpPr fitToPage="1"/>
  </sheetPr>
  <dimension ref="A1:I21"/>
  <sheetViews>
    <sheetView rightToLeft="1" view="pageBreakPreview" zoomScale="75" zoomScaleNormal="100" zoomScaleSheetLayoutView="75" workbookViewId="0">
      <selection activeCell="E21" sqref="E21"/>
    </sheetView>
  </sheetViews>
  <sheetFormatPr defaultRowHeight="12.75" x14ac:dyDescent="0.2"/>
  <cols>
    <col min="1" max="1" width="40.28515625" style="12" customWidth="1"/>
    <col min="2" max="2" width="1.28515625" style="12" customWidth="1"/>
    <col min="3" max="3" width="46.5703125" style="12" bestFit="1" customWidth="1"/>
    <col min="4" max="4" width="1.28515625" style="12" customWidth="1"/>
    <col min="5" max="5" width="40.7109375" style="12" bestFit="1" customWidth="1"/>
    <col min="6" max="6" width="1.28515625" style="12" customWidth="1"/>
    <col min="7" max="7" width="46.5703125" style="12" bestFit="1" customWidth="1"/>
    <col min="8" max="8" width="1.28515625" style="12" customWidth="1"/>
    <col min="9" max="9" width="40.7109375" style="12" bestFit="1" customWidth="1"/>
    <col min="10" max="10" width="1.42578125" style="12" customWidth="1"/>
    <col min="11" max="16384" width="9.140625" style="12"/>
  </cols>
  <sheetData>
    <row r="1" spans="1:9" ht="39" customHeight="1" x14ac:dyDescent="0.2">
      <c r="A1" s="188" t="str">
        <f>سهام!A1</f>
        <v>صندوق حفظ ارزش دماوند</v>
      </c>
      <c r="B1" s="188"/>
      <c r="C1" s="188"/>
      <c r="D1" s="188"/>
      <c r="E1" s="188"/>
      <c r="F1" s="188"/>
      <c r="G1" s="188"/>
      <c r="H1" s="188"/>
      <c r="I1" s="188"/>
    </row>
    <row r="2" spans="1:9" ht="39" customHeight="1" x14ac:dyDescent="0.2">
      <c r="A2" s="188" t="s">
        <v>42</v>
      </c>
      <c r="B2" s="188"/>
      <c r="C2" s="188"/>
      <c r="D2" s="188"/>
      <c r="E2" s="188"/>
      <c r="F2" s="188"/>
      <c r="G2" s="188"/>
      <c r="H2" s="188"/>
      <c r="I2" s="188"/>
    </row>
    <row r="3" spans="1:9" ht="39" customHeight="1" x14ac:dyDescent="0.2">
      <c r="A3" s="188" t="str">
        <f>درآمد!A3</f>
        <v>دوره یک ماهه منتهی به 31 شهریور 1405</v>
      </c>
      <c r="B3" s="188"/>
      <c r="C3" s="188"/>
      <c r="D3" s="188"/>
      <c r="E3" s="188"/>
      <c r="F3" s="188"/>
      <c r="G3" s="188"/>
      <c r="H3" s="188"/>
      <c r="I3" s="188"/>
    </row>
    <row r="4" spans="1:9" ht="39" customHeight="1" x14ac:dyDescent="0.2"/>
    <row r="5" spans="1:9" ht="39" customHeight="1" x14ac:dyDescent="0.2">
      <c r="A5" s="208" t="s">
        <v>215</v>
      </c>
      <c r="B5" s="208"/>
      <c r="C5" s="208"/>
      <c r="D5" s="208"/>
      <c r="E5" s="208"/>
      <c r="F5" s="208"/>
      <c r="G5" s="208"/>
      <c r="H5" s="208"/>
      <c r="I5" s="208"/>
    </row>
    <row r="6" spans="1:9" ht="39" customHeight="1" x14ac:dyDescent="0.2">
      <c r="A6" s="115"/>
      <c r="B6" s="115"/>
      <c r="C6" s="207" t="str">
        <f>'درآمد سرمایه گذاری در سهام'!C6</f>
        <v>(مبالغ به ریال)</v>
      </c>
      <c r="D6" s="207"/>
      <c r="E6" s="207"/>
      <c r="F6" s="207"/>
      <c r="G6" s="207"/>
      <c r="H6" s="207"/>
      <c r="I6" s="207"/>
    </row>
    <row r="7" spans="1:9" ht="39" customHeight="1" thickBot="1" x14ac:dyDescent="0.4">
      <c r="C7" s="185" t="str">
        <f>'درآمد سرمایه گذاری در سهام'!C7</f>
        <v>طی شهریور ماه</v>
      </c>
      <c r="D7" s="185"/>
      <c r="E7" s="185"/>
      <c r="F7" s="49"/>
      <c r="G7" s="185" t="str">
        <f>'درآمد سرمایه گذاری در سهام'!M7</f>
        <v>از ابتدای سال مالی تا پایان شهریور ماه</v>
      </c>
      <c r="H7" s="185"/>
      <c r="I7" s="185"/>
    </row>
    <row r="8" spans="1:9" ht="39" customHeight="1" thickBot="1" x14ac:dyDescent="0.4">
      <c r="A8" s="185" t="s">
        <v>63</v>
      </c>
      <c r="C8" s="119" t="s">
        <v>64</v>
      </c>
      <c r="D8" s="49"/>
      <c r="E8" s="205" t="s">
        <v>65</v>
      </c>
      <c r="F8" s="49"/>
      <c r="G8" s="119" t="s">
        <v>64</v>
      </c>
      <c r="H8" s="49"/>
      <c r="I8" s="205" t="s">
        <v>65</v>
      </c>
    </row>
    <row r="9" spans="1:9" ht="39" customHeight="1" thickBot="1" x14ac:dyDescent="0.4">
      <c r="A9" s="185"/>
      <c r="C9" s="50" t="s">
        <v>175</v>
      </c>
      <c r="D9" s="49"/>
      <c r="E9" s="206"/>
      <c r="F9" s="49"/>
      <c r="G9" s="50" t="s">
        <v>175</v>
      </c>
      <c r="H9" s="49"/>
      <c r="I9" s="206"/>
    </row>
    <row r="10" spans="1:9" ht="39" customHeight="1" x14ac:dyDescent="0.2">
      <c r="A10" s="52" t="s">
        <v>152</v>
      </c>
      <c r="C10" s="53">
        <v>389623418</v>
      </c>
      <c r="D10" s="54"/>
      <c r="E10" s="56">
        <f>C10/$C$14*100</f>
        <v>99.903421812949261</v>
      </c>
      <c r="F10" s="54"/>
      <c r="G10" s="53">
        <v>1580497940</v>
      </c>
      <c r="H10" s="54"/>
      <c r="I10" s="56">
        <f>G10/$G$14*100</f>
        <v>99.906389392667222</v>
      </c>
    </row>
    <row r="11" spans="1:9" ht="39" customHeight="1" x14ac:dyDescent="0.2">
      <c r="A11" s="52" t="s">
        <v>184</v>
      </c>
      <c r="C11" s="53">
        <v>0</v>
      </c>
      <c r="D11" s="54"/>
      <c r="E11" s="56">
        <f>C11/$C$14*100</f>
        <v>0</v>
      </c>
      <c r="F11" s="54"/>
      <c r="G11" s="53">
        <v>431573</v>
      </c>
      <c r="H11" s="54"/>
      <c r="I11" s="56">
        <f>G11/$G$14*100</f>
        <v>2.7280579808513745E-2</v>
      </c>
    </row>
    <row r="12" spans="1:9" ht="39" customHeight="1" x14ac:dyDescent="0.2">
      <c r="A12" s="52" t="s">
        <v>153</v>
      </c>
      <c r="C12" s="53">
        <v>338611</v>
      </c>
      <c r="D12" s="54"/>
      <c r="E12" s="56">
        <f>C12/$C$14*100</f>
        <v>8.6823317081789364E-2</v>
      </c>
      <c r="F12" s="54"/>
      <c r="G12" s="53">
        <v>993965</v>
      </c>
      <c r="H12" s="54"/>
      <c r="I12" s="56">
        <f>G12/$G$14*100</f>
        <v>6.2830486405241678E-2</v>
      </c>
    </row>
    <row r="13" spans="1:9" ht="39" customHeight="1" thickBot="1" x14ac:dyDescent="0.25">
      <c r="A13" s="52" t="s">
        <v>156</v>
      </c>
      <c r="C13" s="117">
        <v>38044</v>
      </c>
      <c r="D13" s="54"/>
      <c r="E13" s="118">
        <f>C13/$C$14*100</f>
        <v>9.754869968960236E-3</v>
      </c>
      <c r="F13" s="54"/>
      <c r="G13" s="117">
        <v>55362</v>
      </c>
      <c r="H13" s="54"/>
      <c r="I13" s="118">
        <f>G13/$G$14*100</f>
        <v>3.4995411190202768E-3</v>
      </c>
    </row>
    <row r="14" spans="1:9" ht="39" customHeight="1" thickBot="1" x14ac:dyDescent="0.25">
      <c r="A14" s="110"/>
      <c r="C14" s="116">
        <f>SUM(C10:C13)</f>
        <v>390000073</v>
      </c>
      <c r="D14" s="54"/>
      <c r="E14" s="116">
        <f>SUM(E10:E13)</f>
        <v>100.00000000000001</v>
      </c>
      <c r="F14" s="54"/>
      <c r="G14" s="116">
        <f>SUM(G10:G13)</f>
        <v>1581978840</v>
      </c>
      <c r="H14" s="54"/>
      <c r="I14" s="116">
        <f>SUM(I10:I13)</f>
        <v>100.00000000000001</v>
      </c>
    </row>
    <row r="15" spans="1:9" ht="13.5" thickTop="1" x14ac:dyDescent="0.2">
      <c r="C15" s="13"/>
      <c r="G15" s="13"/>
    </row>
    <row r="16" spans="1:9" ht="24.75" x14ac:dyDescent="0.2">
      <c r="C16" s="53"/>
      <c r="D16" s="54"/>
      <c r="E16" s="56"/>
      <c r="F16" s="54"/>
      <c r="G16" s="53"/>
      <c r="H16" s="54"/>
      <c r="I16" s="56"/>
    </row>
    <row r="17" spans="3:9" ht="24.75" x14ac:dyDescent="0.2">
      <c r="C17" s="53"/>
      <c r="D17" s="54"/>
      <c r="E17" s="56"/>
      <c r="F17" s="54"/>
      <c r="G17" s="53"/>
      <c r="H17" s="54"/>
      <c r="I17" s="56"/>
    </row>
    <row r="18" spans="3:9" ht="24.75" x14ac:dyDescent="0.2">
      <c r="C18" s="53"/>
      <c r="D18" s="54"/>
      <c r="E18" s="56"/>
      <c r="F18" s="54"/>
      <c r="G18" s="53"/>
      <c r="H18" s="54"/>
      <c r="I18" s="56"/>
    </row>
    <row r="19" spans="3:9" ht="24.75" x14ac:dyDescent="0.2">
      <c r="C19" s="53"/>
      <c r="D19" s="54"/>
      <c r="E19" s="56"/>
      <c r="F19" s="54"/>
      <c r="G19" s="53"/>
      <c r="H19" s="54"/>
      <c r="I19" s="56"/>
    </row>
    <row r="20" spans="3:9" ht="24.75" x14ac:dyDescent="0.2">
      <c r="C20" s="53"/>
      <c r="D20" s="54"/>
      <c r="E20" s="56"/>
      <c r="F20" s="54"/>
      <c r="G20" s="53"/>
      <c r="H20" s="54"/>
      <c r="I20" s="56"/>
    </row>
    <row r="21" spans="3:9" ht="24.75" x14ac:dyDescent="0.2">
      <c r="C21" s="53"/>
      <c r="D21" s="54"/>
      <c r="E21" s="56"/>
      <c r="F21" s="54"/>
      <c r="G21" s="53"/>
      <c r="H21" s="54"/>
      <c r="I21" s="56"/>
    </row>
  </sheetData>
  <mergeCells count="10">
    <mergeCell ref="A8:A9"/>
    <mergeCell ref="E8:E9"/>
    <mergeCell ref="I8:I9"/>
    <mergeCell ref="C6:I6"/>
    <mergeCell ref="A1:I1"/>
    <mergeCell ref="A2:I2"/>
    <mergeCell ref="A3:I3"/>
    <mergeCell ref="A5:I5"/>
    <mergeCell ref="C7:E7"/>
    <mergeCell ref="G7:I7"/>
  </mergeCells>
  <pageMargins left="0.39" right="0.39" top="0.39" bottom="0.39" header="0" footer="0"/>
  <pageSetup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8"/>
  <sheetViews>
    <sheetView rightToLeft="1" view="pageBreakPreview" zoomScale="75" zoomScaleNormal="100" zoomScaleSheetLayoutView="75" workbookViewId="0">
      <selection activeCell="A13" sqref="A13:XFD14"/>
    </sheetView>
  </sheetViews>
  <sheetFormatPr defaultRowHeight="12.75" x14ac:dyDescent="0.2"/>
  <cols>
    <col min="1" max="1" width="52.85546875" customWidth="1"/>
    <col min="2" max="2" width="1.42578125" customWidth="1"/>
    <col min="3" max="3" width="53.5703125" customWidth="1"/>
    <col min="4" max="4" width="1.42578125" customWidth="1"/>
    <col min="5" max="5" width="54.85546875" bestFit="1" customWidth="1"/>
    <col min="6" max="6" width="1.42578125" customWidth="1"/>
  </cols>
  <sheetData>
    <row r="1" spans="1:5" ht="39" customHeight="1" x14ac:dyDescent="0.2">
      <c r="A1" s="178" t="str">
        <f>سهام!A1</f>
        <v>صندوق حفظ ارزش دماوند</v>
      </c>
      <c r="B1" s="178"/>
      <c r="C1" s="178"/>
      <c r="D1" s="178"/>
      <c r="E1" s="178"/>
    </row>
    <row r="2" spans="1:5" ht="39" customHeight="1" x14ac:dyDescent="0.2">
      <c r="A2" s="178" t="s">
        <v>42</v>
      </c>
      <c r="B2" s="178"/>
      <c r="C2" s="178"/>
      <c r="D2" s="178"/>
      <c r="E2" s="178"/>
    </row>
    <row r="3" spans="1:5" ht="39" customHeight="1" x14ac:dyDescent="0.2">
      <c r="A3" s="178" t="str">
        <f>درآمد!A3</f>
        <v>دوره یک ماهه منتهی به 31 شهریور 1405</v>
      </c>
      <c r="B3" s="178"/>
      <c r="C3" s="178"/>
      <c r="D3" s="178"/>
      <c r="E3" s="178"/>
    </row>
    <row r="4" spans="1:5" ht="39" customHeight="1" x14ac:dyDescent="0.2"/>
    <row r="5" spans="1:5" ht="39" customHeight="1" x14ac:dyDescent="0.2">
      <c r="A5" s="209" t="s">
        <v>176</v>
      </c>
      <c r="B5" s="209"/>
      <c r="C5" s="209"/>
      <c r="D5" s="209"/>
      <c r="E5" s="209"/>
    </row>
    <row r="6" spans="1:5" ht="39" customHeight="1" x14ac:dyDescent="0.2">
      <c r="A6" s="122"/>
      <c r="B6" s="122"/>
      <c r="C6" s="210" t="str">
        <f>'درآمد سرمایه گذاری در سهام'!C6</f>
        <v>(مبالغ به ریال)</v>
      </c>
      <c r="D6" s="210"/>
      <c r="E6" s="210"/>
    </row>
    <row r="7" spans="1:5" ht="39" customHeight="1" thickBot="1" x14ac:dyDescent="0.4">
      <c r="A7" s="87" t="s">
        <v>48</v>
      </c>
      <c r="B7" s="121"/>
      <c r="C7" s="30" t="str">
        <f>'درآمد سرمایه گذاری در سهام'!C7</f>
        <v>طی شهریور ماه</v>
      </c>
      <c r="D7" s="121"/>
      <c r="E7" s="30" t="str">
        <f>'درآمد سرمایه گذاری در سهام'!M7</f>
        <v>از ابتدای سال مالی تا پایان شهریور ماه</v>
      </c>
    </row>
    <row r="8" spans="1:5" ht="39" customHeight="1" x14ac:dyDescent="0.2">
      <c r="A8" s="20" t="s">
        <v>183</v>
      </c>
      <c r="C8" s="62">
        <v>2426087777</v>
      </c>
      <c r="D8" s="24"/>
      <c r="E8" s="62">
        <v>4210154532</v>
      </c>
    </row>
    <row r="9" spans="1:5" ht="39" customHeight="1" x14ac:dyDescent="0.2">
      <c r="A9" s="20" t="s">
        <v>182</v>
      </c>
      <c r="C9" s="62">
        <v>0</v>
      </c>
      <c r="D9" s="24"/>
      <c r="E9" s="62">
        <v>357850851</v>
      </c>
    </row>
    <row r="10" spans="1:5" ht="39" customHeight="1" thickBot="1" x14ac:dyDescent="0.25">
      <c r="A10" s="20" t="s">
        <v>181</v>
      </c>
      <c r="C10" s="124">
        <v>0</v>
      </c>
      <c r="D10" s="24"/>
      <c r="E10" s="124">
        <v>2327515</v>
      </c>
    </row>
    <row r="11" spans="1:5" ht="39" customHeight="1" thickBot="1" x14ac:dyDescent="0.25">
      <c r="A11" s="120"/>
      <c r="C11" s="123">
        <f>SUM(C8:C10)</f>
        <v>2426087777</v>
      </c>
      <c r="D11" s="24"/>
      <c r="E11" s="123">
        <f>SUM(E8:E10)</f>
        <v>4570332898</v>
      </c>
    </row>
    <row r="12" spans="1:5" ht="13.5" thickTop="1" x14ac:dyDescent="0.2">
      <c r="C12" s="6"/>
    </row>
    <row r="13" spans="1:5" ht="24.75" hidden="1" x14ac:dyDescent="0.2">
      <c r="C13" s="62">
        <v>2426087777</v>
      </c>
      <c r="D13" s="62"/>
      <c r="E13" s="62">
        <v>4570332898</v>
      </c>
    </row>
    <row r="14" spans="1:5" ht="24.75" hidden="1" x14ac:dyDescent="0.2">
      <c r="C14" s="62">
        <f>C13-C11</f>
        <v>0</v>
      </c>
      <c r="D14" s="62"/>
      <c r="E14" s="62">
        <f>E13-E11</f>
        <v>0</v>
      </c>
    </row>
    <row r="15" spans="1:5" ht="24.75" x14ac:dyDescent="0.2">
      <c r="C15" s="62"/>
      <c r="D15" s="62"/>
      <c r="E15" s="62"/>
    </row>
    <row r="16" spans="1:5" ht="24.75" x14ac:dyDescent="0.2">
      <c r="C16" s="62"/>
      <c r="D16" s="62"/>
      <c r="E16" s="62"/>
    </row>
    <row r="17" spans="3:5" ht="24.75" x14ac:dyDescent="0.2">
      <c r="C17" s="62"/>
      <c r="D17" s="62"/>
      <c r="E17" s="62"/>
    </row>
    <row r="18" spans="3:5" ht="24.75" x14ac:dyDescent="0.2">
      <c r="C18" s="62"/>
      <c r="D18" s="62"/>
      <c r="E18" s="62"/>
    </row>
  </sheetData>
  <mergeCells count="5">
    <mergeCell ref="A1:E1"/>
    <mergeCell ref="A2:E2"/>
    <mergeCell ref="A3:E3"/>
    <mergeCell ref="A5:E5"/>
    <mergeCell ref="C6:E6"/>
  </mergeCells>
  <pageMargins left="0.39" right="0.39" top="0.39" bottom="0.39" header="0" footer="0"/>
  <pageSetup scale="8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AA3F-9074-4809-8DA6-59583AE37752}">
  <dimension ref="A1:Q19"/>
  <sheetViews>
    <sheetView rightToLeft="1" view="pageBreakPreview" zoomScale="71" zoomScaleNormal="100" zoomScaleSheetLayoutView="71" workbookViewId="0">
      <selection activeCell="K15" sqref="K15"/>
    </sheetView>
  </sheetViews>
  <sheetFormatPr defaultRowHeight="18" x14ac:dyDescent="0.45"/>
  <cols>
    <col min="1" max="1" width="27.140625" style="128" bestFit="1" customWidth="1"/>
    <col min="2" max="2" width="19" style="128" bestFit="1" customWidth="1"/>
    <col min="3" max="3" width="54.28515625" style="128" customWidth="1"/>
    <col min="4" max="4" width="16.28515625" style="128" bestFit="1" customWidth="1"/>
    <col min="5" max="5" width="29.140625" style="128" bestFit="1" customWidth="1"/>
    <col min="6" max="6" width="51.42578125" style="128" customWidth="1"/>
    <col min="7" max="7" width="22.28515625" style="128" customWidth="1"/>
    <col min="8" max="8" width="38.140625" style="128" customWidth="1"/>
    <col min="9" max="9" width="1.42578125" style="128" customWidth="1"/>
    <col min="10" max="11" width="9.140625" style="128"/>
    <col min="12" max="12" width="15.28515625" style="128" bestFit="1" customWidth="1"/>
    <col min="13" max="13" width="9.140625" style="128"/>
    <col min="14" max="14" width="15.28515625" style="128" bestFit="1" customWidth="1"/>
    <col min="15" max="16384" width="9.140625" style="128"/>
  </cols>
  <sheetData>
    <row r="1" spans="1:17" ht="38.25" customHeight="1" x14ac:dyDescent="0.45">
      <c r="A1" s="188" t="str">
        <f>'[1]درآمد ناشی از تغییر قیمت اوراق'!A1:Q1</f>
        <v>صندوق حفظ ارزش دماوند</v>
      </c>
      <c r="B1" s="188"/>
      <c r="C1" s="188"/>
      <c r="D1" s="188"/>
      <c r="E1" s="188"/>
      <c r="F1" s="188"/>
      <c r="G1" s="188"/>
      <c r="H1" s="188"/>
      <c r="I1" s="11"/>
      <c r="J1" s="11"/>
      <c r="K1" s="11"/>
      <c r="L1" s="11"/>
      <c r="M1" s="11"/>
      <c r="N1" s="11"/>
      <c r="O1" s="11"/>
      <c r="P1" s="11"/>
      <c r="Q1" s="11"/>
    </row>
    <row r="2" spans="1:17" ht="38.25" customHeight="1" x14ac:dyDescent="0.45">
      <c r="A2" s="188" t="s">
        <v>42</v>
      </c>
      <c r="B2" s="188"/>
      <c r="C2" s="188"/>
      <c r="D2" s="188"/>
      <c r="E2" s="188"/>
      <c r="F2" s="188"/>
      <c r="G2" s="188"/>
      <c r="H2" s="188"/>
      <c r="I2" s="11"/>
      <c r="J2" s="11"/>
      <c r="K2" s="11"/>
      <c r="L2" s="11"/>
      <c r="M2" s="11"/>
      <c r="N2" s="11"/>
      <c r="O2" s="11"/>
      <c r="P2" s="11"/>
      <c r="Q2" s="11"/>
    </row>
    <row r="3" spans="1:17" ht="38.25" customHeight="1" x14ac:dyDescent="0.45">
      <c r="A3" s="188" t="str">
        <f>درآمد!A3</f>
        <v>دوره یک ماهه منتهی به 31 شهریور 1405</v>
      </c>
      <c r="B3" s="188"/>
      <c r="C3" s="188"/>
      <c r="D3" s="188"/>
      <c r="E3" s="188"/>
      <c r="F3" s="188"/>
      <c r="G3" s="188"/>
      <c r="H3" s="188"/>
      <c r="I3" s="11"/>
      <c r="J3" s="11"/>
      <c r="K3" s="11"/>
      <c r="L3" s="11"/>
      <c r="M3" s="11"/>
      <c r="N3" s="11"/>
      <c r="O3" s="11"/>
      <c r="P3" s="11"/>
      <c r="Q3" s="11"/>
    </row>
    <row r="4" spans="1:17" ht="38.25" customHeight="1" x14ac:dyDescent="0.45"/>
    <row r="5" spans="1:17" ht="38.25" customHeight="1" x14ac:dyDescent="0.45">
      <c r="A5" s="214" t="s">
        <v>177</v>
      </c>
      <c r="B5" s="214"/>
      <c r="C5" s="214"/>
      <c r="D5" s="214"/>
      <c r="E5" s="214"/>
      <c r="F5" s="214"/>
      <c r="G5" s="214"/>
      <c r="H5" s="214"/>
    </row>
    <row r="6" spans="1:17" ht="38.25" customHeight="1" thickBot="1" x14ac:dyDescent="0.5">
      <c r="A6" s="215" t="str">
        <f>'درآمد سرمایه گذاری در سهام'!C6</f>
        <v>(مبالغ به ریال)</v>
      </c>
      <c r="B6" s="215"/>
      <c r="C6" s="215"/>
      <c r="D6" s="215"/>
      <c r="E6" s="215"/>
      <c r="F6" s="215"/>
      <c r="G6" s="215"/>
      <c r="H6" s="215"/>
    </row>
    <row r="7" spans="1:17" ht="62.25" customHeight="1" thickBot="1" x14ac:dyDescent="0.5">
      <c r="A7" s="131" t="s">
        <v>59</v>
      </c>
      <c r="B7" s="131" t="s">
        <v>60</v>
      </c>
      <c r="C7" s="131" t="s">
        <v>61</v>
      </c>
      <c r="D7" s="131" t="s">
        <v>30</v>
      </c>
      <c r="E7" s="131" t="s">
        <v>62</v>
      </c>
      <c r="F7" s="132" t="s">
        <v>58</v>
      </c>
      <c r="G7" s="132" t="s">
        <v>81</v>
      </c>
      <c r="H7" s="132" t="s">
        <v>80</v>
      </c>
    </row>
    <row r="8" spans="1:17" ht="38.25" customHeight="1" thickBot="1" x14ac:dyDescent="0.5">
      <c r="A8" s="212" t="s">
        <v>116</v>
      </c>
      <c r="B8" s="212" t="s">
        <v>117</v>
      </c>
      <c r="C8" s="125" t="s">
        <v>109</v>
      </c>
      <c r="D8" s="126">
        <f>اوراق!AA10</f>
        <v>238000</v>
      </c>
      <c r="E8" s="126">
        <f t="shared" ref="E8:E9" si="0">D8*1000000</f>
        <v>238000000000</v>
      </c>
      <c r="F8" s="126">
        <v>4390064027</v>
      </c>
      <c r="G8" s="126">
        <v>23</v>
      </c>
      <c r="H8" s="127" t="s">
        <v>111</v>
      </c>
    </row>
    <row r="9" spans="1:17" ht="38.25" customHeight="1" thickBot="1" x14ac:dyDescent="0.5">
      <c r="A9" s="213"/>
      <c r="B9" s="213"/>
      <c r="C9" s="227" t="s">
        <v>110</v>
      </c>
      <c r="D9" s="228">
        <v>371000</v>
      </c>
      <c r="E9" s="228">
        <f t="shared" si="0"/>
        <v>371000000000</v>
      </c>
      <c r="F9" s="228">
        <v>3254638555</v>
      </c>
      <c r="G9" s="228">
        <v>23</v>
      </c>
      <c r="H9" s="229" t="s">
        <v>118</v>
      </c>
    </row>
    <row r="10" spans="1:17" ht="38.25" customHeight="1" x14ac:dyDescent="0.45">
      <c r="A10" s="211" t="s">
        <v>216</v>
      </c>
      <c r="B10" s="211"/>
      <c r="C10" s="211"/>
      <c r="D10" s="211"/>
      <c r="E10" s="211"/>
      <c r="F10" s="211"/>
      <c r="G10" s="211"/>
      <c r="H10" s="211"/>
    </row>
    <row r="12" spans="1:17" x14ac:dyDescent="0.45">
      <c r="G12" s="129"/>
    </row>
    <row r="19" spans="3:3" x14ac:dyDescent="0.45">
      <c r="C19" s="130"/>
    </row>
  </sheetData>
  <mergeCells count="8">
    <mergeCell ref="A10:H10"/>
    <mergeCell ref="A1:H1"/>
    <mergeCell ref="A2:H2"/>
    <mergeCell ref="A3:H3"/>
    <mergeCell ref="A8:A9"/>
    <mergeCell ref="B8:B9"/>
    <mergeCell ref="A5:H5"/>
    <mergeCell ref="A6:H6"/>
  </mergeCells>
  <pageMargins left="0.7" right="0.7" top="0.75" bottom="0.75" header="0.3" footer="0.3"/>
  <pageSetup scale="3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37"/>
  <sheetViews>
    <sheetView rightToLeft="1" view="pageBreakPreview" zoomScale="66" zoomScaleNormal="100" zoomScaleSheetLayoutView="66" workbookViewId="0">
      <selection activeCell="A29" sqref="A29:XFD30"/>
    </sheetView>
  </sheetViews>
  <sheetFormatPr defaultRowHeight="12.75" x14ac:dyDescent="0.2"/>
  <cols>
    <col min="1" max="1" width="46.5703125" style="2" customWidth="1"/>
    <col min="2" max="2" width="1.28515625" style="2" customWidth="1"/>
    <col min="3" max="3" width="34.140625" style="133" customWidth="1"/>
    <col min="4" max="4" width="1.28515625" style="133" customWidth="1"/>
    <col min="5" max="5" width="38.5703125" style="133" customWidth="1"/>
    <col min="6" max="6" width="1.28515625" style="133" customWidth="1"/>
    <col min="7" max="7" width="38" style="133" customWidth="1"/>
    <col min="8" max="8" width="1.28515625" style="133" customWidth="1"/>
    <col min="9" max="9" width="39.28515625" style="133" customWidth="1"/>
    <col min="10" max="10" width="1.28515625" style="133" customWidth="1"/>
    <col min="11" max="11" width="34.85546875" style="133" customWidth="1"/>
    <col min="12" max="12" width="1.28515625" style="133" customWidth="1"/>
    <col min="13" max="13" width="36.7109375" style="133" customWidth="1"/>
    <col min="14" max="14" width="1.42578125" style="2" customWidth="1"/>
    <col min="15" max="15" width="13.7109375" style="2" hidden="1" customWidth="1"/>
    <col min="16" max="16384" width="9.140625" style="2"/>
  </cols>
  <sheetData>
    <row r="1" spans="1:15" ht="39.75" customHeight="1" x14ac:dyDescent="0.2">
      <c r="A1" s="174" t="str">
        <f>سهام!A1</f>
        <v>صندوق حفظ ارزش دماوند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5" ht="39.75" customHeight="1" x14ac:dyDescent="0.2">
      <c r="A2" s="174" t="s">
        <v>42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5" ht="39.75" customHeight="1" x14ac:dyDescent="0.2">
      <c r="A3" s="174" t="str">
        <f>درآمد!A3</f>
        <v>دوره یک ماهه منتهی به 31 شهریور 1405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5" ht="39.75" customHeight="1" x14ac:dyDescent="0.2"/>
    <row r="5" spans="1:15" ht="39.75" customHeight="1" x14ac:dyDescent="0.2">
      <c r="A5" s="216" t="s">
        <v>178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</row>
    <row r="6" spans="1:15" ht="39.75" customHeight="1" x14ac:dyDescent="0.2">
      <c r="A6" s="134"/>
      <c r="B6" s="134"/>
      <c r="C6" s="218" t="str">
        <f>درآمد!C6</f>
        <v>(مبالغ به ریال)</v>
      </c>
      <c r="D6" s="218"/>
      <c r="E6" s="218"/>
      <c r="F6" s="218"/>
      <c r="G6" s="218"/>
      <c r="H6" s="218"/>
      <c r="I6" s="218"/>
      <c r="J6" s="218"/>
      <c r="K6" s="218"/>
      <c r="L6" s="218"/>
      <c r="M6" s="218"/>
    </row>
    <row r="7" spans="1:15" ht="39.75" customHeight="1" thickBot="1" x14ac:dyDescent="0.25">
      <c r="A7" s="217" t="s">
        <v>21</v>
      </c>
      <c r="C7" s="175" t="str">
        <f>'درآمد سرمایه گذاری در سهام'!C7</f>
        <v>طی شهریور ماه</v>
      </c>
      <c r="D7" s="175"/>
      <c r="E7" s="175"/>
      <c r="F7" s="175"/>
      <c r="G7" s="175"/>
      <c r="H7" s="136"/>
      <c r="I7" s="175" t="str">
        <f>'درآمد سرمایه گذاری در سهام'!M7</f>
        <v>از ابتدای سال مالی تا پایان شهریور ماه</v>
      </c>
      <c r="J7" s="175"/>
      <c r="K7" s="175"/>
      <c r="L7" s="175"/>
      <c r="M7" s="175"/>
    </row>
    <row r="8" spans="1:15" ht="39.75" customHeight="1" thickBot="1" x14ac:dyDescent="0.25">
      <c r="A8" s="175"/>
      <c r="C8" s="44" t="s">
        <v>66</v>
      </c>
      <c r="D8" s="136"/>
      <c r="E8" s="44" t="s">
        <v>67</v>
      </c>
      <c r="F8" s="136"/>
      <c r="G8" s="44" t="s">
        <v>68</v>
      </c>
      <c r="H8" s="136"/>
      <c r="I8" s="44" t="s">
        <v>66</v>
      </c>
      <c r="J8" s="136"/>
      <c r="K8" s="44" t="s">
        <v>67</v>
      </c>
      <c r="L8" s="136"/>
      <c r="M8" s="44" t="s">
        <v>68</v>
      </c>
    </row>
    <row r="9" spans="1:15" s="7" customFormat="1" ht="39.75" customHeight="1" x14ac:dyDescent="0.2">
      <c r="A9" s="144" t="s">
        <v>14</v>
      </c>
      <c r="B9" s="135"/>
      <c r="C9" s="145">
        <v>0</v>
      </c>
      <c r="D9" s="135"/>
      <c r="E9" s="145">
        <v>0</v>
      </c>
      <c r="F9" s="135"/>
      <c r="G9" s="145">
        <f t="shared" ref="G9:G26" si="0">C9+E9</f>
        <v>0</v>
      </c>
      <c r="H9" s="135"/>
      <c r="I9" s="145">
        <v>14800000000</v>
      </c>
      <c r="J9" s="135"/>
      <c r="K9" s="145">
        <v>0</v>
      </c>
      <c r="L9" s="135"/>
      <c r="M9" s="145">
        <f t="shared" ref="M9:M26" si="1">I9+K9</f>
        <v>14800000000</v>
      </c>
      <c r="O9" s="7" t="str">
        <f>VLOOKUP(A9,'درآمد سرمایه گذاری در سهام'!A:U,1,0)</f>
        <v>پالایش نفت اصفهان</v>
      </c>
    </row>
    <row r="10" spans="1:15" s="7" customFormat="1" ht="39.75" customHeight="1" x14ac:dyDescent="0.2">
      <c r="A10" s="144" t="s">
        <v>84</v>
      </c>
      <c r="B10" s="135"/>
      <c r="C10" s="145">
        <v>0</v>
      </c>
      <c r="D10" s="135"/>
      <c r="E10" s="145">
        <v>0</v>
      </c>
      <c r="F10" s="135"/>
      <c r="G10" s="145">
        <f t="shared" si="0"/>
        <v>0</v>
      </c>
      <c r="H10" s="135"/>
      <c r="I10" s="145">
        <v>10070000000</v>
      </c>
      <c r="J10" s="135"/>
      <c r="K10" s="145">
        <v>0</v>
      </c>
      <c r="L10" s="135"/>
      <c r="M10" s="145">
        <f t="shared" si="1"/>
        <v>10070000000</v>
      </c>
      <c r="O10" s="7" t="str">
        <f>VLOOKUP(A10,'درآمد سرمایه گذاری در سهام'!A:U,1,0)</f>
        <v>بورس کالای ایران</v>
      </c>
    </row>
    <row r="11" spans="1:15" s="7" customFormat="1" ht="39.75" customHeight="1" x14ac:dyDescent="0.2">
      <c r="A11" s="144" t="s">
        <v>13</v>
      </c>
      <c r="B11" s="135"/>
      <c r="C11" s="145">
        <v>0</v>
      </c>
      <c r="D11" s="135"/>
      <c r="E11" s="145">
        <v>0</v>
      </c>
      <c r="F11" s="135"/>
      <c r="G11" s="145">
        <f t="shared" si="0"/>
        <v>0</v>
      </c>
      <c r="H11" s="135"/>
      <c r="I11" s="145">
        <v>8393260832</v>
      </c>
      <c r="J11" s="135"/>
      <c r="K11" s="145">
        <v>0</v>
      </c>
      <c r="L11" s="135"/>
      <c r="M11" s="145">
        <f t="shared" si="1"/>
        <v>8393260832</v>
      </c>
      <c r="O11" s="7" t="str">
        <f>VLOOKUP(A11,'درآمد سرمایه گذاری در سهام'!A:U,1,0)</f>
        <v>بانک ملت</v>
      </c>
    </row>
    <row r="12" spans="1:15" s="7" customFormat="1" ht="39.75" customHeight="1" x14ac:dyDescent="0.2">
      <c r="A12" s="144" t="s">
        <v>114</v>
      </c>
      <c r="B12" s="135"/>
      <c r="C12" s="145">
        <v>0</v>
      </c>
      <c r="D12" s="135"/>
      <c r="E12" s="145">
        <v>0</v>
      </c>
      <c r="F12" s="135"/>
      <c r="G12" s="145">
        <f t="shared" si="0"/>
        <v>0</v>
      </c>
      <c r="H12" s="135"/>
      <c r="I12" s="145">
        <v>7000000000</v>
      </c>
      <c r="J12" s="135"/>
      <c r="K12" s="145">
        <v>0</v>
      </c>
      <c r="L12" s="135"/>
      <c r="M12" s="145">
        <f t="shared" si="1"/>
        <v>7000000000</v>
      </c>
      <c r="O12" s="7" t="str">
        <f>VLOOKUP(A12,'درآمد سرمایه گذاری در سهام'!A:U,1,0)</f>
        <v>نشاسته و گلوکز آردینه</v>
      </c>
    </row>
    <row r="13" spans="1:15" s="7" customFormat="1" ht="39.75" customHeight="1" x14ac:dyDescent="0.2">
      <c r="A13" s="144" t="s">
        <v>105</v>
      </c>
      <c r="B13" s="135"/>
      <c r="C13" s="145">
        <v>0</v>
      </c>
      <c r="D13" s="135"/>
      <c r="E13" s="145">
        <v>0</v>
      </c>
      <c r="F13" s="135"/>
      <c r="G13" s="145">
        <f t="shared" si="0"/>
        <v>0</v>
      </c>
      <c r="H13" s="135"/>
      <c r="I13" s="145">
        <v>6400000000</v>
      </c>
      <c r="J13" s="135"/>
      <c r="K13" s="145">
        <v>0</v>
      </c>
      <c r="L13" s="135"/>
      <c r="M13" s="145">
        <f t="shared" si="1"/>
        <v>6400000000</v>
      </c>
      <c r="O13" s="7" t="str">
        <f>VLOOKUP(A13,'درآمد سرمایه گذاری در سهام'!A:U,1,0)</f>
        <v>تولیدات پتروشیمی قائد بصیر</v>
      </c>
    </row>
    <row r="14" spans="1:15" s="7" customFormat="1" ht="39.75" customHeight="1" x14ac:dyDescent="0.2">
      <c r="A14" s="144" t="s">
        <v>93</v>
      </c>
      <c r="B14" s="135"/>
      <c r="C14" s="145">
        <v>0</v>
      </c>
      <c r="D14" s="135"/>
      <c r="E14" s="145">
        <v>0</v>
      </c>
      <c r="F14" s="135"/>
      <c r="G14" s="145">
        <f t="shared" si="0"/>
        <v>0</v>
      </c>
      <c r="H14" s="135"/>
      <c r="I14" s="145">
        <v>5050000000</v>
      </c>
      <c r="J14" s="135"/>
      <c r="K14" s="145">
        <v>-51355932</v>
      </c>
      <c r="L14" s="135"/>
      <c r="M14" s="145">
        <f t="shared" si="1"/>
        <v>4998644068</v>
      </c>
      <c r="O14" s="7" t="str">
        <f>VLOOKUP(A14,'درآمد سرمایه گذاری در سهام'!A:U,1,0)</f>
        <v>شیر و گوشت زاگرس شهرکرد</v>
      </c>
    </row>
    <row r="15" spans="1:15" s="7" customFormat="1" ht="39.75" customHeight="1" x14ac:dyDescent="0.2">
      <c r="A15" s="144" t="s">
        <v>94</v>
      </c>
      <c r="B15" s="135"/>
      <c r="C15" s="145">
        <v>0</v>
      </c>
      <c r="D15" s="135"/>
      <c r="E15" s="145">
        <v>0</v>
      </c>
      <c r="F15" s="135"/>
      <c r="G15" s="145">
        <f t="shared" si="0"/>
        <v>0</v>
      </c>
      <c r="H15" s="135"/>
      <c r="I15" s="145">
        <v>4650000000</v>
      </c>
      <c r="J15" s="135"/>
      <c r="K15" s="145">
        <v>-183552632</v>
      </c>
      <c r="L15" s="135"/>
      <c r="M15" s="145">
        <f t="shared" si="1"/>
        <v>4466447368</v>
      </c>
      <c r="O15" s="7" t="str">
        <f>VLOOKUP(A15,'درآمد سرمایه گذاری در سهام'!A:U,1,0)</f>
        <v>داروسازی‌ فارابی‌</v>
      </c>
    </row>
    <row r="16" spans="1:15" s="7" customFormat="1" ht="39.75" customHeight="1" x14ac:dyDescent="0.2">
      <c r="A16" s="144" t="s">
        <v>107</v>
      </c>
      <c r="B16" s="135"/>
      <c r="C16" s="145">
        <v>0</v>
      </c>
      <c r="D16" s="135"/>
      <c r="E16" s="145">
        <v>0</v>
      </c>
      <c r="F16" s="135"/>
      <c r="G16" s="145">
        <f t="shared" si="0"/>
        <v>0</v>
      </c>
      <c r="H16" s="135"/>
      <c r="I16" s="145">
        <v>4200000000</v>
      </c>
      <c r="J16" s="135"/>
      <c r="K16" s="145">
        <v>0</v>
      </c>
      <c r="L16" s="135"/>
      <c r="M16" s="145">
        <f t="shared" si="1"/>
        <v>4200000000</v>
      </c>
      <c r="O16" s="7" t="str">
        <f>VLOOKUP(A16,'درآمد سرمایه گذاری در سهام'!A:U,1,0)</f>
        <v>نفت‌ بهران‌</v>
      </c>
    </row>
    <row r="17" spans="1:15" s="7" customFormat="1" ht="39.75" customHeight="1" x14ac:dyDescent="0.2">
      <c r="A17" s="144" t="s">
        <v>104</v>
      </c>
      <c r="B17" s="135"/>
      <c r="C17" s="145">
        <v>0</v>
      </c>
      <c r="D17" s="135"/>
      <c r="E17" s="145">
        <v>0</v>
      </c>
      <c r="F17" s="135"/>
      <c r="G17" s="145">
        <f t="shared" si="0"/>
        <v>0</v>
      </c>
      <c r="H17" s="135"/>
      <c r="I17" s="145">
        <v>3570000000</v>
      </c>
      <c r="J17" s="135"/>
      <c r="K17" s="145">
        <v>0</v>
      </c>
      <c r="L17" s="135"/>
      <c r="M17" s="145">
        <f t="shared" si="1"/>
        <v>3570000000</v>
      </c>
      <c r="O17" s="7" t="str">
        <f>VLOOKUP(A17,'درآمد سرمایه گذاری در سهام'!A:U,1,0)</f>
        <v>تایدواترخاورمیانه</v>
      </c>
    </row>
    <row r="18" spans="1:15" s="7" customFormat="1" ht="39.75" customHeight="1" x14ac:dyDescent="0.2">
      <c r="A18" s="144" t="s">
        <v>82</v>
      </c>
      <c r="B18" s="135"/>
      <c r="C18" s="145">
        <v>0</v>
      </c>
      <c r="D18" s="135"/>
      <c r="E18" s="145">
        <v>0</v>
      </c>
      <c r="F18" s="135"/>
      <c r="G18" s="145">
        <f t="shared" si="0"/>
        <v>0</v>
      </c>
      <c r="H18" s="135"/>
      <c r="I18" s="145">
        <v>3482720725</v>
      </c>
      <c r="J18" s="135"/>
      <c r="K18" s="145">
        <v>0</v>
      </c>
      <c r="L18" s="135"/>
      <c r="M18" s="145">
        <f t="shared" si="1"/>
        <v>3482720725</v>
      </c>
      <c r="O18" s="7" t="str">
        <f>VLOOKUP(A18,'درآمد سرمایه گذاری در سهام'!A:U,1,0)</f>
        <v>فولاد مبارکه اصفهان</v>
      </c>
    </row>
    <row r="19" spans="1:15" s="7" customFormat="1" ht="39.75" customHeight="1" x14ac:dyDescent="0.2">
      <c r="A19" s="144" t="s">
        <v>97</v>
      </c>
      <c r="B19" s="135"/>
      <c r="C19" s="145">
        <v>0</v>
      </c>
      <c r="D19" s="135"/>
      <c r="E19" s="145">
        <v>0</v>
      </c>
      <c r="F19" s="135"/>
      <c r="G19" s="145">
        <f t="shared" si="0"/>
        <v>0</v>
      </c>
      <c r="H19" s="135"/>
      <c r="I19" s="145">
        <v>3464000000</v>
      </c>
      <c r="J19" s="135"/>
      <c r="K19" s="145">
        <v>-28239130</v>
      </c>
      <c r="L19" s="135"/>
      <c r="M19" s="145">
        <f t="shared" si="1"/>
        <v>3435760870</v>
      </c>
      <c r="O19" s="7" t="str">
        <f>VLOOKUP(A19,'درآمد سرمایه گذاری در سهام'!A:U,1,0)</f>
        <v>پتروشیمی‌شیراز</v>
      </c>
    </row>
    <row r="20" spans="1:15" s="7" customFormat="1" ht="39.75" customHeight="1" x14ac:dyDescent="0.2">
      <c r="A20" s="144" t="s">
        <v>101</v>
      </c>
      <c r="B20" s="135"/>
      <c r="C20" s="145">
        <v>0</v>
      </c>
      <c r="D20" s="135"/>
      <c r="E20" s="145">
        <v>0</v>
      </c>
      <c r="F20" s="135"/>
      <c r="G20" s="145">
        <f t="shared" si="0"/>
        <v>0</v>
      </c>
      <c r="H20" s="135"/>
      <c r="I20" s="145">
        <v>3570000000</v>
      </c>
      <c r="J20" s="135"/>
      <c r="K20" s="145">
        <v>-140921053</v>
      </c>
      <c r="L20" s="135"/>
      <c r="M20" s="145">
        <f t="shared" si="1"/>
        <v>3429078947</v>
      </c>
      <c r="O20" s="7" t="str">
        <f>VLOOKUP(A20,'درآمد سرمایه گذاری در سهام'!A:U,1,0)</f>
        <v>کاشی‌ الوند</v>
      </c>
    </row>
    <row r="21" spans="1:15" s="7" customFormat="1" ht="39.75" customHeight="1" x14ac:dyDescent="0.2">
      <c r="A21" s="144" t="s">
        <v>99</v>
      </c>
      <c r="B21" s="135"/>
      <c r="C21" s="145">
        <v>0</v>
      </c>
      <c r="D21" s="135"/>
      <c r="E21" s="145">
        <v>0</v>
      </c>
      <c r="F21" s="135"/>
      <c r="G21" s="145">
        <f t="shared" si="0"/>
        <v>0</v>
      </c>
      <c r="H21" s="135"/>
      <c r="I21" s="145">
        <v>3248724850</v>
      </c>
      <c r="J21" s="135"/>
      <c r="K21" s="145">
        <v>-24293660</v>
      </c>
      <c r="L21" s="135"/>
      <c r="M21" s="145">
        <f t="shared" si="1"/>
        <v>3224431190</v>
      </c>
      <c r="O21" s="7" t="str">
        <f>VLOOKUP(A21,'درآمد سرمایه گذاری در سهام'!A:U,1,0)</f>
        <v>سالمین‌</v>
      </c>
    </row>
    <row r="22" spans="1:15" s="7" customFormat="1" ht="39.75" customHeight="1" x14ac:dyDescent="0.2">
      <c r="A22" s="144" t="s">
        <v>95</v>
      </c>
      <c r="B22" s="135"/>
      <c r="C22" s="145">
        <v>0</v>
      </c>
      <c r="D22" s="135"/>
      <c r="E22" s="145">
        <v>0</v>
      </c>
      <c r="F22" s="135"/>
      <c r="G22" s="145">
        <f t="shared" si="0"/>
        <v>0</v>
      </c>
      <c r="H22" s="135"/>
      <c r="I22" s="145">
        <v>2670929580</v>
      </c>
      <c r="J22" s="135"/>
      <c r="K22" s="145">
        <v>-105431431</v>
      </c>
      <c r="L22" s="135"/>
      <c r="M22" s="145">
        <f t="shared" si="1"/>
        <v>2565498149</v>
      </c>
      <c r="O22" s="7" t="str">
        <f>VLOOKUP(A22,'درآمد سرمایه گذاری در سهام'!A:U,1,0)</f>
        <v>توزیع دارو پخش</v>
      </c>
    </row>
    <row r="23" spans="1:15" s="7" customFormat="1" ht="39.75" customHeight="1" x14ac:dyDescent="0.2">
      <c r="A23" s="144" t="s">
        <v>18</v>
      </c>
      <c r="B23" s="135"/>
      <c r="C23" s="145">
        <v>752143050</v>
      </c>
      <c r="D23" s="135"/>
      <c r="E23" s="145">
        <v>0</v>
      </c>
      <c r="F23" s="135"/>
      <c r="G23" s="145">
        <f t="shared" si="0"/>
        <v>752143050</v>
      </c>
      <c r="H23" s="135"/>
      <c r="I23" s="145">
        <v>2025000000</v>
      </c>
      <c r="J23" s="135"/>
      <c r="K23" s="145">
        <v>0</v>
      </c>
      <c r="L23" s="135"/>
      <c r="M23" s="145">
        <f t="shared" si="1"/>
        <v>2025000000</v>
      </c>
      <c r="O23" s="7" t="str">
        <f>VLOOKUP(A23,'درآمد سرمایه گذاری در سهام'!A:U,1,0)</f>
        <v>ملی‌ صنایع‌ مس‌ ایران‌</v>
      </c>
    </row>
    <row r="24" spans="1:15" s="7" customFormat="1" ht="39.75" customHeight="1" x14ac:dyDescent="0.2">
      <c r="A24" s="144" t="s">
        <v>98</v>
      </c>
      <c r="B24" s="135"/>
      <c r="C24" s="145">
        <v>0</v>
      </c>
      <c r="D24" s="135"/>
      <c r="E24" s="145">
        <v>0</v>
      </c>
      <c r="F24" s="135"/>
      <c r="G24" s="145">
        <f t="shared" si="0"/>
        <v>0</v>
      </c>
      <c r="H24" s="135"/>
      <c r="I24" s="145">
        <v>1755000000</v>
      </c>
      <c r="J24" s="135"/>
      <c r="K24" s="145">
        <v>0</v>
      </c>
      <c r="L24" s="135"/>
      <c r="M24" s="145">
        <f t="shared" si="1"/>
        <v>1755000000</v>
      </c>
      <c r="O24" s="7" t="str">
        <f>VLOOKUP(A24,'درآمد سرمایه گذاری در سهام'!A:U,1,0)</f>
        <v>توسعه خدمات دریایی وبندری سینا</v>
      </c>
    </row>
    <row r="25" spans="1:15" s="7" customFormat="1" ht="39.75" customHeight="1" x14ac:dyDescent="0.2">
      <c r="A25" s="144" t="s">
        <v>106</v>
      </c>
      <c r="B25" s="135"/>
      <c r="C25" s="145">
        <v>0</v>
      </c>
      <c r="D25" s="135"/>
      <c r="E25" s="145">
        <v>0</v>
      </c>
      <c r="F25" s="135"/>
      <c r="G25" s="145">
        <f t="shared" si="0"/>
        <v>0</v>
      </c>
      <c r="H25" s="135"/>
      <c r="I25" s="145">
        <v>257763000</v>
      </c>
      <c r="J25" s="135"/>
      <c r="K25" s="145">
        <v>0</v>
      </c>
      <c r="L25" s="135"/>
      <c r="M25" s="145">
        <f t="shared" si="1"/>
        <v>257763000</v>
      </c>
      <c r="O25" s="7" t="str">
        <f>VLOOKUP(A25,'درآمد سرمایه گذاری در سهام'!A:U,1,0)</f>
        <v>کولان سل</v>
      </c>
    </row>
    <row r="26" spans="1:15" s="7" customFormat="1" ht="39.75" customHeight="1" thickBot="1" x14ac:dyDescent="0.25">
      <c r="A26" s="144" t="s">
        <v>100</v>
      </c>
      <c r="B26" s="135"/>
      <c r="C26" s="146">
        <v>0</v>
      </c>
      <c r="D26" s="135"/>
      <c r="E26" s="146">
        <v>0</v>
      </c>
      <c r="F26" s="135"/>
      <c r="G26" s="146">
        <f t="shared" si="0"/>
        <v>0</v>
      </c>
      <c r="H26" s="135"/>
      <c r="I26" s="146">
        <v>160000000</v>
      </c>
      <c r="J26" s="135"/>
      <c r="K26" s="146">
        <v>0</v>
      </c>
      <c r="L26" s="135"/>
      <c r="M26" s="146">
        <f t="shared" si="1"/>
        <v>160000000</v>
      </c>
      <c r="O26" s="7" t="str">
        <f>VLOOKUP(A26,'درآمد سرمایه گذاری در سهام'!A:U,1,0)</f>
        <v>صنعت غذایی کورش</v>
      </c>
    </row>
    <row r="27" spans="1:15" ht="39.75" customHeight="1" thickBot="1" x14ac:dyDescent="0.4">
      <c r="A27" s="71"/>
      <c r="B27" s="141"/>
      <c r="C27" s="147">
        <f>SUM(C9:C26)</f>
        <v>752143050</v>
      </c>
      <c r="D27" s="135"/>
      <c r="E27" s="147">
        <f>SUM(E9:E26)</f>
        <v>0</v>
      </c>
      <c r="F27" s="135"/>
      <c r="G27" s="147">
        <f>SUM(G9:G26)</f>
        <v>752143050</v>
      </c>
      <c r="H27" s="135"/>
      <c r="I27" s="147">
        <f>SUM(I9:I26)</f>
        <v>84767398987</v>
      </c>
      <c r="J27" s="135"/>
      <c r="K27" s="147">
        <f>SUM(K9:K26)</f>
        <v>-533793838</v>
      </c>
      <c r="L27" s="135"/>
      <c r="M27" s="147">
        <f>SUM(M9:M26)</f>
        <v>84233605149</v>
      </c>
    </row>
    <row r="28" spans="1:15" ht="13.5" thickTop="1" x14ac:dyDescent="0.2"/>
    <row r="29" spans="1:15" ht="27.75" hidden="1" x14ac:dyDescent="0.2">
      <c r="C29" s="145">
        <f>'درآمد سرمایه گذاری در سهام'!C76</f>
        <v>752143050</v>
      </c>
      <c r="D29" s="135"/>
      <c r="E29" s="145">
        <v>0</v>
      </c>
      <c r="F29" s="135"/>
      <c r="G29" s="145">
        <f>C29+E29</f>
        <v>752143050</v>
      </c>
      <c r="H29" s="135"/>
      <c r="I29" s="145">
        <f>'درآمد سرمایه گذاری در سهام'!M76</f>
        <v>84767398987</v>
      </c>
      <c r="J29" s="135"/>
      <c r="K29" s="145">
        <v>-533793838</v>
      </c>
      <c r="L29" s="135"/>
      <c r="M29" s="145">
        <f>I29+K29</f>
        <v>84233605149</v>
      </c>
    </row>
    <row r="30" spans="1:15" ht="27.75" hidden="1" x14ac:dyDescent="0.2">
      <c r="C30" s="145">
        <f>C29-C27</f>
        <v>0</v>
      </c>
      <c r="D30" s="135"/>
      <c r="E30" s="145">
        <f>E29-E27</f>
        <v>0</v>
      </c>
      <c r="F30" s="135"/>
      <c r="G30" s="145">
        <f>G29-G27</f>
        <v>0</v>
      </c>
      <c r="H30" s="135"/>
      <c r="I30" s="145">
        <f>I29-I27</f>
        <v>0</v>
      </c>
      <c r="J30" s="135"/>
      <c r="K30" s="145">
        <f>K29-K27</f>
        <v>0</v>
      </c>
      <c r="L30" s="135"/>
      <c r="M30" s="145">
        <f>M29-M27</f>
        <v>0</v>
      </c>
    </row>
    <row r="31" spans="1:15" ht="27.75" x14ac:dyDescent="0.2">
      <c r="C31" s="145"/>
      <c r="D31" s="135"/>
      <c r="E31" s="145"/>
      <c r="F31" s="135"/>
      <c r="G31" s="145"/>
      <c r="H31" s="135"/>
      <c r="I31" s="145"/>
      <c r="J31" s="135"/>
      <c r="K31" s="145"/>
      <c r="L31" s="135"/>
      <c r="M31" s="145"/>
    </row>
    <row r="32" spans="1:15" ht="27.75" x14ac:dyDescent="0.2">
      <c r="C32" s="145"/>
      <c r="D32" s="135"/>
      <c r="E32" s="145"/>
      <c r="F32" s="135"/>
      <c r="G32" s="145"/>
      <c r="H32" s="135"/>
      <c r="I32" s="145"/>
      <c r="J32" s="135"/>
      <c r="K32" s="145"/>
      <c r="L32" s="135"/>
      <c r="M32" s="145"/>
    </row>
    <row r="33" spans="3:13" ht="27.75" x14ac:dyDescent="0.2">
      <c r="C33" s="145"/>
      <c r="D33" s="135"/>
      <c r="E33" s="145"/>
      <c r="F33" s="135"/>
      <c r="G33" s="145"/>
      <c r="H33" s="135"/>
      <c r="I33" s="145"/>
      <c r="J33" s="135"/>
      <c r="K33" s="145"/>
      <c r="L33" s="135"/>
      <c r="M33" s="145"/>
    </row>
    <row r="34" spans="3:13" ht="27.75" x14ac:dyDescent="0.2">
      <c r="C34" s="145"/>
      <c r="D34" s="135"/>
      <c r="E34" s="145"/>
      <c r="F34" s="135"/>
      <c r="G34" s="145"/>
      <c r="H34" s="135"/>
      <c r="I34" s="145"/>
      <c r="J34" s="135"/>
      <c r="K34" s="145"/>
      <c r="L34" s="135"/>
      <c r="M34" s="145"/>
    </row>
    <row r="35" spans="3:13" ht="27.75" x14ac:dyDescent="0.2">
      <c r="C35" s="145"/>
      <c r="D35" s="135"/>
      <c r="E35" s="145"/>
      <c r="F35" s="135"/>
      <c r="G35" s="145"/>
      <c r="H35" s="135"/>
      <c r="I35" s="145"/>
      <c r="J35" s="135"/>
      <c r="K35" s="145"/>
      <c r="L35" s="135"/>
      <c r="M35" s="145"/>
    </row>
    <row r="36" spans="3:13" ht="27.75" x14ac:dyDescent="0.2">
      <c r="C36" s="145"/>
      <c r="D36" s="135"/>
      <c r="E36" s="145"/>
      <c r="F36" s="135"/>
      <c r="G36" s="145"/>
      <c r="H36" s="135"/>
      <c r="I36" s="145"/>
      <c r="J36" s="135"/>
      <c r="K36" s="145"/>
      <c r="L36" s="135"/>
      <c r="M36" s="145"/>
    </row>
    <row r="37" spans="3:13" ht="27.75" x14ac:dyDescent="0.2">
      <c r="C37" s="145"/>
      <c r="D37" s="135"/>
      <c r="E37" s="145"/>
      <c r="F37" s="135"/>
      <c r="G37" s="145"/>
      <c r="H37" s="135"/>
      <c r="I37" s="145"/>
      <c r="J37" s="135"/>
      <c r="K37" s="145"/>
      <c r="L37" s="135"/>
      <c r="M37" s="145"/>
    </row>
  </sheetData>
  <sortState xmlns:xlrd2="http://schemas.microsoft.com/office/spreadsheetml/2017/richdata2" ref="A9:M26">
    <sortCondition descending="1" ref="M9:M26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paperSize="9" scale="5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20"/>
  <sheetViews>
    <sheetView rightToLeft="1" view="pageBreakPreview" zoomScale="71" zoomScaleNormal="100" zoomScaleSheetLayoutView="71" workbookViewId="0">
      <selection activeCell="A14" sqref="A14:XFD15"/>
    </sheetView>
  </sheetViews>
  <sheetFormatPr defaultRowHeight="12.75" x14ac:dyDescent="0.2"/>
  <cols>
    <col min="1" max="1" width="40.5703125" customWidth="1"/>
    <col min="2" max="2" width="1.42578125" customWidth="1"/>
    <col min="3" max="3" width="31.42578125" customWidth="1"/>
    <col min="4" max="4" width="1.42578125" customWidth="1"/>
    <col min="5" max="5" width="32.5703125" customWidth="1"/>
    <col min="6" max="6" width="1.42578125" customWidth="1"/>
    <col min="7" max="7" width="33.7109375" customWidth="1"/>
    <col min="8" max="8" width="1.42578125" customWidth="1"/>
    <col min="9" max="9" width="32.28515625" customWidth="1"/>
    <col min="10" max="10" width="1.42578125" customWidth="1"/>
    <col min="11" max="11" width="31" customWidth="1"/>
    <col min="12" max="12" width="1.42578125" customWidth="1"/>
    <col min="13" max="13" width="30.28515625" customWidth="1"/>
    <col min="14" max="14" width="1.42578125" customWidth="1"/>
  </cols>
  <sheetData>
    <row r="1" spans="1:13" ht="39" customHeight="1" x14ac:dyDescent="0.2">
      <c r="A1" s="178" t="str">
        <f>سهام!A1</f>
        <v>صندوق حفظ ارزش دماوند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39" customHeight="1" x14ac:dyDescent="0.2">
      <c r="A2" s="178" t="s">
        <v>42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39" customHeight="1" x14ac:dyDescent="0.2">
      <c r="A3" s="178" t="str">
        <f>درآمد!A3</f>
        <v>دوره یک ماهه منتهی به 31 شهریور 1405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ht="39" customHeight="1" x14ac:dyDescent="0.2"/>
    <row r="5" spans="1:13" ht="39" customHeight="1" x14ac:dyDescent="0.2">
      <c r="A5" s="209" t="s">
        <v>179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</row>
    <row r="6" spans="1:13" ht="39" customHeight="1" x14ac:dyDescent="0.2">
      <c r="A6" s="140"/>
      <c r="B6" s="140"/>
      <c r="C6" s="220" t="str">
        <f>'درآمد سرمایه گذاری در سهام'!C6</f>
        <v>(مبالغ به ریال)</v>
      </c>
      <c r="D6" s="220"/>
      <c r="E6" s="220"/>
      <c r="F6" s="220"/>
      <c r="G6" s="220"/>
      <c r="H6" s="220"/>
      <c r="I6" s="220"/>
      <c r="J6" s="220"/>
      <c r="K6" s="220"/>
      <c r="L6" s="220"/>
      <c r="M6" s="220"/>
    </row>
    <row r="7" spans="1:13" ht="39" customHeight="1" thickBot="1" x14ac:dyDescent="0.4">
      <c r="A7" s="219" t="s">
        <v>43</v>
      </c>
      <c r="B7" s="121"/>
      <c r="C7" s="179" t="str">
        <f>'درآمد سرمایه گذاری در سهام'!C7</f>
        <v>طی شهریور ماه</v>
      </c>
      <c r="D7" s="179"/>
      <c r="E7" s="179"/>
      <c r="F7" s="179"/>
      <c r="G7" s="179"/>
      <c r="H7" s="121"/>
      <c r="I7" s="179" t="str">
        <f>'درآمد سرمایه گذاری در سهام'!M7</f>
        <v>از ابتدای سال مالی تا پایان شهریور ماه</v>
      </c>
      <c r="J7" s="179"/>
      <c r="K7" s="179"/>
      <c r="L7" s="179"/>
      <c r="M7" s="179"/>
    </row>
    <row r="8" spans="1:13" ht="39" customHeight="1" thickBot="1" x14ac:dyDescent="0.4">
      <c r="A8" s="179"/>
      <c r="B8" s="121"/>
      <c r="C8" s="45" t="s">
        <v>69</v>
      </c>
      <c r="D8" s="121"/>
      <c r="E8" s="45" t="s">
        <v>67</v>
      </c>
      <c r="F8" s="121"/>
      <c r="G8" s="45" t="s">
        <v>70</v>
      </c>
      <c r="H8" s="121"/>
      <c r="I8" s="45" t="s">
        <v>69</v>
      </c>
      <c r="J8" s="121"/>
      <c r="K8" s="45" t="s">
        <v>67</v>
      </c>
      <c r="L8" s="121"/>
      <c r="M8" s="45" t="s">
        <v>70</v>
      </c>
    </row>
    <row r="9" spans="1:13" ht="39" customHeight="1" x14ac:dyDescent="0.2">
      <c r="A9" s="20" t="s">
        <v>57</v>
      </c>
      <c r="B9" s="5"/>
      <c r="C9" s="21">
        <v>1981495409</v>
      </c>
      <c r="D9" s="138"/>
      <c r="E9" s="21">
        <v>0</v>
      </c>
      <c r="F9" s="138"/>
      <c r="G9" s="21">
        <f>C9+E9</f>
        <v>1981495409</v>
      </c>
      <c r="H9" s="138"/>
      <c r="I9" s="21">
        <v>13523072629</v>
      </c>
      <c r="J9" s="138"/>
      <c r="K9" s="21">
        <v>0</v>
      </c>
      <c r="L9" s="138"/>
      <c r="M9" s="21">
        <f>I9+K9</f>
        <v>13523072629</v>
      </c>
    </row>
    <row r="10" spans="1:13" ht="39" customHeight="1" x14ac:dyDescent="0.2">
      <c r="A10" s="20" t="s">
        <v>56</v>
      </c>
      <c r="B10" s="5"/>
      <c r="C10" s="21">
        <v>5470313505</v>
      </c>
      <c r="D10" s="138"/>
      <c r="E10" s="21">
        <v>0</v>
      </c>
      <c r="F10" s="138"/>
      <c r="G10" s="21">
        <f t="shared" ref="G10:G11" si="0">C10+E10</f>
        <v>5470313505</v>
      </c>
      <c r="H10" s="138"/>
      <c r="I10" s="21">
        <v>16493567425</v>
      </c>
      <c r="J10" s="138"/>
      <c r="K10" s="21">
        <v>0</v>
      </c>
      <c r="L10" s="138"/>
      <c r="M10" s="21">
        <f t="shared" ref="M10:M11" si="1">I10+K10</f>
        <v>16493567425</v>
      </c>
    </row>
    <row r="11" spans="1:13" ht="39" customHeight="1" thickBot="1" x14ac:dyDescent="0.25">
      <c r="A11" s="20" t="s">
        <v>55</v>
      </c>
      <c r="B11" s="5"/>
      <c r="C11" s="28">
        <v>0</v>
      </c>
      <c r="D11" s="138"/>
      <c r="E11" s="28">
        <v>0</v>
      </c>
      <c r="F11" s="138"/>
      <c r="G11" s="28">
        <f t="shared" si="0"/>
        <v>0</v>
      </c>
      <c r="H11" s="138"/>
      <c r="I11" s="28">
        <v>1554333893</v>
      </c>
      <c r="J11" s="138"/>
      <c r="K11" s="28">
        <v>0</v>
      </c>
      <c r="L11" s="138"/>
      <c r="M11" s="28">
        <f t="shared" si="1"/>
        <v>1554333893</v>
      </c>
    </row>
    <row r="12" spans="1:13" ht="39" customHeight="1" thickBot="1" x14ac:dyDescent="0.25">
      <c r="A12" s="120"/>
      <c r="C12" s="139">
        <f>SUM(C9:C11)</f>
        <v>7451808914</v>
      </c>
      <c r="D12" s="138"/>
      <c r="E12" s="139">
        <f>SUM(E9:E11)</f>
        <v>0</v>
      </c>
      <c r="F12" s="138"/>
      <c r="G12" s="139">
        <f>SUM(G9:G11)</f>
        <v>7451808914</v>
      </c>
      <c r="H12" s="138"/>
      <c r="I12" s="139">
        <f>SUM(I9:I11)</f>
        <v>31570973947</v>
      </c>
      <c r="J12" s="138"/>
      <c r="K12" s="139">
        <f>SUM(K9:K11)</f>
        <v>0</v>
      </c>
      <c r="L12" s="138"/>
      <c r="M12" s="139">
        <f>SUM(M9:M11)</f>
        <v>31570973947</v>
      </c>
    </row>
    <row r="13" spans="1:13" ht="21" thickTop="1" x14ac:dyDescent="0.3">
      <c r="A13" s="137"/>
      <c r="C13" s="6"/>
      <c r="G13" s="6"/>
      <c r="I13" s="6"/>
      <c r="M13" s="6"/>
    </row>
    <row r="14" spans="1:13" ht="24.75" hidden="1" x14ac:dyDescent="0.2">
      <c r="C14" s="21">
        <f>'درآمد سرمایه گذاری در اوراق به'!C13</f>
        <v>7451808914</v>
      </c>
      <c r="D14" s="138"/>
      <c r="E14" s="21">
        <v>0</v>
      </c>
      <c r="F14" s="138"/>
      <c r="G14" s="21">
        <v>7451808914</v>
      </c>
      <c r="H14" s="138"/>
      <c r="I14" s="21">
        <f>'درآمد سرمایه گذاری در اوراق به'!M13</f>
        <v>31570973947</v>
      </c>
      <c r="J14" s="138"/>
      <c r="K14" s="21">
        <v>0</v>
      </c>
      <c r="L14" s="138"/>
      <c r="M14" s="21">
        <v>31570973947</v>
      </c>
    </row>
    <row r="15" spans="1:13" ht="24.75" hidden="1" x14ac:dyDescent="0.2">
      <c r="C15" s="21">
        <f>C14-C12</f>
        <v>0</v>
      </c>
      <c r="D15" s="138"/>
      <c r="E15" s="21">
        <f>E14-E12</f>
        <v>0</v>
      </c>
      <c r="F15" s="138"/>
      <c r="G15" s="21">
        <f>G14-G12</f>
        <v>0</v>
      </c>
      <c r="H15" s="138"/>
      <c r="I15" s="21">
        <f>I14-I12</f>
        <v>0</v>
      </c>
      <c r="J15" s="138"/>
      <c r="K15" s="21">
        <f>K14-K12</f>
        <v>0</v>
      </c>
      <c r="L15" s="138"/>
      <c r="M15" s="21">
        <f>M14-M12</f>
        <v>0</v>
      </c>
    </row>
    <row r="16" spans="1:13" ht="24.75" x14ac:dyDescent="0.2">
      <c r="C16" s="21"/>
      <c r="D16" s="138"/>
      <c r="E16" s="21"/>
      <c r="F16" s="138"/>
      <c r="G16" s="21"/>
      <c r="H16" s="138"/>
      <c r="I16" s="21"/>
      <c r="J16" s="138"/>
      <c r="K16" s="21"/>
      <c r="L16" s="138"/>
      <c r="M16" s="21"/>
    </row>
    <row r="17" spans="3:13" ht="24.75" x14ac:dyDescent="0.2">
      <c r="C17" s="21"/>
      <c r="D17" s="138"/>
      <c r="E17" s="21"/>
      <c r="F17" s="138"/>
      <c r="G17" s="21"/>
      <c r="H17" s="138"/>
      <c r="I17" s="21"/>
      <c r="J17" s="138"/>
      <c r="K17" s="21"/>
      <c r="L17" s="138"/>
      <c r="M17" s="21"/>
    </row>
    <row r="18" spans="3:13" ht="24.75" x14ac:dyDescent="0.2">
      <c r="C18" s="21"/>
      <c r="D18" s="138"/>
      <c r="E18" s="21"/>
      <c r="F18" s="138"/>
      <c r="G18" s="21"/>
      <c r="H18" s="138"/>
      <c r="I18" s="21"/>
      <c r="J18" s="138"/>
      <c r="K18" s="21"/>
      <c r="L18" s="138"/>
      <c r="M18" s="21"/>
    </row>
    <row r="19" spans="3:13" ht="24.75" x14ac:dyDescent="0.2">
      <c r="C19" s="21"/>
      <c r="D19" s="138"/>
      <c r="E19" s="21"/>
      <c r="F19" s="138"/>
      <c r="G19" s="21"/>
      <c r="H19" s="138"/>
      <c r="I19" s="21"/>
      <c r="J19" s="138"/>
      <c r="K19" s="21"/>
      <c r="L19" s="138"/>
      <c r="M19" s="21"/>
    </row>
    <row r="20" spans="3:13" ht="24.75" x14ac:dyDescent="0.2">
      <c r="C20" s="21"/>
      <c r="D20" s="138"/>
      <c r="E20" s="21"/>
      <c r="F20" s="138"/>
      <c r="G20" s="21"/>
      <c r="H20" s="138"/>
      <c r="I20" s="21"/>
      <c r="J20" s="138"/>
      <c r="K20" s="21"/>
      <c r="L20" s="138"/>
      <c r="M20" s="21"/>
    </row>
  </sheetData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3"/>
  <sheetViews>
    <sheetView rightToLeft="1" view="pageBreakPreview" topLeftCell="A7" zoomScale="69" zoomScaleNormal="100" zoomScaleSheetLayoutView="69" workbookViewId="0">
      <selection activeCell="A15" sqref="A15:XFD16"/>
    </sheetView>
  </sheetViews>
  <sheetFormatPr defaultRowHeight="12.75" x14ac:dyDescent="0.2"/>
  <cols>
    <col min="1" max="1" width="39" style="7" customWidth="1"/>
    <col min="2" max="2" width="1.42578125" style="7" customWidth="1"/>
    <col min="3" max="3" width="18.85546875" style="7" customWidth="1"/>
    <col min="4" max="4" width="1.42578125" style="7" customWidth="1"/>
    <col min="5" max="5" width="24" style="7" customWidth="1"/>
    <col min="6" max="6" width="1.42578125" style="7" customWidth="1"/>
    <col min="7" max="7" width="18.85546875" style="7" customWidth="1"/>
    <col min="8" max="8" width="1.42578125" style="7" customWidth="1"/>
    <col min="9" max="9" width="25.5703125" style="7" customWidth="1"/>
    <col min="10" max="10" width="1.42578125" style="7" customWidth="1"/>
    <col min="11" max="11" width="23" style="7" customWidth="1"/>
    <col min="12" max="12" width="1.42578125" style="7" customWidth="1"/>
    <col min="13" max="13" width="27.42578125" style="7" customWidth="1"/>
    <col min="14" max="14" width="1.42578125" style="7" customWidth="1"/>
    <col min="15" max="16384" width="9.140625" style="7"/>
  </cols>
  <sheetData>
    <row r="1" spans="1:13" ht="39.75" customHeight="1" x14ac:dyDescent="0.2">
      <c r="A1" s="174" t="str">
        <f>سهام!A1</f>
        <v>صندوق حفظ ارزش دماوند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39.75" customHeight="1" x14ac:dyDescent="0.2">
      <c r="A2" s="174" t="s">
        <v>42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3" ht="39.75" customHeight="1" x14ac:dyDescent="0.2">
      <c r="A3" s="174" t="str">
        <f>'درآمد سرمایه گذاری در سهام'!A3</f>
        <v>دوره یک ماهه منتهی به 31 شهریور 1405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39.75" customHeight="1" x14ac:dyDescent="0.2"/>
    <row r="5" spans="1:13" ht="39.75" customHeight="1" x14ac:dyDescent="0.2">
      <c r="A5" s="216" t="s">
        <v>180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</row>
    <row r="6" spans="1:13" ht="39.75" customHeight="1" x14ac:dyDescent="0.2">
      <c r="A6" s="143"/>
      <c r="B6" s="143"/>
      <c r="C6" s="221" t="str">
        <f>'درآمد سرمایه گذاری در سهام'!C6</f>
        <v>(مبالغ به ریال)</v>
      </c>
      <c r="D6" s="221"/>
      <c r="E6" s="221"/>
      <c r="F6" s="221"/>
      <c r="G6" s="221"/>
      <c r="H6" s="221"/>
      <c r="I6" s="221"/>
      <c r="J6" s="221"/>
      <c r="K6" s="221"/>
      <c r="L6" s="221"/>
      <c r="M6" s="221"/>
    </row>
    <row r="7" spans="1:13" ht="39.75" customHeight="1" thickBot="1" x14ac:dyDescent="0.4">
      <c r="A7" s="217" t="s">
        <v>43</v>
      </c>
      <c r="B7" s="142"/>
      <c r="C7" s="175" t="str">
        <f>'درآمد سرمایه گذاری در سهام'!C7</f>
        <v>طی شهریور ماه</v>
      </c>
      <c r="D7" s="175"/>
      <c r="E7" s="175"/>
      <c r="F7" s="175"/>
      <c r="G7" s="175"/>
      <c r="H7" s="142"/>
      <c r="I7" s="175" t="str">
        <f>'درآمد سرمایه گذاری در سهام'!M7</f>
        <v>از ابتدای سال مالی تا پایان شهریور ماه</v>
      </c>
      <c r="J7" s="175"/>
      <c r="K7" s="175"/>
      <c r="L7" s="175"/>
      <c r="M7" s="175"/>
    </row>
    <row r="8" spans="1:13" ht="39.75" customHeight="1" thickBot="1" x14ac:dyDescent="0.4">
      <c r="A8" s="175"/>
      <c r="B8" s="142"/>
      <c r="C8" s="44" t="s">
        <v>69</v>
      </c>
      <c r="D8" s="142"/>
      <c r="E8" s="44" t="s">
        <v>67</v>
      </c>
      <c r="F8" s="142"/>
      <c r="G8" s="44" t="s">
        <v>70</v>
      </c>
      <c r="H8" s="142"/>
      <c r="I8" s="44" t="s">
        <v>69</v>
      </c>
      <c r="J8" s="142"/>
      <c r="K8" s="44" t="s">
        <v>67</v>
      </c>
      <c r="L8" s="142"/>
      <c r="M8" s="44" t="s">
        <v>70</v>
      </c>
    </row>
    <row r="9" spans="1:13" ht="39.75" customHeight="1" x14ac:dyDescent="0.2">
      <c r="A9" s="37" t="s">
        <v>152</v>
      </c>
      <c r="C9" s="31">
        <v>389623418</v>
      </c>
      <c r="D9" s="22"/>
      <c r="E9" s="31">
        <v>0</v>
      </c>
      <c r="F9" s="22"/>
      <c r="G9" s="31">
        <f t="shared" ref="G9:G12" si="0">C9+E9</f>
        <v>389623418</v>
      </c>
      <c r="H9" s="22"/>
      <c r="I9" s="31">
        <v>1580497940</v>
      </c>
      <c r="J9" s="22"/>
      <c r="K9" s="31">
        <v>-2327515</v>
      </c>
      <c r="L9" s="22"/>
      <c r="M9" s="31">
        <f>I9+K9</f>
        <v>1578170425</v>
      </c>
    </row>
    <row r="10" spans="1:13" ht="39.75" customHeight="1" x14ac:dyDescent="0.2">
      <c r="A10" s="37" t="s">
        <v>184</v>
      </c>
      <c r="C10" s="31">
        <v>0</v>
      </c>
      <c r="D10" s="22"/>
      <c r="E10" s="31">
        <v>0</v>
      </c>
      <c r="F10" s="22"/>
      <c r="G10" s="31">
        <f t="shared" si="0"/>
        <v>0</v>
      </c>
      <c r="H10" s="22"/>
      <c r="I10" s="31">
        <v>431573</v>
      </c>
      <c r="J10" s="22"/>
      <c r="K10" s="31">
        <v>0</v>
      </c>
      <c r="L10" s="22"/>
      <c r="M10" s="31">
        <f t="shared" ref="M10:M11" si="1">I10+K10</f>
        <v>431573</v>
      </c>
    </row>
    <row r="11" spans="1:13" ht="39.75" customHeight="1" x14ac:dyDescent="0.2">
      <c r="A11" s="37" t="s">
        <v>153</v>
      </c>
      <c r="C11" s="31">
        <v>338611</v>
      </c>
      <c r="D11" s="31"/>
      <c r="E11" s="31">
        <v>0</v>
      </c>
      <c r="F11" s="31"/>
      <c r="G11" s="31">
        <f t="shared" si="0"/>
        <v>338611</v>
      </c>
      <c r="H11" s="31">
        <v>0</v>
      </c>
      <c r="I11" s="31">
        <v>993965</v>
      </c>
      <c r="J11" s="31"/>
      <c r="K11" s="31">
        <v>0</v>
      </c>
      <c r="L11" s="31">
        <v>0</v>
      </c>
      <c r="M11" s="31">
        <f t="shared" si="1"/>
        <v>993965</v>
      </c>
    </row>
    <row r="12" spans="1:13" ht="39.75" customHeight="1" thickBot="1" x14ac:dyDescent="0.25">
      <c r="A12" s="37" t="s">
        <v>156</v>
      </c>
      <c r="C12" s="32">
        <v>38044</v>
      </c>
      <c r="D12" s="31"/>
      <c r="E12" s="32">
        <v>0</v>
      </c>
      <c r="F12" s="31"/>
      <c r="G12" s="32">
        <f t="shared" si="0"/>
        <v>38044</v>
      </c>
      <c r="H12" s="31"/>
      <c r="I12" s="32">
        <v>55362</v>
      </c>
      <c r="J12" s="31"/>
      <c r="K12" s="32">
        <v>0</v>
      </c>
      <c r="L12" s="31"/>
      <c r="M12" s="32">
        <f>I12+K12</f>
        <v>55362</v>
      </c>
    </row>
    <row r="13" spans="1:13" ht="39.75" customHeight="1" thickBot="1" x14ac:dyDescent="0.25">
      <c r="A13" s="43"/>
      <c r="C13" s="74">
        <f>SUM(C9:C12)</f>
        <v>390000073</v>
      </c>
      <c r="D13" s="22"/>
      <c r="E13" s="74">
        <f>SUM(E9:E12)</f>
        <v>0</v>
      </c>
      <c r="F13" s="22"/>
      <c r="G13" s="74">
        <f>SUM(G9:G12)</f>
        <v>390000073</v>
      </c>
      <c r="H13" s="22"/>
      <c r="I13" s="74">
        <f>SUM(I9:I12)</f>
        <v>1581978840</v>
      </c>
      <c r="J13" s="22"/>
      <c r="K13" s="74">
        <f>SUM(K9:K12)</f>
        <v>-2327515</v>
      </c>
      <c r="L13" s="22"/>
      <c r="M13" s="74">
        <f>SUM(M9:M12)</f>
        <v>1579651325</v>
      </c>
    </row>
    <row r="14" spans="1:13" ht="13.5" thickTop="1" x14ac:dyDescent="0.2"/>
    <row r="15" spans="1:13" ht="24.75" hidden="1" x14ac:dyDescent="0.2">
      <c r="C15" s="31">
        <f>'درآمد سپرده بانکی'!C14</f>
        <v>390000073</v>
      </c>
      <c r="D15" s="22"/>
      <c r="E15" s="31">
        <v>0</v>
      </c>
      <c r="F15" s="22"/>
      <c r="G15" s="31">
        <f>C15+E15</f>
        <v>390000073</v>
      </c>
      <c r="H15" s="22"/>
      <c r="I15" s="31">
        <f>'درآمد سپرده بانکی'!G14</f>
        <v>1581978840</v>
      </c>
      <c r="J15" s="22"/>
      <c r="K15" s="31">
        <v>-2327515</v>
      </c>
      <c r="L15" s="22"/>
      <c r="M15" s="31">
        <f>I15+K15</f>
        <v>1579651325</v>
      </c>
    </row>
    <row r="16" spans="1:13" ht="24.75" hidden="1" x14ac:dyDescent="0.2">
      <c r="C16" s="31">
        <f>C15-C13</f>
        <v>0</v>
      </c>
      <c r="D16" s="22"/>
      <c r="E16" s="31">
        <f>E15-E13</f>
        <v>0</v>
      </c>
      <c r="F16" s="22"/>
      <c r="G16" s="31">
        <f>G15-G13</f>
        <v>0</v>
      </c>
      <c r="H16" s="22"/>
      <c r="I16" s="31">
        <f>I15-I13</f>
        <v>0</v>
      </c>
      <c r="J16" s="22"/>
      <c r="K16" s="31">
        <f>K15-K13</f>
        <v>0</v>
      </c>
      <c r="L16" s="22"/>
      <c r="M16" s="31">
        <f>M15-M13</f>
        <v>0</v>
      </c>
    </row>
    <row r="17" spans="3:13" ht="24.75" x14ac:dyDescent="0.2">
      <c r="C17" s="31"/>
      <c r="D17" s="22"/>
      <c r="E17" s="31"/>
      <c r="F17" s="22"/>
      <c r="G17" s="31"/>
      <c r="H17" s="22"/>
      <c r="I17" s="31"/>
      <c r="J17" s="22"/>
      <c r="K17" s="31"/>
      <c r="L17" s="22"/>
      <c r="M17" s="31"/>
    </row>
    <row r="18" spans="3:13" ht="24.75" x14ac:dyDescent="0.2">
      <c r="C18" s="31"/>
      <c r="D18" s="22"/>
      <c r="E18" s="31"/>
      <c r="F18" s="22"/>
      <c r="G18" s="31"/>
      <c r="H18" s="22"/>
      <c r="I18" s="31"/>
      <c r="J18" s="22"/>
      <c r="K18" s="31"/>
      <c r="L18" s="22"/>
      <c r="M18" s="31"/>
    </row>
    <row r="19" spans="3:13" ht="24.75" x14ac:dyDescent="0.2">
      <c r="C19" s="31"/>
      <c r="D19" s="22"/>
      <c r="E19" s="31"/>
      <c r="F19" s="22"/>
      <c r="G19" s="31"/>
      <c r="H19" s="22"/>
      <c r="I19" s="31"/>
      <c r="J19" s="22"/>
      <c r="K19" s="31"/>
      <c r="L19" s="22"/>
      <c r="M19" s="31"/>
    </row>
    <row r="20" spans="3:13" ht="24.75" x14ac:dyDescent="0.2">
      <c r="C20" s="31"/>
      <c r="D20" s="22"/>
      <c r="E20" s="31"/>
      <c r="F20" s="22"/>
      <c r="G20" s="31"/>
      <c r="H20" s="22"/>
      <c r="I20" s="31"/>
      <c r="J20" s="22"/>
      <c r="K20" s="31"/>
      <c r="L20" s="22"/>
      <c r="M20" s="31"/>
    </row>
    <row r="21" spans="3:13" ht="24.75" x14ac:dyDescent="0.2">
      <c r="C21" s="31"/>
      <c r="D21" s="22"/>
      <c r="E21" s="31"/>
      <c r="F21" s="22"/>
      <c r="G21" s="31"/>
      <c r="H21" s="22"/>
      <c r="I21" s="31"/>
      <c r="J21" s="22"/>
      <c r="K21" s="31"/>
      <c r="L21" s="22"/>
      <c r="M21" s="31"/>
    </row>
    <row r="22" spans="3:13" ht="24.75" x14ac:dyDescent="0.2">
      <c r="C22" s="31"/>
      <c r="D22" s="22"/>
      <c r="E22" s="31"/>
      <c r="F22" s="22"/>
      <c r="G22" s="31"/>
      <c r="H22" s="22"/>
      <c r="I22" s="31"/>
      <c r="J22" s="22"/>
      <c r="K22" s="31"/>
      <c r="L22" s="22"/>
      <c r="M22" s="31"/>
    </row>
    <row r="23" spans="3:13" ht="24.75" x14ac:dyDescent="0.2">
      <c r="C23" s="31"/>
      <c r="D23" s="22"/>
      <c r="E23" s="31"/>
      <c r="F23" s="22"/>
      <c r="G23" s="31"/>
      <c r="H23" s="22"/>
      <c r="I23" s="31"/>
      <c r="J23" s="22"/>
      <c r="K23" s="31"/>
      <c r="L23" s="22"/>
      <c r="M23" s="31"/>
    </row>
  </sheetData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05A6-96A2-4B80-A786-2856CC729569}">
  <sheetPr>
    <pageSetUpPr fitToPage="1"/>
  </sheetPr>
  <dimension ref="A1:Y71"/>
  <sheetViews>
    <sheetView rightToLeft="1" view="pageBreakPreview" topLeftCell="B49" zoomScale="66" zoomScaleNormal="100" zoomScaleSheetLayoutView="66" workbookViewId="0">
      <selection activeCell="B64" sqref="A64:XFD65"/>
    </sheetView>
  </sheetViews>
  <sheetFormatPr defaultRowHeight="12.75" x14ac:dyDescent="0.2"/>
  <cols>
    <col min="1" max="1" width="55.28515625" style="14" bestFit="1" customWidth="1"/>
    <col min="2" max="2" width="1.28515625" style="14" customWidth="1"/>
    <col min="3" max="3" width="35" style="14" customWidth="1"/>
    <col min="4" max="4" width="1.28515625" style="14" customWidth="1"/>
    <col min="5" max="5" width="35.42578125" style="14" customWidth="1"/>
    <col min="6" max="6" width="1.28515625" style="14" customWidth="1"/>
    <col min="7" max="7" width="34.85546875" style="14" customWidth="1"/>
    <col min="8" max="8" width="1.28515625" style="14" customWidth="1"/>
    <col min="9" max="9" width="43.85546875" style="14" bestFit="1" customWidth="1"/>
    <col min="10" max="10" width="1.28515625" style="14" customWidth="1"/>
    <col min="11" max="11" width="33.5703125" style="14" customWidth="1"/>
    <col min="12" max="12" width="1.28515625" style="14" customWidth="1"/>
    <col min="13" max="13" width="32.85546875" style="14" customWidth="1"/>
    <col min="14" max="14" width="1.28515625" style="14" customWidth="1"/>
    <col min="15" max="15" width="29" style="14" customWidth="1"/>
    <col min="16" max="16" width="1.28515625" style="14" customWidth="1"/>
    <col min="17" max="17" width="43.85546875" style="14" bestFit="1" customWidth="1"/>
    <col min="18" max="18" width="1.42578125" style="14" customWidth="1"/>
    <col min="19" max="19" width="23" style="14" hidden="1" customWidth="1"/>
    <col min="20" max="20" width="22.42578125" style="14" hidden="1" customWidth="1"/>
    <col min="21" max="21" width="15.7109375" style="14" bestFit="1" customWidth="1"/>
    <col min="22" max="22" width="14.85546875" style="14" bestFit="1" customWidth="1"/>
    <col min="23" max="16384" width="9.140625" style="14"/>
  </cols>
  <sheetData>
    <row r="1" spans="1:17" ht="30" customHeight="1" x14ac:dyDescent="0.2">
      <c r="A1" s="189" t="s">
        <v>85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</row>
    <row r="2" spans="1:17" ht="30" customHeight="1" x14ac:dyDescent="0.2">
      <c r="A2" s="189" t="s">
        <v>42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1:17" ht="30" customHeight="1" x14ac:dyDescent="0.2">
      <c r="A3" s="189" t="str">
        <f>'درآمد سرمایه گذاری در سهام'!A3</f>
        <v>دوره یک ماهه منتهی به 31 شهریور 1405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</row>
    <row r="4" spans="1:17" ht="30" customHeight="1" x14ac:dyDescent="0.2"/>
    <row r="5" spans="1:17" ht="30" customHeight="1" x14ac:dyDescent="0.2">
      <c r="A5" s="222" t="s">
        <v>185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</row>
    <row r="6" spans="1:17" ht="30" customHeight="1" x14ac:dyDescent="0.2">
      <c r="A6" s="148"/>
      <c r="B6" s="148"/>
      <c r="C6" s="224" t="str">
        <f>'درآمد سرمایه گذاری در سهام'!C6</f>
        <v>(مبالغ به ریال)</v>
      </c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</row>
    <row r="7" spans="1:17" ht="30" customHeight="1" thickBot="1" x14ac:dyDescent="0.4">
      <c r="A7" s="223" t="s">
        <v>43</v>
      </c>
      <c r="B7" s="149"/>
      <c r="C7" s="184" t="str">
        <f>'درآمد سرمایه گذاری در سهام'!C7</f>
        <v>طی شهریور ماه</v>
      </c>
      <c r="D7" s="184"/>
      <c r="E7" s="184"/>
      <c r="F7" s="184"/>
      <c r="G7" s="184"/>
      <c r="H7" s="184"/>
      <c r="I7" s="184"/>
      <c r="J7" s="149"/>
      <c r="K7" s="184" t="str">
        <f>'درآمد سرمایه گذاری در سهام'!M7</f>
        <v>از ابتدای سال مالی تا پایان شهریور ماه</v>
      </c>
      <c r="L7" s="184"/>
      <c r="M7" s="184"/>
      <c r="N7" s="184"/>
      <c r="O7" s="184"/>
      <c r="P7" s="184"/>
      <c r="Q7" s="184"/>
    </row>
    <row r="8" spans="1:17" ht="30" customHeight="1" thickBot="1" x14ac:dyDescent="0.4">
      <c r="A8" s="184"/>
      <c r="B8" s="149"/>
      <c r="C8" s="150" t="s">
        <v>5</v>
      </c>
      <c r="D8" s="149"/>
      <c r="E8" s="150" t="s">
        <v>7</v>
      </c>
      <c r="F8" s="149"/>
      <c r="G8" s="150" t="s">
        <v>74</v>
      </c>
      <c r="H8" s="149"/>
      <c r="I8" s="150" t="s">
        <v>76</v>
      </c>
      <c r="J8" s="149"/>
      <c r="K8" s="150" t="s">
        <v>5</v>
      </c>
      <c r="L8" s="149"/>
      <c r="M8" s="150" t="s">
        <v>7</v>
      </c>
      <c r="N8" s="149"/>
      <c r="O8" s="150" t="s">
        <v>74</v>
      </c>
      <c r="P8" s="149"/>
      <c r="Q8" s="150" t="s">
        <v>76</v>
      </c>
    </row>
    <row r="9" spans="1:17" ht="30" customHeight="1" x14ac:dyDescent="0.2">
      <c r="A9" s="151" t="s">
        <v>84</v>
      </c>
      <c r="B9" s="152"/>
      <c r="C9" s="101">
        <v>26020689</v>
      </c>
      <c r="D9" s="153"/>
      <c r="E9" s="101">
        <v>281433084906</v>
      </c>
      <c r="F9" s="153"/>
      <c r="G9" s="101">
        <v>-312033834886</v>
      </c>
      <c r="H9" s="153"/>
      <c r="I9" s="101">
        <f t="shared" ref="I9:I30" si="0">E9+G9</f>
        <v>-30600749980</v>
      </c>
      <c r="J9" s="153"/>
      <c r="K9" s="101">
        <v>26020689</v>
      </c>
      <c r="L9" s="153"/>
      <c r="M9" s="101">
        <v>281433084906</v>
      </c>
      <c r="N9" s="153"/>
      <c r="O9" s="101">
        <v>-102496529398</v>
      </c>
      <c r="P9" s="153"/>
      <c r="Q9" s="101">
        <f t="shared" ref="Q9:Q30" si="1">M9+O9</f>
        <v>178936555508</v>
      </c>
    </row>
    <row r="10" spans="1:17" ht="30" customHeight="1" x14ac:dyDescent="0.2">
      <c r="A10" s="151" t="s">
        <v>16</v>
      </c>
      <c r="B10" s="152"/>
      <c r="C10" s="101">
        <v>85016787</v>
      </c>
      <c r="D10" s="153"/>
      <c r="E10" s="101">
        <v>298633009617</v>
      </c>
      <c r="F10" s="153"/>
      <c r="G10" s="101">
        <v>-329851572109</v>
      </c>
      <c r="H10" s="153"/>
      <c r="I10" s="101">
        <f t="shared" si="0"/>
        <v>-31218562492</v>
      </c>
      <c r="J10" s="153"/>
      <c r="K10" s="101">
        <v>85016787</v>
      </c>
      <c r="L10" s="153"/>
      <c r="M10" s="101">
        <v>298633009617</v>
      </c>
      <c r="N10" s="153"/>
      <c r="O10" s="101">
        <v>-139472073038</v>
      </c>
      <c r="P10" s="153"/>
      <c r="Q10" s="101">
        <f t="shared" si="1"/>
        <v>159160936579</v>
      </c>
    </row>
    <row r="11" spans="1:17" ht="30" customHeight="1" x14ac:dyDescent="0.2">
      <c r="A11" s="151" t="s">
        <v>14</v>
      </c>
      <c r="B11" s="152"/>
      <c r="C11" s="101">
        <v>24000000</v>
      </c>
      <c r="D11" s="153"/>
      <c r="E11" s="101">
        <v>295299552000</v>
      </c>
      <c r="F11" s="153"/>
      <c r="G11" s="101">
        <v>-313328292572</v>
      </c>
      <c r="H11" s="153"/>
      <c r="I11" s="101">
        <f t="shared" si="0"/>
        <v>-18028740572</v>
      </c>
      <c r="J11" s="153"/>
      <c r="K11" s="101">
        <v>24000000</v>
      </c>
      <c r="L11" s="153"/>
      <c r="M11" s="101">
        <v>295299552000</v>
      </c>
      <c r="N11" s="153"/>
      <c r="O11" s="101">
        <v>-179688003927</v>
      </c>
      <c r="P11" s="153"/>
      <c r="Q11" s="101">
        <f t="shared" si="1"/>
        <v>115611548073</v>
      </c>
    </row>
    <row r="12" spans="1:17" ht="30" customHeight="1" x14ac:dyDescent="0.2">
      <c r="A12" s="151" t="s">
        <v>18</v>
      </c>
      <c r="B12" s="152"/>
      <c r="C12" s="101">
        <v>9271428</v>
      </c>
      <c r="D12" s="153"/>
      <c r="E12" s="101">
        <v>223646162234</v>
      </c>
      <c r="F12" s="153"/>
      <c r="G12" s="101">
        <v>-201242001336</v>
      </c>
      <c r="H12" s="153"/>
      <c r="I12" s="101">
        <f t="shared" si="0"/>
        <v>22404160898</v>
      </c>
      <c r="J12" s="153"/>
      <c r="K12" s="101">
        <v>9271428</v>
      </c>
      <c r="L12" s="153"/>
      <c r="M12" s="101">
        <v>223646162234</v>
      </c>
      <c r="N12" s="153"/>
      <c r="O12" s="101">
        <v>-167594550663</v>
      </c>
      <c r="P12" s="153"/>
      <c r="Q12" s="101">
        <f t="shared" si="1"/>
        <v>56051611571</v>
      </c>
    </row>
    <row r="13" spans="1:17" ht="30" customHeight="1" x14ac:dyDescent="0.2">
      <c r="A13" s="151" t="s">
        <v>13</v>
      </c>
      <c r="B13" s="152"/>
      <c r="C13" s="101">
        <v>185000000</v>
      </c>
      <c r="D13" s="153"/>
      <c r="E13" s="101">
        <v>265075007800</v>
      </c>
      <c r="F13" s="153"/>
      <c r="G13" s="101">
        <v>-292887432446</v>
      </c>
      <c r="H13" s="153"/>
      <c r="I13" s="101">
        <f t="shared" si="0"/>
        <v>-27812424646</v>
      </c>
      <c r="J13" s="153"/>
      <c r="K13" s="101">
        <v>185000000</v>
      </c>
      <c r="L13" s="153"/>
      <c r="M13" s="101">
        <v>265075007800</v>
      </c>
      <c r="N13" s="153"/>
      <c r="O13" s="101">
        <v>-215862754418</v>
      </c>
      <c r="P13" s="153"/>
      <c r="Q13" s="101">
        <f t="shared" si="1"/>
        <v>49212253382</v>
      </c>
    </row>
    <row r="14" spans="1:17" ht="30" customHeight="1" x14ac:dyDescent="0.2">
      <c r="A14" s="151" t="s">
        <v>17</v>
      </c>
      <c r="B14" s="152"/>
      <c r="C14" s="101">
        <v>5395</v>
      </c>
      <c r="D14" s="153"/>
      <c r="E14" s="101">
        <v>171543445852</v>
      </c>
      <c r="F14" s="153"/>
      <c r="G14" s="101">
        <v>-150483799299</v>
      </c>
      <c r="H14" s="153"/>
      <c r="I14" s="101">
        <f t="shared" si="0"/>
        <v>21059646553</v>
      </c>
      <c r="J14" s="153"/>
      <c r="K14" s="101">
        <v>5395</v>
      </c>
      <c r="L14" s="153"/>
      <c r="M14" s="101">
        <v>171543445852</v>
      </c>
      <c r="N14" s="153"/>
      <c r="O14" s="101">
        <v>-134486612880</v>
      </c>
      <c r="P14" s="153"/>
      <c r="Q14" s="101">
        <f t="shared" si="1"/>
        <v>37056832972</v>
      </c>
    </row>
    <row r="15" spans="1:17" ht="30" customHeight="1" x14ac:dyDescent="0.2">
      <c r="A15" s="151" t="s">
        <v>95</v>
      </c>
      <c r="B15" s="152"/>
      <c r="C15" s="101">
        <v>8093726</v>
      </c>
      <c r="D15" s="153"/>
      <c r="E15" s="101">
        <v>46982294763</v>
      </c>
      <c r="F15" s="153"/>
      <c r="G15" s="101">
        <v>-46018555383</v>
      </c>
      <c r="H15" s="153"/>
      <c r="I15" s="101">
        <f t="shared" si="0"/>
        <v>963739380</v>
      </c>
      <c r="J15" s="153"/>
      <c r="K15" s="101">
        <v>8093726</v>
      </c>
      <c r="L15" s="153"/>
      <c r="M15" s="101">
        <v>46982294763</v>
      </c>
      <c r="N15" s="153"/>
      <c r="O15" s="101">
        <v>-14956988247</v>
      </c>
      <c r="P15" s="153"/>
      <c r="Q15" s="101">
        <f t="shared" si="1"/>
        <v>32025306516</v>
      </c>
    </row>
    <row r="16" spans="1:17" ht="30" customHeight="1" x14ac:dyDescent="0.2">
      <c r="A16" s="151" t="s">
        <v>94</v>
      </c>
      <c r="B16" s="152"/>
      <c r="C16" s="101">
        <v>3751429</v>
      </c>
      <c r="D16" s="153"/>
      <c r="E16" s="101">
        <v>64137476719</v>
      </c>
      <c r="F16" s="153"/>
      <c r="G16" s="101">
        <v>-73221735839</v>
      </c>
      <c r="H16" s="153"/>
      <c r="I16" s="101">
        <f t="shared" si="0"/>
        <v>-9084259120</v>
      </c>
      <c r="J16" s="153"/>
      <c r="K16" s="101">
        <v>3751429</v>
      </c>
      <c r="L16" s="153"/>
      <c r="M16" s="101">
        <v>64137476719</v>
      </c>
      <c r="N16" s="153"/>
      <c r="O16" s="101">
        <v>-35352434977</v>
      </c>
      <c r="P16" s="153"/>
      <c r="Q16" s="101">
        <f t="shared" si="1"/>
        <v>28785041742</v>
      </c>
    </row>
    <row r="17" spans="1:17" ht="30" customHeight="1" x14ac:dyDescent="0.2">
      <c r="A17" s="151" t="s">
        <v>119</v>
      </c>
      <c r="B17" s="152"/>
      <c r="C17" s="101">
        <v>11100000</v>
      </c>
      <c r="D17" s="153"/>
      <c r="E17" s="101">
        <v>74896539600</v>
      </c>
      <c r="F17" s="153"/>
      <c r="G17" s="101">
        <v>-52758003630</v>
      </c>
      <c r="H17" s="153"/>
      <c r="I17" s="101">
        <f t="shared" si="0"/>
        <v>22138535970</v>
      </c>
      <c r="J17" s="153"/>
      <c r="K17" s="101">
        <v>11100000</v>
      </c>
      <c r="L17" s="153"/>
      <c r="M17" s="101">
        <v>74896539600</v>
      </c>
      <c r="N17" s="153"/>
      <c r="O17" s="101">
        <v>-49192700647</v>
      </c>
      <c r="P17" s="153"/>
      <c r="Q17" s="101">
        <f t="shared" si="1"/>
        <v>25703838953</v>
      </c>
    </row>
    <row r="18" spans="1:17" ht="30" customHeight="1" x14ac:dyDescent="0.2">
      <c r="A18" s="151" t="s">
        <v>105</v>
      </c>
      <c r="B18" s="152"/>
      <c r="C18" s="101">
        <v>4000000</v>
      </c>
      <c r="D18" s="153"/>
      <c r="E18" s="101">
        <v>61838266400</v>
      </c>
      <c r="F18" s="153"/>
      <c r="G18" s="101">
        <v>-46636690000</v>
      </c>
      <c r="H18" s="153"/>
      <c r="I18" s="101">
        <f t="shared" si="0"/>
        <v>15201576400</v>
      </c>
      <c r="J18" s="153"/>
      <c r="K18" s="101">
        <v>4000000</v>
      </c>
      <c r="L18" s="153"/>
      <c r="M18" s="101">
        <v>61838266400</v>
      </c>
      <c r="N18" s="153"/>
      <c r="O18" s="101">
        <v>-39584384851</v>
      </c>
      <c r="P18" s="153"/>
      <c r="Q18" s="101">
        <f t="shared" si="1"/>
        <v>22253881549</v>
      </c>
    </row>
    <row r="19" spans="1:17" ht="30" customHeight="1" x14ac:dyDescent="0.2">
      <c r="A19" s="151" t="s">
        <v>112</v>
      </c>
      <c r="B19" s="152"/>
      <c r="C19" s="101">
        <v>6666666</v>
      </c>
      <c r="D19" s="153"/>
      <c r="E19" s="101">
        <v>63703727629</v>
      </c>
      <c r="F19" s="153"/>
      <c r="G19" s="101">
        <v>-52292622765</v>
      </c>
      <c r="H19" s="153"/>
      <c r="I19" s="101">
        <f t="shared" si="0"/>
        <v>11411104864</v>
      </c>
      <c r="J19" s="153"/>
      <c r="K19" s="101">
        <v>6666666</v>
      </c>
      <c r="L19" s="153"/>
      <c r="M19" s="101">
        <v>63703727629</v>
      </c>
      <c r="N19" s="153"/>
      <c r="O19" s="101">
        <v>-41566843884</v>
      </c>
      <c r="P19" s="153"/>
      <c r="Q19" s="101">
        <f t="shared" si="1"/>
        <v>22136883745</v>
      </c>
    </row>
    <row r="20" spans="1:17" ht="30" customHeight="1" x14ac:dyDescent="0.2">
      <c r="A20" s="151" t="s">
        <v>107</v>
      </c>
      <c r="B20" s="152"/>
      <c r="C20" s="101">
        <v>3305353</v>
      </c>
      <c r="D20" s="153"/>
      <c r="E20" s="101">
        <v>40000472769</v>
      </c>
      <c r="F20" s="153"/>
      <c r="G20" s="101">
        <v>-47054904422</v>
      </c>
      <c r="H20" s="153"/>
      <c r="I20" s="101">
        <f t="shared" si="0"/>
        <v>-7054431653</v>
      </c>
      <c r="J20" s="153"/>
      <c r="K20" s="101">
        <v>3305353</v>
      </c>
      <c r="L20" s="153"/>
      <c r="M20" s="101">
        <v>40000472769</v>
      </c>
      <c r="N20" s="153"/>
      <c r="O20" s="101">
        <v>-22195840343</v>
      </c>
      <c r="P20" s="153"/>
      <c r="Q20" s="101">
        <f t="shared" si="1"/>
        <v>17804632426</v>
      </c>
    </row>
    <row r="21" spans="1:17" ht="30" customHeight="1" x14ac:dyDescent="0.2">
      <c r="A21" s="151" t="s">
        <v>120</v>
      </c>
      <c r="B21" s="152"/>
      <c r="C21" s="101">
        <v>3700000</v>
      </c>
      <c r="D21" s="153"/>
      <c r="E21" s="101">
        <v>53418855450</v>
      </c>
      <c r="F21" s="153"/>
      <c r="G21" s="101">
        <v>-34697606724</v>
      </c>
      <c r="H21" s="153"/>
      <c r="I21" s="101">
        <f t="shared" si="0"/>
        <v>18721248726</v>
      </c>
      <c r="J21" s="153"/>
      <c r="K21" s="101">
        <v>3700000</v>
      </c>
      <c r="L21" s="153"/>
      <c r="M21" s="101">
        <v>53418855450</v>
      </c>
      <c r="N21" s="153"/>
      <c r="O21" s="101">
        <v>-38751422736</v>
      </c>
      <c r="P21" s="153"/>
      <c r="Q21" s="101">
        <f t="shared" si="1"/>
        <v>14667432714</v>
      </c>
    </row>
    <row r="22" spans="1:17" ht="30" customHeight="1" x14ac:dyDescent="0.2">
      <c r="A22" s="151" t="s">
        <v>101</v>
      </c>
      <c r="B22" s="152"/>
      <c r="C22" s="101">
        <v>8700000</v>
      </c>
      <c r="D22" s="153"/>
      <c r="E22" s="101">
        <v>58357383240</v>
      </c>
      <c r="F22" s="153"/>
      <c r="G22" s="101">
        <v>-55397988634</v>
      </c>
      <c r="H22" s="153"/>
      <c r="I22" s="101">
        <f t="shared" si="0"/>
        <v>2959394606</v>
      </c>
      <c r="J22" s="153"/>
      <c r="K22" s="101">
        <v>8700000</v>
      </c>
      <c r="L22" s="153"/>
      <c r="M22" s="101">
        <v>58357383240</v>
      </c>
      <c r="N22" s="153"/>
      <c r="O22" s="101">
        <v>-47344579221</v>
      </c>
      <c r="P22" s="153"/>
      <c r="Q22" s="101">
        <f t="shared" si="1"/>
        <v>11012804019</v>
      </c>
    </row>
    <row r="23" spans="1:17" ht="30" customHeight="1" x14ac:dyDescent="0.2">
      <c r="A23" s="151" t="s">
        <v>97</v>
      </c>
      <c r="B23" s="152"/>
      <c r="C23" s="101">
        <v>500000</v>
      </c>
      <c r="D23" s="153"/>
      <c r="E23" s="101">
        <v>34784024850</v>
      </c>
      <c r="F23" s="153"/>
      <c r="G23" s="101">
        <v>-30601606800</v>
      </c>
      <c r="H23" s="153"/>
      <c r="I23" s="101">
        <f t="shared" si="0"/>
        <v>4182418050</v>
      </c>
      <c r="J23" s="153"/>
      <c r="K23" s="101">
        <v>500000</v>
      </c>
      <c r="L23" s="153"/>
      <c r="M23" s="101">
        <v>34784024850</v>
      </c>
      <c r="N23" s="153"/>
      <c r="O23" s="101">
        <v>-24096284680</v>
      </c>
      <c r="P23" s="153"/>
      <c r="Q23" s="101">
        <f t="shared" si="1"/>
        <v>10687740170</v>
      </c>
    </row>
    <row r="24" spans="1:17" ht="30" customHeight="1" x14ac:dyDescent="0.2">
      <c r="A24" s="151" t="s">
        <v>114</v>
      </c>
      <c r="B24" s="152"/>
      <c r="C24" s="101">
        <v>1790000</v>
      </c>
      <c r="D24" s="153"/>
      <c r="E24" s="101">
        <v>56286614977</v>
      </c>
      <c r="F24" s="153"/>
      <c r="G24" s="101">
        <v>-59474289297</v>
      </c>
      <c r="H24" s="153"/>
      <c r="I24" s="101">
        <f t="shared" si="0"/>
        <v>-3187674320</v>
      </c>
      <c r="J24" s="153"/>
      <c r="K24" s="101">
        <v>1790000</v>
      </c>
      <c r="L24" s="153"/>
      <c r="M24" s="101">
        <v>56286614977</v>
      </c>
      <c r="N24" s="153"/>
      <c r="O24" s="101">
        <v>-47553752879</v>
      </c>
      <c r="P24" s="153"/>
      <c r="Q24" s="101">
        <f t="shared" si="1"/>
        <v>8732862098</v>
      </c>
    </row>
    <row r="25" spans="1:17" ht="30" customHeight="1" x14ac:dyDescent="0.2">
      <c r="A25" s="151" t="s">
        <v>102</v>
      </c>
      <c r="B25" s="152"/>
      <c r="C25" s="101">
        <v>9200579</v>
      </c>
      <c r="D25" s="153"/>
      <c r="E25" s="101">
        <v>187062605163</v>
      </c>
      <c r="F25" s="153"/>
      <c r="G25" s="101">
        <v>-184865193828</v>
      </c>
      <c r="H25" s="153"/>
      <c r="I25" s="101">
        <f t="shared" si="0"/>
        <v>2197411335</v>
      </c>
      <c r="J25" s="153"/>
      <c r="K25" s="101">
        <v>9200579</v>
      </c>
      <c r="L25" s="153"/>
      <c r="M25" s="101">
        <v>187062605163</v>
      </c>
      <c r="N25" s="153"/>
      <c r="O25" s="101">
        <v>-179295080028</v>
      </c>
      <c r="P25" s="153"/>
      <c r="Q25" s="101">
        <f t="shared" si="1"/>
        <v>7767525135</v>
      </c>
    </row>
    <row r="26" spans="1:17" ht="30" customHeight="1" x14ac:dyDescent="0.2">
      <c r="A26" s="151" t="s">
        <v>99</v>
      </c>
      <c r="B26" s="152"/>
      <c r="C26" s="101">
        <v>6960800</v>
      </c>
      <c r="D26" s="153"/>
      <c r="E26" s="101">
        <v>58571300775</v>
      </c>
      <c r="F26" s="153"/>
      <c r="G26" s="101">
        <v>-61676918614</v>
      </c>
      <c r="H26" s="153"/>
      <c r="I26" s="101">
        <f t="shared" si="0"/>
        <v>-3105617839</v>
      </c>
      <c r="J26" s="153"/>
      <c r="K26" s="101">
        <v>6960800</v>
      </c>
      <c r="L26" s="153"/>
      <c r="M26" s="101">
        <v>58571300775</v>
      </c>
      <c r="N26" s="153"/>
      <c r="O26" s="101">
        <v>-51467998869</v>
      </c>
      <c r="P26" s="153"/>
      <c r="Q26" s="101">
        <f t="shared" si="1"/>
        <v>7103301906</v>
      </c>
    </row>
    <row r="27" spans="1:17" ht="30" customHeight="1" x14ac:dyDescent="0.2">
      <c r="A27" s="151" t="s">
        <v>132</v>
      </c>
      <c r="B27" s="152"/>
      <c r="C27" s="101">
        <v>17922066</v>
      </c>
      <c r="D27" s="153"/>
      <c r="E27" s="101">
        <v>67577408033</v>
      </c>
      <c r="F27" s="153"/>
      <c r="G27" s="101">
        <v>-60495598789</v>
      </c>
      <c r="H27" s="153"/>
      <c r="I27" s="101">
        <f t="shared" si="0"/>
        <v>7081809244</v>
      </c>
      <c r="J27" s="153"/>
      <c r="K27" s="101">
        <v>17922066</v>
      </c>
      <c r="L27" s="153"/>
      <c r="M27" s="101">
        <v>67577408033</v>
      </c>
      <c r="N27" s="153"/>
      <c r="O27" s="101">
        <v>-60495598789</v>
      </c>
      <c r="P27" s="153"/>
      <c r="Q27" s="101">
        <f t="shared" si="1"/>
        <v>7081809244</v>
      </c>
    </row>
    <row r="28" spans="1:17" ht="30" customHeight="1" x14ac:dyDescent="0.2">
      <c r="A28" s="151" t="s">
        <v>121</v>
      </c>
      <c r="B28" s="152"/>
      <c r="C28" s="101">
        <v>2400000</v>
      </c>
      <c r="D28" s="153"/>
      <c r="E28" s="101">
        <v>55678254240</v>
      </c>
      <c r="F28" s="153"/>
      <c r="G28" s="101">
        <v>-62370123120</v>
      </c>
      <c r="H28" s="153"/>
      <c r="I28" s="101">
        <f t="shared" si="0"/>
        <v>-6691868880</v>
      </c>
      <c r="J28" s="153"/>
      <c r="K28" s="101">
        <v>2400000</v>
      </c>
      <c r="L28" s="153"/>
      <c r="M28" s="101">
        <v>55678254240</v>
      </c>
      <c r="N28" s="153"/>
      <c r="O28" s="101">
        <v>-49029654650</v>
      </c>
      <c r="P28" s="153"/>
      <c r="Q28" s="101">
        <f t="shared" si="1"/>
        <v>6648599590</v>
      </c>
    </row>
    <row r="29" spans="1:17" ht="30" customHeight="1" x14ac:dyDescent="0.2">
      <c r="A29" s="151" t="s">
        <v>115</v>
      </c>
      <c r="B29" s="152"/>
      <c r="C29" s="101">
        <v>1972821</v>
      </c>
      <c r="D29" s="153"/>
      <c r="E29" s="101">
        <v>36097610967</v>
      </c>
      <c r="F29" s="153"/>
      <c r="G29" s="101">
        <v>-35771754012</v>
      </c>
      <c r="H29" s="153"/>
      <c r="I29" s="101">
        <f t="shared" si="0"/>
        <v>325856955</v>
      </c>
      <c r="J29" s="153"/>
      <c r="K29" s="101">
        <v>1972821</v>
      </c>
      <c r="L29" s="153"/>
      <c r="M29" s="101">
        <v>36097610967</v>
      </c>
      <c r="N29" s="153"/>
      <c r="O29" s="101">
        <v>-30528507375</v>
      </c>
      <c r="P29" s="153"/>
      <c r="Q29" s="101">
        <f t="shared" si="1"/>
        <v>5569103592</v>
      </c>
    </row>
    <row r="30" spans="1:17" ht="30" customHeight="1" x14ac:dyDescent="0.2">
      <c r="A30" s="151" t="s">
        <v>139</v>
      </c>
      <c r="B30" s="152"/>
      <c r="C30" s="101">
        <v>15802378</v>
      </c>
      <c r="D30" s="153"/>
      <c r="E30" s="101">
        <v>42493411424</v>
      </c>
      <c r="F30" s="153"/>
      <c r="G30" s="101">
        <v>-38858047502</v>
      </c>
      <c r="H30" s="153"/>
      <c r="I30" s="101">
        <f t="shared" si="0"/>
        <v>3635363922</v>
      </c>
      <c r="J30" s="153"/>
      <c r="K30" s="101">
        <v>15802378</v>
      </c>
      <c r="L30" s="153"/>
      <c r="M30" s="101">
        <v>42493411424</v>
      </c>
      <c r="N30" s="153"/>
      <c r="O30" s="101">
        <v>-38858047502</v>
      </c>
      <c r="P30" s="153"/>
      <c r="Q30" s="101">
        <f t="shared" si="1"/>
        <v>3635363922</v>
      </c>
    </row>
    <row r="31" spans="1:17" ht="30" customHeight="1" x14ac:dyDescent="0.2">
      <c r="A31" s="151" t="s">
        <v>186</v>
      </c>
      <c r="B31" s="152"/>
      <c r="C31" s="101">
        <v>48000000</v>
      </c>
      <c r="D31" s="153"/>
      <c r="E31" s="101">
        <v>3741192000</v>
      </c>
      <c r="F31" s="153"/>
      <c r="G31" s="101">
        <v>7366304102</v>
      </c>
      <c r="H31" s="153"/>
      <c r="I31" s="101">
        <v>3625112102</v>
      </c>
      <c r="J31" s="153"/>
      <c r="K31" s="101">
        <v>48000000</v>
      </c>
      <c r="L31" s="153"/>
      <c r="M31" s="101">
        <v>3741192000</v>
      </c>
      <c r="N31" s="153"/>
      <c r="O31" s="101">
        <v>7366304102</v>
      </c>
      <c r="P31" s="153"/>
      <c r="Q31" s="101">
        <v>3625112102</v>
      </c>
    </row>
    <row r="32" spans="1:17" ht="30" customHeight="1" x14ac:dyDescent="0.2">
      <c r="A32" s="151" t="s">
        <v>144</v>
      </c>
      <c r="B32" s="152"/>
      <c r="C32" s="101">
        <v>10800000</v>
      </c>
      <c r="D32" s="153"/>
      <c r="E32" s="101">
        <v>39758274360</v>
      </c>
      <c r="F32" s="153"/>
      <c r="G32" s="101">
        <v>-37376498960</v>
      </c>
      <c r="H32" s="153"/>
      <c r="I32" s="101">
        <f t="shared" ref="I32:I39" si="2">E32+G32</f>
        <v>2381775400</v>
      </c>
      <c r="J32" s="153"/>
      <c r="K32" s="101">
        <v>10800000</v>
      </c>
      <c r="L32" s="153"/>
      <c r="M32" s="101">
        <v>39758274360</v>
      </c>
      <c r="N32" s="153"/>
      <c r="O32" s="101">
        <v>-37376498960</v>
      </c>
      <c r="P32" s="153"/>
      <c r="Q32" s="101">
        <f t="shared" ref="Q32:Q39" si="3">M32+O32</f>
        <v>2381775400</v>
      </c>
    </row>
    <row r="33" spans="1:17" ht="30" customHeight="1" x14ac:dyDescent="0.2">
      <c r="A33" s="151" t="s">
        <v>138</v>
      </c>
      <c r="B33" s="152"/>
      <c r="C33" s="101">
        <v>1498256</v>
      </c>
      <c r="D33" s="153"/>
      <c r="E33" s="101">
        <v>30699828035</v>
      </c>
      <c r="F33" s="153"/>
      <c r="G33" s="101">
        <v>-28745845701</v>
      </c>
      <c r="H33" s="153"/>
      <c r="I33" s="101">
        <f t="shared" si="2"/>
        <v>1953982334</v>
      </c>
      <c r="J33" s="153"/>
      <c r="K33" s="101">
        <v>1498256</v>
      </c>
      <c r="L33" s="153"/>
      <c r="M33" s="101">
        <v>30699828035</v>
      </c>
      <c r="N33" s="153"/>
      <c r="O33" s="101">
        <v>-28745845701</v>
      </c>
      <c r="P33" s="153"/>
      <c r="Q33" s="101">
        <f t="shared" si="3"/>
        <v>1953982334</v>
      </c>
    </row>
    <row r="34" spans="1:17" ht="30" customHeight="1" x14ac:dyDescent="0.2">
      <c r="A34" s="151" t="s">
        <v>141</v>
      </c>
      <c r="B34" s="152"/>
      <c r="C34" s="101">
        <v>900000</v>
      </c>
      <c r="D34" s="153"/>
      <c r="E34" s="101">
        <v>4938527790</v>
      </c>
      <c r="F34" s="153"/>
      <c r="G34" s="101">
        <v>-3158328600</v>
      </c>
      <c r="H34" s="153"/>
      <c r="I34" s="101">
        <f t="shared" si="2"/>
        <v>1780199190</v>
      </c>
      <c r="J34" s="153"/>
      <c r="K34" s="101">
        <v>900000</v>
      </c>
      <c r="L34" s="153"/>
      <c r="M34" s="101">
        <v>4938527790</v>
      </c>
      <c r="N34" s="153"/>
      <c r="O34" s="101">
        <v>-3158328600</v>
      </c>
      <c r="P34" s="153"/>
      <c r="Q34" s="101">
        <f t="shared" si="3"/>
        <v>1780199190</v>
      </c>
    </row>
    <row r="35" spans="1:17" ht="30" customHeight="1" x14ac:dyDescent="0.2">
      <c r="A35" s="151" t="s">
        <v>98</v>
      </c>
      <c r="B35" s="152"/>
      <c r="C35" s="101">
        <v>2700000</v>
      </c>
      <c r="D35" s="153"/>
      <c r="E35" s="101">
        <v>47608122330</v>
      </c>
      <c r="F35" s="153"/>
      <c r="G35" s="101">
        <v>-41124630150</v>
      </c>
      <c r="H35" s="153"/>
      <c r="I35" s="101">
        <f t="shared" si="2"/>
        <v>6483492180</v>
      </c>
      <c r="J35" s="153"/>
      <c r="K35" s="101">
        <v>2700000</v>
      </c>
      <c r="L35" s="153"/>
      <c r="M35" s="101">
        <v>47608122330</v>
      </c>
      <c r="N35" s="153"/>
      <c r="O35" s="101">
        <v>-45854920502</v>
      </c>
      <c r="P35" s="153"/>
      <c r="Q35" s="101">
        <f t="shared" si="3"/>
        <v>1753201828</v>
      </c>
    </row>
    <row r="36" spans="1:17" ht="30" customHeight="1" x14ac:dyDescent="0.2">
      <c r="A36" s="151" t="s">
        <v>145</v>
      </c>
      <c r="B36" s="152"/>
      <c r="C36" s="101">
        <v>468750</v>
      </c>
      <c r="D36" s="153"/>
      <c r="E36" s="101">
        <v>12288643781</v>
      </c>
      <c r="F36" s="153"/>
      <c r="G36" s="101">
        <v>-10756176829</v>
      </c>
      <c r="H36" s="153"/>
      <c r="I36" s="101">
        <f t="shared" si="2"/>
        <v>1532466952</v>
      </c>
      <c r="J36" s="153"/>
      <c r="K36" s="101">
        <v>468750</v>
      </c>
      <c r="L36" s="153"/>
      <c r="M36" s="101">
        <v>12288643781</v>
      </c>
      <c r="N36" s="153"/>
      <c r="O36" s="101">
        <v>-10756176829</v>
      </c>
      <c r="P36" s="153"/>
      <c r="Q36" s="101">
        <f t="shared" si="3"/>
        <v>1532466952</v>
      </c>
    </row>
    <row r="37" spans="1:17" ht="30" customHeight="1" x14ac:dyDescent="0.2">
      <c r="A37" s="151" t="s">
        <v>104</v>
      </c>
      <c r="B37" s="152"/>
      <c r="C37" s="101">
        <v>5100000</v>
      </c>
      <c r="D37" s="153"/>
      <c r="E37" s="101">
        <v>42306423720</v>
      </c>
      <c r="F37" s="153"/>
      <c r="G37" s="101">
        <v>-37960558290</v>
      </c>
      <c r="H37" s="153"/>
      <c r="I37" s="101">
        <f t="shared" si="2"/>
        <v>4345865430</v>
      </c>
      <c r="J37" s="153"/>
      <c r="K37" s="101">
        <v>5100000</v>
      </c>
      <c r="L37" s="153"/>
      <c r="M37" s="101">
        <v>42306423720</v>
      </c>
      <c r="N37" s="153"/>
      <c r="O37" s="101">
        <v>-41268404787</v>
      </c>
      <c r="P37" s="153"/>
      <c r="Q37" s="101">
        <f t="shared" si="3"/>
        <v>1038018933</v>
      </c>
    </row>
    <row r="38" spans="1:17" ht="30" customHeight="1" x14ac:dyDescent="0.2">
      <c r="A38" s="151" t="s">
        <v>136</v>
      </c>
      <c r="B38" s="152"/>
      <c r="C38" s="101">
        <v>1080000</v>
      </c>
      <c r="D38" s="153"/>
      <c r="E38" s="101">
        <v>44398525788</v>
      </c>
      <c r="F38" s="153"/>
      <c r="G38" s="101">
        <v>-44064398683</v>
      </c>
      <c r="H38" s="153"/>
      <c r="I38" s="101">
        <f t="shared" si="2"/>
        <v>334127105</v>
      </c>
      <c r="J38" s="153"/>
      <c r="K38" s="101">
        <v>1080000</v>
      </c>
      <c r="L38" s="153"/>
      <c r="M38" s="101">
        <v>44398525788</v>
      </c>
      <c r="N38" s="153"/>
      <c r="O38" s="101">
        <v>-44064398683</v>
      </c>
      <c r="P38" s="153"/>
      <c r="Q38" s="101">
        <f t="shared" si="3"/>
        <v>334127105</v>
      </c>
    </row>
    <row r="39" spans="1:17" ht="30" customHeight="1" x14ac:dyDescent="0.2">
      <c r="A39" s="151" t="s">
        <v>83</v>
      </c>
      <c r="B39" s="152"/>
      <c r="C39" s="101">
        <v>1366065</v>
      </c>
      <c r="D39" s="153"/>
      <c r="E39" s="101">
        <v>3795414889</v>
      </c>
      <c r="F39" s="153"/>
      <c r="G39" s="101">
        <v>-3377919251</v>
      </c>
      <c r="H39" s="153"/>
      <c r="I39" s="101">
        <f t="shared" si="2"/>
        <v>417495638</v>
      </c>
      <c r="J39" s="153"/>
      <c r="K39" s="101">
        <v>1366065</v>
      </c>
      <c r="L39" s="153"/>
      <c r="M39" s="101">
        <v>3795414889</v>
      </c>
      <c r="N39" s="153"/>
      <c r="O39" s="101">
        <v>-3666518460</v>
      </c>
      <c r="P39" s="153"/>
      <c r="Q39" s="101">
        <f t="shared" si="3"/>
        <v>128896429</v>
      </c>
    </row>
    <row r="40" spans="1:17" ht="30" customHeight="1" x14ac:dyDescent="0.2">
      <c r="A40" s="151" t="s">
        <v>187</v>
      </c>
      <c r="B40" s="152"/>
      <c r="C40" s="101">
        <v>27405000</v>
      </c>
      <c r="D40" s="153"/>
      <c r="E40" s="101">
        <v>8817791692</v>
      </c>
      <c r="F40" s="153"/>
      <c r="G40" s="101">
        <v>8642430991</v>
      </c>
      <c r="H40" s="153"/>
      <c r="I40" s="101">
        <v>-175360701</v>
      </c>
      <c r="J40" s="153"/>
      <c r="K40" s="101">
        <v>27405000</v>
      </c>
      <c r="L40" s="153"/>
      <c r="M40" s="101">
        <v>8817791692</v>
      </c>
      <c r="N40" s="153"/>
      <c r="O40" s="101">
        <v>8642430991</v>
      </c>
      <c r="P40" s="153"/>
      <c r="Q40" s="101">
        <v>-175360701</v>
      </c>
    </row>
    <row r="41" spans="1:17" ht="30" customHeight="1" x14ac:dyDescent="0.2">
      <c r="A41" s="151" t="s">
        <v>133</v>
      </c>
      <c r="B41" s="152"/>
      <c r="C41" s="101">
        <v>7500000</v>
      </c>
      <c r="D41" s="153"/>
      <c r="E41" s="101">
        <v>50308089000</v>
      </c>
      <c r="F41" s="153"/>
      <c r="G41" s="101">
        <v>-50609465130</v>
      </c>
      <c r="H41" s="153"/>
      <c r="I41" s="101">
        <f t="shared" ref="I41:I53" si="4">E41+G41</f>
        <v>-301376130</v>
      </c>
      <c r="J41" s="153"/>
      <c r="K41" s="101">
        <v>7500000</v>
      </c>
      <c r="L41" s="153"/>
      <c r="M41" s="101">
        <v>50308089000</v>
      </c>
      <c r="N41" s="153"/>
      <c r="O41" s="101">
        <v>-50609465130</v>
      </c>
      <c r="P41" s="153"/>
      <c r="Q41" s="101">
        <f t="shared" ref="Q41:Q53" si="5">M41+O41</f>
        <v>-301376130</v>
      </c>
    </row>
    <row r="42" spans="1:17" ht="30" customHeight="1" x14ac:dyDescent="0.2">
      <c r="A42" s="151" t="s">
        <v>135</v>
      </c>
      <c r="B42" s="152"/>
      <c r="C42" s="101">
        <v>10100000</v>
      </c>
      <c r="D42" s="153"/>
      <c r="E42" s="101">
        <v>124973429690</v>
      </c>
      <c r="F42" s="153"/>
      <c r="G42" s="101">
        <v>-126459934120</v>
      </c>
      <c r="H42" s="153"/>
      <c r="I42" s="101">
        <f t="shared" si="4"/>
        <v>-1486504430</v>
      </c>
      <c r="J42" s="153"/>
      <c r="K42" s="101">
        <v>10100000</v>
      </c>
      <c r="L42" s="153"/>
      <c r="M42" s="101">
        <v>124973429690</v>
      </c>
      <c r="N42" s="153"/>
      <c r="O42" s="101">
        <v>-126459934120</v>
      </c>
      <c r="P42" s="153"/>
      <c r="Q42" s="101">
        <f t="shared" si="5"/>
        <v>-1486504430</v>
      </c>
    </row>
    <row r="43" spans="1:17" ht="30" customHeight="1" x14ac:dyDescent="0.2">
      <c r="A43" s="151" t="s">
        <v>137</v>
      </c>
      <c r="B43" s="152"/>
      <c r="C43" s="101">
        <v>200000</v>
      </c>
      <c r="D43" s="153"/>
      <c r="E43" s="101">
        <v>27108816400</v>
      </c>
      <c r="F43" s="153"/>
      <c r="G43" s="101">
        <v>-29062689920</v>
      </c>
      <c r="H43" s="153"/>
      <c r="I43" s="101">
        <f t="shared" si="4"/>
        <v>-1953873520</v>
      </c>
      <c r="J43" s="153"/>
      <c r="K43" s="101">
        <v>200000</v>
      </c>
      <c r="L43" s="153"/>
      <c r="M43" s="101">
        <v>27108816400</v>
      </c>
      <c r="N43" s="153"/>
      <c r="O43" s="101">
        <v>-29062689920</v>
      </c>
      <c r="P43" s="153"/>
      <c r="Q43" s="101">
        <f t="shared" si="5"/>
        <v>-1953873520</v>
      </c>
    </row>
    <row r="44" spans="1:17" ht="30" customHeight="1" x14ac:dyDescent="0.2">
      <c r="A44" s="151" t="s">
        <v>146</v>
      </c>
      <c r="B44" s="152"/>
      <c r="C44" s="101">
        <v>6600000</v>
      </c>
      <c r="D44" s="153"/>
      <c r="E44" s="101">
        <v>28619051340</v>
      </c>
      <c r="F44" s="153"/>
      <c r="G44" s="101">
        <v>-30615342401</v>
      </c>
      <c r="H44" s="153"/>
      <c r="I44" s="101">
        <f t="shared" si="4"/>
        <v>-1996291061</v>
      </c>
      <c r="J44" s="153"/>
      <c r="K44" s="101">
        <v>6600000</v>
      </c>
      <c r="L44" s="153"/>
      <c r="M44" s="101">
        <v>28619051340</v>
      </c>
      <c r="N44" s="153"/>
      <c r="O44" s="101">
        <v>-30615342401</v>
      </c>
      <c r="P44" s="153"/>
      <c r="Q44" s="101">
        <f t="shared" si="5"/>
        <v>-1996291061</v>
      </c>
    </row>
    <row r="45" spans="1:17" ht="30" customHeight="1" x14ac:dyDescent="0.2">
      <c r="A45" s="151" t="s">
        <v>140</v>
      </c>
      <c r="B45" s="152"/>
      <c r="C45" s="101">
        <v>240351</v>
      </c>
      <c r="D45" s="153"/>
      <c r="E45" s="101">
        <v>51657602594</v>
      </c>
      <c r="F45" s="153"/>
      <c r="G45" s="101">
        <v>-53995177986</v>
      </c>
      <c r="H45" s="153"/>
      <c r="I45" s="101">
        <f t="shared" si="4"/>
        <v>-2337575392</v>
      </c>
      <c r="J45" s="153"/>
      <c r="K45" s="101">
        <v>240351</v>
      </c>
      <c r="L45" s="153"/>
      <c r="M45" s="101">
        <v>51657602594</v>
      </c>
      <c r="N45" s="153"/>
      <c r="O45" s="101">
        <v>-53995177986</v>
      </c>
      <c r="P45" s="153"/>
      <c r="Q45" s="101">
        <f t="shared" si="5"/>
        <v>-2337575392</v>
      </c>
    </row>
    <row r="46" spans="1:17" ht="30" customHeight="1" x14ac:dyDescent="0.2">
      <c r="A46" s="151" t="s">
        <v>15</v>
      </c>
      <c r="B46" s="152"/>
      <c r="C46" s="101">
        <v>12800000</v>
      </c>
      <c r="D46" s="153"/>
      <c r="E46" s="101">
        <v>30126904832</v>
      </c>
      <c r="F46" s="153"/>
      <c r="G46" s="101">
        <v>-28120137984</v>
      </c>
      <c r="H46" s="153"/>
      <c r="I46" s="101">
        <f t="shared" si="4"/>
        <v>2006766848</v>
      </c>
      <c r="J46" s="153"/>
      <c r="K46" s="101">
        <v>12800000</v>
      </c>
      <c r="L46" s="153"/>
      <c r="M46" s="101">
        <v>30126904832</v>
      </c>
      <c r="N46" s="153"/>
      <c r="O46" s="101">
        <v>-33342324508</v>
      </c>
      <c r="P46" s="153"/>
      <c r="Q46" s="101">
        <f t="shared" si="5"/>
        <v>-3215419676</v>
      </c>
    </row>
    <row r="47" spans="1:17" ht="30" customHeight="1" x14ac:dyDescent="0.2">
      <c r="A47" s="151" t="s">
        <v>134</v>
      </c>
      <c r="B47" s="152"/>
      <c r="C47" s="101">
        <v>7900000</v>
      </c>
      <c r="D47" s="153"/>
      <c r="E47" s="101">
        <v>71961404940</v>
      </c>
      <c r="F47" s="153"/>
      <c r="G47" s="101">
        <v>-77173531989</v>
      </c>
      <c r="H47" s="153"/>
      <c r="I47" s="101">
        <f t="shared" si="4"/>
        <v>-5212127049</v>
      </c>
      <c r="J47" s="153"/>
      <c r="K47" s="101">
        <v>7900000</v>
      </c>
      <c r="L47" s="153"/>
      <c r="M47" s="101">
        <v>71961404940</v>
      </c>
      <c r="N47" s="153"/>
      <c r="O47" s="101">
        <v>-77173531989</v>
      </c>
      <c r="P47" s="153"/>
      <c r="Q47" s="101">
        <f t="shared" si="5"/>
        <v>-5212127049</v>
      </c>
    </row>
    <row r="48" spans="1:17" ht="30" customHeight="1" x14ac:dyDescent="0.2">
      <c r="A48" s="151" t="s">
        <v>113</v>
      </c>
      <c r="B48" s="152"/>
      <c r="C48" s="101">
        <v>0</v>
      </c>
      <c r="D48" s="153"/>
      <c r="E48" s="101">
        <v>0</v>
      </c>
      <c r="F48" s="153"/>
      <c r="G48" s="101">
        <v>282263074</v>
      </c>
      <c r="H48" s="153"/>
      <c r="I48" s="101">
        <f t="shared" si="4"/>
        <v>282263074</v>
      </c>
      <c r="J48" s="153"/>
      <c r="K48" s="101">
        <v>0</v>
      </c>
      <c r="L48" s="153"/>
      <c r="M48" s="101">
        <v>0</v>
      </c>
      <c r="N48" s="153"/>
      <c r="O48" s="101">
        <v>0</v>
      </c>
      <c r="P48" s="153"/>
      <c r="Q48" s="101">
        <f t="shared" si="5"/>
        <v>0</v>
      </c>
    </row>
    <row r="49" spans="1:25" ht="30" customHeight="1" x14ac:dyDescent="0.2">
      <c r="A49" s="151" t="s">
        <v>103</v>
      </c>
      <c r="B49" s="152"/>
      <c r="C49" s="101">
        <v>0</v>
      </c>
      <c r="D49" s="153"/>
      <c r="E49" s="101">
        <v>0</v>
      </c>
      <c r="F49" s="153"/>
      <c r="G49" s="101">
        <v>1936105194</v>
      </c>
      <c r="H49" s="153"/>
      <c r="I49" s="101">
        <f t="shared" si="4"/>
        <v>1936105194</v>
      </c>
      <c r="J49" s="153"/>
      <c r="K49" s="101">
        <v>0</v>
      </c>
      <c r="L49" s="153"/>
      <c r="M49" s="101">
        <v>0</v>
      </c>
      <c r="N49" s="153"/>
      <c r="O49" s="101">
        <v>0</v>
      </c>
      <c r="P49" s="153"/>
      <c r="Q49" s="101">
        <f t="shared" si="5"/>
        <v>0</v>
      </c>
    </row>
    <row r="50" spans="1:25" ht="30" customHeight="1" x14ac:dyDescent="0.2">
      <c r="A50" s="151" t="s">
        <v>93</v>
      </c>
      <c r="B50" s="152"/>
      <c r="C50" s="101">
        <v>0</v>
      </c>
      <c r="D50" s="153"/>
      <c r="E50" s="101">
        <v>0</v>
      </c>
      <c r="F50" s="153"/>
      <c r="G50" s="101">
        <v>-6593354915</v>
      </c>
      <c r="H50" s="153"/>
      <c r="I50" s="101">
        <f t="shared" si="4"/>
        <v>-6593354915</v>
      </c>
      <c r="J50" s="153"/>
      <c r="K50" s="101">
        <v>0</v>
      </c>
      <c r="L50" s="153"/>
      <c r="M50" s="101">
        <v>0</v>
      </c>
      <c r="N50" s="153"/>
      <c r="O50" s="101">
        <v>0</v>
      </c>
      <c r="P50" s="153"/>
      <c r="Q50" s="101">
        <f t="shared" si="5"/>
        <v>0</v>
      </c>
    </row>
    <row r="51" spans="1:25" ht="30" customHeight="1" x14ac:dyDescent="0.2">
      <c r="A51" s="151" t="s">
        <v>106</v>
      </c>
      <c r="B51" s="152"/>
      <c r="C51" s="101">
        <v>0</v>
      </c>
      <c r="D51" s="153"/>
      <c r="E51" s="101">
        <v>0</v>
      </c>
      <c r="F51" s="153"/>
      <c r="G51" s="101">
        <v>-679699726</v>
      </c>
      <c r="H51" s="153"/>
      <c r="I51" s="101">
        <f t="shared" si="4"/>
        <v>-679699726</v>
      </c>
      <c r="J51" s="153"/>
      <c r="K51" s="101">
        <v>0</v>
      </c>
      <c r="L51" s="153"/>
      <c r="M51" s="101">
        <v>0</v>
      </c>
      <c r="N51" s="153"/>
      <c r="O51" s="101">
        <v>0</v>
      </c>
      <c r="P51" s="153"/>
      <c r="Q51" s="101">
        <f t="shared" si="5"/>
        <v>0</v>
      </c>
    </row>
    <row r="52" spans="1:25" ht="30" customHeight="1" x14ac:dyDescent="0.2">
      <c r="A52" s="151" t="s">
        <v>11</v>
      </c>
      <c r="B52" s="152"/>
      <c r="C52" s="101">
        <v>0</v>
      </c>
      <c r="D52" s="153"/>
      <c r="E52" s="101">
        <v>0</v>
      </c>
      <c r="F52" s="153"/>
      <c r="G52" s="101">
        <v>-14466946177</v>
      </c>
      <c r="H52" s="153"/>
      <c r="I52" s="101">
        <f t="shared" si="4"/>
        <v>-14466946177</v>
      </c>
      <c r="J52" s="153"/>
      <c r="K52" s="101">
        <v>0</v>
      </c>
      <c r="L52" s="153"/>
      <c r="M52" s="101">
        <v>0</v>
      </c>
      <c r="N52" s="153"/>
      <c r="O52" s="101">
        <v>0</v>
      </c>
      <c r="P52" s="153"/>
      <c r="Q52" s="101">
        <f t="shared" si="5"/>
        <v>0</v>
      </c>
    </row>
    <row r="53" spans="1:25" ht="30" customHeight="1" thickBot="1" x14ac:dyDescent="0.25">
      <c r="A53" s="151" t="s">
        <v>12</v>
      </c>
      <c r="B53" s="152"/>
      <c r="C53" s="107">
        <v>0</v>
      </c>
      <c r="D53" s="153"/>
      <c r="E53" s="107">
        <v>0</v>
      </c>
      <c r="F53" s="153"/>
      <c r="G53" s="107">
        <v>-15364617952</v>
      </c>
      <c r="H53" s="153"/>
      <c r="I53" s="107">
        <f t="shared" si="4"/>
        <v>-15364617952</v>
      </c>
      <c r="J53" s="153"/>
      <c r="K53" s="107">
        <v>0</v>
      </c>
      <c r="L53" s="153"/>
      <c r="M53" s="107">
        <v>0</v>
      </c>
      <c r="N53" s="153"/>
      <c r="O53" s="107">
        <v>0</v>
      </c>
      <c r="P53" s="153"/>
      <c r="Q53" s="107">
        <f t="shared" si="5"/>
        <v>0</v>
      </c>
    </row>
    <row r="54" spans="1:25" ht="30" customHeight="1" thickBot="1" x14ac:dyDescent="0.25">
      <c r="A54" s="154"/>
      <c r="B54" s="155"/>
      <c r="C54" s="156">
        <f>SUM(C9:C53)</f>
        <v>579838539</v>
      </c>
      <c r="D54" s="157"/>
      <c r="E54" s="156">
        <f>SUM(E9:E53)</f>
        <v>3160624552589</v>
      </c>
      <c r="F54" s="157"/>
      <c r="G54" s="156">
        <f>SUM(G9:G53)</f>
        <v>-3163496723410</v>
      </c>
      <c r="H54" s="157"/>
      <c r="I54" s="156">
        <f>SUM(I9:I53)</f>
        <v>-27990138205</v>
      </c>
      <c r="J54" s="157"/>
      <c r="K54" s="156">
        <f>SUM(K9:K53)</f>
        <v>579838539</v>
      </c>
      <c r="L54" s="157"/>
      <c r="M54" s="156">
        <f>SUM(M9:M53)</f>
        <v>3160624552589</v>
      </c>
      <c r="N54" s="157"/>
      <c r="O54" s="156">
        <f>SUM(O9:O53)</f>
        <v>-2310011467485</v>
      </c>
      <c r="P54" s="157"/>
      <c r="Q54" s="156">
        <f>SUM(Q9:Q53)</f>
        <v>825495117720</v>
      </c>
      <c r="S54" s="101">
        <v>781353169425</v>
      </c>
      <c r="T54" s="101">
        <v>-56134900081</v>
      </c>
      <c r="U54" s="101"/>
      <c r="V54" s="101"/>
      <c r="W54" s="101"/>
      <c r="X54" s="101"/>
      <c r="Y54" s="101"/>
    </row>
    <row r="55" spans="1:25" ht="25.5" thickTop="1" x14ac:dyDescent="0.2">
      <c r="S55" s="101">
        <v>3635363922</v>
      </c>
      <c r="T55" s="101">
        <v>3635363922</v>
      </c>
      <c r="U55" s="101"/>
      <c r="V55" s="101"/>
      <c r="W55" s="101"/>
      <c r="X55" s="101"/>
      <c r="Y55" s="101"/>
    </row>
    <row r="56" spans="1:25" ht="33.75" x14ac:dyDescent="0.2">
      <c r="A56" s="222" t="s">
        <v>203</v>
      </c>
      <c r="B56" s="222"/>
      <c r="C56" s="222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2"/>
      <c r="S56" s="101">
        <v>37056832972</v>
      </c>
      <c r="T56" s="101">
        <v>21059646553</v>
      </c>
      <c r="U56" s="101"/>
      <c r="V56" s="101"/>
      <c r="W56" s="101"/>
      <c r="X56" s="101"/>
      <c r="Y56" s="101"/>
    </row>
    <row r="57" spans="1:25" ht="33.75" x14ac:dyDescent="0.2">
      <c r="A57" s="148"/>
      <c r="B57" s="148"/>
      <c r="C57" s="224" t="str">
        <f>C6</f>
        <v>(مبالغ به ریال)</v>
      </c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S57" s="101">
        <v>3449751401</v>
      </c>
      <c r="T57" s="101">
        <v>3449751401</v>
      </c>
    </row>
    <row r="58" spans="1:25" ht="34.5" thickBot="1" x14ac:dyDescent="0.4">
      <c r="A58" s="223" t="s">
        <v>43</v>
      </c>
      <c r="B58" s="149"/>
      <c r="C58" s="184" t="str">
        <f>C7</f>
        <v>طی شهریور ماه</v>
      </c>
      <c r="D58" s="184"/>
      <c r="E58" s="184"/>
      <c r="F58" s="184"/>
      <c r="G58" s="184"/>
      <c r="H58" s="184"/>
      <c r="I58" s="184"/>
      <c r="J58" s="149"/>
      <c r="K58" s="184" t="str">
        <f>K7</f>
        <v>از ابتدای سال مالی تا پایان شهریور ماه</v>
      </c>
      <c r="L58" s="184"/>
      <c r="M58" s="184"/>
      <c r="N58" s="184"/>
      <c r="O58" s="184"/>
      <c r="P58" s="184"/>
      <c r="Q58" s="184"/>
      <c r="S58" s="101">
        <f>S54+S55+S56+S57</f>
        <v>825495117720</v>
      </c>
      <c r="T58" s="101">
        <f>T54+T55+T56+T57</f>
        <v>-27990138205</v>
      </c>
    </row>
    <row r="59" spans="1:25" ht="38.25" customHeight="1" thickBot="1" x14ac:dyDescent="0.4">
      <c r="A59" s="184"/>
      <c r="B59" s="149"/>
      <c r="C59" s="150" t="s">
        <v>5</v>
      </c>
      <c r="D59" s="149"/>
      <c r="E59" s="150" t="s">
        <v>7</v>
      </c>
      <c r="F59" s="149"/>
      <c r="G59" s="150" t="s">
        <v>74</v>
      </c>
      <c r="H59" s="149"/>
      <c r="I59" s="150" t="s">
        <v>76</v>
      </c>
      <c r="J59" s="149"/>
      <c r="K59" s="150" t="s">
        <v>5</v>
      </c>
      <c r="L59" s="149"/>
      <c r="M59" s="150" t="s">
        <v>7</v>
      </c>
      <c r="N59" s="149"/>
      <c r="O59" s="150" t="s">
        <v>74</v>
      </c>
      <c r="P59" s="149"/>
      <c r="Q59" s="150" t="s">
        <v>76</v>
      </c>
      <c r="S59" s="101">
        <f>S58-Q54</f>
        <v>0</v>
      </c>
      <c r="T59" s="101">
        <f>T58-I54</f>
        <v>0</v>
      </c>
    </row>
    <row r="60" spans="1:25" ht="39" customHeight="1" x14ac:dyDescent="0.2">
      <c r="A60" s="151" t="s">
        <v>56</v>
      </c>
      <c r="B60" s="152"/>
      <c r="C60" s="158">
        <v>238000</v>
      </c>
      <c r="D60" s="153"/>
      <c r="E60" s="158">
        <v>237870587500</v>
      </c>
      <c r="F60" s="153"/>
      <c r="G60" s="158">
        <v>-237872055054</v>
      </c>
      <c r="H60" s="153"/>
      <c r="I60" s="158">
        <f>E60+G60</f>
        <v>-1467554</v>
      </c>
      <c r="J60" s="153"/>
      <c r="K60" s="158">
        <v>238000</v>
      </c>
      <c r="L60" s="153"/>
      <c r="M60" s="158">
        <v>237870587500</v>
      </c>
      <c r="N60" s="153"/>
      <c r="O60" s="158">
        <v>-238122945054</v>
      </c>
      <c r="P60" s="153"/>
      <c r="Q60" s="158">
        <f>M60+O60</f>
        <v>-252357554</v>
      </c>
    </row>
    <row r="61" spans="1:25" ht="39" customHeight="1" thickBot="1" x14ac:dyDescent="0.25">
      <c r="A61" s="151" t="s">
        <v>57</v>
      </c>
      <c r="B61" s="152"/>
      <c r="C61" s="107">
        <v>0</v>
      </c>
      <c r="D61" s="153"/>
      <c r="E61" s="107"/>
      <c r="F61" s="153"/>
      <c r="G61" s="107">
        <v>153720452</v>
      </c>
      <c r="H61" s="153"/>
      <c r="I61" s="107">
        <f>E61+G61</f>
        <v>153720452</v>
      </c>
      <c r="J61" s="153"/>
      <c r="K61" s="107">
        <v>0</v>
      </c>
      <c r="L61" s="153"/>
      <c r="M61" s="107">
        <v>0</v>
      </c>
      <c r="N61" s="153"/>
      <c r="O61" s="107">
        <v>0</v>
      </c>
      <c r="P61" s="153"/>
      <c r="Q61" s="107">
        <f>M61+O61</f>
        <v>0</v>
      </c>
      <c r="S61" s="14">
        <f>Q54-'درآمد سرمایه گذاری در سهام'!O76</f>
        <v>0</v>
      </c>
    </row>
    <row r="62" spans="1:25" ht="39" customHeight="1" thickBot="1" x14ac:dyDescent="0.25">
      <c r="C62" s="156">
        <f>SUM(C60:C61)</f>
        <v>238000</v>
      </c>
      <c r="D62" s="157"/>
      <c r="E62" s="156">
        <f>SUM(E60:E61)</f>
        <v>237870587500</v>
      </c>
      <c r="F62" s="157"/>
      <c r="G62" s="156">
        <f>SUM(G60:G61)</f>
        <v>-237718334602</v>
      </c>
      <c r="H62" s="157"/>
      <c r="I62" s="156">
        <f>SUM(I60:I61)</f>
        <v>152252898</v>
      </c>
      <c r="J62" s="157"/>
      <c r="K62" s="156">
        <f>SUM(K60:K61)</f>
        <v>238000</v>
      </c>
      <c r="L62" s="157"/>
      <c r="M62" s="156">
        <f>SUM(M60:M61)</f>
        <v>237870587500</v>
      </c>
      <c r="N62" s="157"/>
      <c r="O62" s="156">
        <f>SUM(O60:O61)</f>
        <v>-238122945054</v>
      </c>
      <c r="P62" s="157"/>
      <c r="Q62" s="156">
        <f>SUM(Q60:Q61)</f>
        <v>-252357554</v>
      </c>
      <c r="S62" s="14">
        <f>Q62-'درآمد سرمایه گذاری در اوراق به'!O13</f>
        <v>0</v>
      </c>
    </row>
    <row r="63" spans="1:25" ht="13.5" thickTop="1" x14ac:dyDescent="0.2"/>
    <row r="64" spans="1:25" ht="24.75" hidden="1" x14ac:dyDescent="0.2">
      <c r="C64" s="101"/>
      <c r="D64" s="153"/>
      <c r="E64" s="101"/>
      <c r="F64" s="153"/>
      <c r="G64" s="101"/>
      <c r="H64" s="153"/>
      <c r="I64" s="101">
        <v>152252898</v>
      </c>
      <c r="J64" s="153"/>
      <c r="K64" s="101"/>
      <c r="L64" s="153"/>
      <c r="M64" s="101"/>
      <c r="N64" s="153"/>
      <c r="O64" s="101"/>
      <c r="P64" s="153"/>
      <c r="Q64" s="101">
        <v>-252357554</v>
      </c>
    </row>
    <row r="65" spans="3:17" ht="24.75" hidden="1" x14ac:dyDescent="0.2">
      <c r="C65" s="101"/>
      <c r="D65" s="153"/>
      <c r="E65" s="101"/>
      <c r="F65" s="153"/>
      <c r="G65" s="101"/>
      <c r="H65" s="153"/>
      <c r="I65" s="101">
        <f>I64-I62</f>
        <v>0</v>
      </c>
      <c r="J65" s="153"/>
      <c r="K65" s="101"/>
      <c r="L65" s="153"/>
      <c r="M65" s="101"/>
      <c r="N65" s="153"/>
      <c r="O65" s="101"/>
      <c r="P65" s="153"/>
      <c r="Q65" s="101">
        <f>Q64-Q62</f>
        <v>0</v>
      </c>
    </row>
    <row r="66" spans="3:17" ht="24.75" x14ac:dyDescent="0.2">
      <c r="C66" s="101"/>
      <c r="D66" s="153"/>
      <c r="E66" s="101"/>
      <c r="F66" s="153"/>
      <c r="G66" s="101"/>
      <c r="H66" s="153"/>
      <c r="I66" s="101"/>
      <c r="J66" s="153"/>
      <c r="K66" s="101"/>
      <c r="L66" s="153"/>
      <c r="M66" s="101"/>
      <c r="N66" s="153"/>
      <c r="O66" s="101"/>
      <c r="P66" s="153"/>
      <c r="Q66" s="101"/>
    </row>
    <row r="67" spans="3:17" ht="24.75" x14ac:dyDescent="0.2">
      <c r="C67" s="101"/>
      <c r="D67" s="153"/>
      <c r="E67" s="101"/>
      <c r="F67" s="153"/>
      <c r="G67" s="101"/>
      <c r="H67" s="153"/>
      <c r="I67" s="101"/>
      <c r="J67" s="153"/>
      <c r="K67" s="101"/>
      <c r="L67" s="153"/>
      <c r="M67" s="101"/>
      <c r="N67" s="153"/>
      <c r="O67" s="101"/>
      <c r="P67" s="153"/>
      <c r="Q67" s="101"/>
    </row>
    <row r="68" spans="3:17" ht="24.75" x14ac:dyDescent="0.2">
      <c r="C68" s="101"/>
      <c r="D68" s="153"/>
      <c r="E68" s="101"/>
      <c r="F68" s="153"/>
      <c r="G68" s="101"/>
      <c r="H68" s="153"/>
      <c r="I68" s="101"/>
      <c r="J68" s="153"/>
      <c r="K68" s="101"/>
      <c r="L68" s="153"/>
      <c r="M68" s="101"/>
      <c r="N68" s="153"/>
      <c r="O68" s="101"/>
      <c r="P68" s="153"/>
      <c r="Q68" s="101"/>
    </row>
    <row r="69" spans="3:17" ht="24.75" x14ac:dyDescent="0.2">
      <c r="C69" s="101"/>
      <c r="D69" s="153"/>
      <c r="E69" s="101"/>
      <c r="F69" s="153"/>
      <c r="G69" s="101"/>
      <c r="H69" s="153"/>
      <c r="I69" s="101"/>
      <c r="J69" s="153"/>
      <c r="K69" s="101"/>
      <c r="L69" s="153"/>
      <c r="M69" s="101"/>
      <c r="N69" s="153"/>
      <c r="O69" s="101"/>
      <c r="P69" s="153"/>
      <c r="Q69" s="101"/>
    </row>
    <row r="70" spans="3:17" ht="24.75" x14ac:dyDescent="0.2">
      <c r="C70" s="101"/>
      <c r="D70" s="153"/>
      <c r="E70" s="101"/>
      <c r="F70" s="153"/>
      <c r="G70" s="101"/>
      <c r="H70" s="153"/>
      <c r="I70" s="101"/>
      <c r="J70" s="153"/>
      <c r="K70" s="101"/>
      <c r="L70" s="153"/>
      <c r="M70" s="101"/>
      <c r="N70" s="153"/>
      <c r="O70" s="101"/>
      <c r="P70" s="153"/>
      <c r="Q70" s="101"/>
    </row>
    <row r="71" spans="3:17" ht="24.75" x14ac:dyDescent="0.2">
      <c r="C71" s="101"/>
      <c r="D71" s="153"/>
      <c r="E71" s="101"/>
      <c r="F71" s="153"/>
      <c r="G71" s="101"/>
      <c r="H71" s="153"/>
      <c r="I71" s="101"/>
      <c r="J71" s="153"/>
      <c r="K71" s="101"/>
      <c r="L71" s="153"/>
      <c r="M71" s="101"/>
      <c r="N71" s="153"/>
      <c r="O71" s="101"/>
      <c r="P71" s="153"/>
      <c r="Q71" s="101"/>
    </row>
  </sheetData>
  <sortState xmlns:xlrd2="http://schemas.microsoft.com/office/spreadsheetml/2017/richdata2" ref="A9:Q53">
    <sortCondition descending="1" ref="Q9:Q53"/>
  </sortState>
  <mergeCells count="13">
    <mergeCell ref="A56:Q56"/>
    <mergeCell ref="C57:Q57"/>
    <mergeCell ref="A58:A59"/>
    <mergeCell ref="C58:I58"/>
    <mergeCell ref="K58:Q58"/>
    <mergeCell ref="A1:Q1"/>
    <mergeCell ref="A2:Q2"/>
    <mergeCell ref="A3:Q3"/>
    <mergeCell ref="A5:Q5"/>
    <mergeCell ref="A7:A8"/>
    <mergeCell ref="C7:I7"/>
    <mergeCell ref="K7:Q7"/>
    <mergeCell ref="C6:Q6"/>
  </mergeCells>
  <pageMargins left="0.39" right="0.39" top="0.39" bottom="0.39" header="0" footer="0"/>
  <pageSetup paperSize="9" scale="2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68"/>
  <sheetViews>
    <sheetView rightToLeft="1" view="pageBreakPreview" topLeftCell="A10" zoomScale="59" zoomScaleNormal="100" zoomScaleSheetLayoutView="59" workbookViewId="0">
      <selection activeCell="S52" sqref="S1:T1048576"/>
    </sheetView>
  </sheetViews>
  <sheetFormatPr defaultRowHeight="15.75" x14ac:dyDescent="0.4"/>
  <cols>
    <col min="1" max="1" width="44.42578125" style="84" bestFit="1" customWidth="1"/>
    <col min="2" max="2" width="1.42578125" style="84" customWidth="1"/>
    <col min="3" max="3" width="32" style="84" customWidth="1"/>
    <col min="4" max="4" width="1.42578125" style="84" customWidth="1"/>
    <col min="5" max="5" width="33.7109375" style="84" customWidth="1"/>
    <col min="6" max="6" width="1.42578125" style="84" customWidth="1"/>
    <col min="7" max="7" width="32.140625" style="84" customWidth="1"/>
    <col min="8" max="8" width="1.42578125" style="84" customWidth="1"/>
    <col min="9" max="9" width="36.5703125" style="84" bestFit="1" customWidth="1"/>
    <col min="10" max="10" width="1.42578125" style="84" customWidth="1"/>
    <col min="11" max="11" width="38.7109375" style="84" customWidth="1"/>
    <col min="12" max="12" width="1.42578125" style="84" customWidth="1"/>
    <col min="13" max="13" width="30.7109375" style="84" customWidth="1"/>
    <col min="14" max="14" width="1.42578125" style="84" customWidth="1"/>
    <col min="15" max="15" width="33.140625" style="84" customWidth="1"/>
    <col min="16" max="16" width="1.42578125" style="84" customWidth="1"/>
    <col min="17" max="17" width="36.5703125" style="84" bestFit="1" customWidth="1"/>
    <col min="18" max="18" width="1.42578125" style="84" customWidth="1"/>
    <col min="19" max="19" width="37" style="84" hidden="1" customWidth="1"/>
    <col min="20" max="20" width="26" style="84" hidden="1" customWidth="1"/>
    <col min="21" max="16384" width="9.140625" style="84"/>
  </cols>
  <sheetData>
    <row r="1" spans="1:19" ht="41.25" customHeight="1" x14ac:dyDescent="0.4">
      <c r="A1" s="174" t="str">
        <f>سهام!A1</f>
        <v>صندوق حفظ ارزش دماوند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</row>
    <row r="2" spans="1:19" ht="41.25" customHeight="1" x14ac:dyDescent="0.4">
      <c r="A2" s="174" t="s">
        <v>42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1:19" ht="41.25" customHeight="1" x14ac:dyDescent="0.4">
      <c r="A3" s="174" t="str">
        <f>'درآمد سرمایه گذاری در سهام'!A3</f>
        <v>دوره یک ماهه منتهی به 31 شهریور 1405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19" ht="41.25" customHeight="1" x14ac:dyDescent="0.4"/>
    <row r="5" spans="1:19" ht="41.25" customHeight="1" x14ac:dyDescent="0.4">
      <c r="A5" s="216" t="s">
        <v>202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</row>
    <row r="6" spans="1:19" ht="41.25" customHeight="1" x14ac:dyDescent="0.4">
      <c r="A6" s="143"/>
      <c r="B6" s="143"/>
      <c r="C6" s="221" t="str">
        <f>'درآمد سرمایه گذاری در سهام'!C6</f>
        <v>(مبالغ به ریال)</v>
      </c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</row>
    <row r="7" spans="1:19" ht="41.25" customHeight="1" thickBot="1" x14ac:dyDescent="0.8">
      <c r="A7" s="217" t="s">
        <v>43</v>
      </c>
      <c r="B7" s="85"/>
      <c r="C7" s="175" t="str">
        <f>'درآمد سرمایه گذاری در سهام'!C7</f>
        <v>طی شهریور ماه</v>
      </c>
      <c r="D7" s="175"/>
      <c r="E7" s="175"/>
      <c r="F7" s="175"/>
      <c r="G7" s="175"/>
      <c r="H7" s="175"/>
      <c r="I7" s="175"/>
      <c r="J7" s="159"/>
      <c r="K7" s="175" t="str">
        <f>'درآمد سرمایه گذاری در سهام'!M7</f>
        <v>از ابتدای سال مالی تا پایان شهریور ماه</v>
      </c>
      <c r="L7" s="175"/>
      <c r="M7" s="175"/>
      <c r="N7" s="175"/>
      <c r="O7" s="175"/>
      <c r="P7" s="175"/>
      <c r="Q7" s="175"/>
    </row>
    <row r="8" spans="1:19" ht="41.25" customHeight="1" thickBot="1" x14ac:dyDescent="0.8">
      <c r="A8" s="175"/>
      <c r="B8" s="85"/>
      <c r="C8" s="44" t="s">
        <v>5</v>
      </c>
      <c r="D8" s="159"/>
      <c r="E8" s="44" t="s">
        <v>73</v>
      </c>
      <c r="F8" s="159"/>
      <c r="G8" s="44" t="s">
        <v>74</v>
      </c>
      <c r="H8" s="159"/>
      <c r="I8" s="44" t="s">
        <v>75</v>
      </c>
      <c r="J8" s="159"/>
      <c r="K8" s="44" t="s">
        <v>5</v>
      </c>
      <c r="L8" s="159"/>
      <c r="M8" s="44" t="s">
        <v>73</v>
      </c>
      <c r="N8" s="159"/>
      <c r="O8" s="44" t="s">
        <v>74</v>
      </c>
      <c r="P8" s="159"/>
      <c r="Q8" s="44" t="s">
        <v>75</v>
      </c>
    </row>
    <row r="9" spans="1:19" ht="41.25" customHeight="1" x14ac:dyDescent="0.4">
      <c r="A9" s="144" t="s">
        <v>84</v>
      </c>
      <c r="C9" s="145">
        <v>14200000</v>
      </c>
      <c r="D9" s="145"/>
      <c r="E9" s="145">
        <v>156867285203</v>
      </c>
      <c r="F9" s="145"/>
      <c r="G9" s="145">
        <v>-54712335679</v>
      </c>
      <c r="H9" s="145"/>
      <c r="I9" s="145">
        <f>E9+G9</f>
        <v>102154949524</v>
      </c>
      <c r="J9" s="145"/>
      <c r="K9" s="145">
        <v>14600001</v>
      </c>
      <c r="L9" s="145"/>
      <c r="M9" s="145">
        <v>160034611052</v>
      </c>
      <c r="N9" s="145"/>
      <c r="O9" s="145">
        <v>-56263281383</v>
      </c>
      <c r="P9" s="145"/>
      <c r="Q9" s="145">
        <v>103771329669</v>
      </c>
      <c r="S9" s="84" t="str">
        <f>VLOOKUP(A9,'درآمد سرمایه گذاری در سهام'!A:U,1,0)</f>
        <v>بورس کالای ایران</v>
      </c>
    </row>
    <row r="10" spans="1:19" ht="41.25" customHeight="1" x14ac:dyDescent="0.4">
      <c r="A10" s="144" t="s">
        <v>188</v>
      </c>
      <c r="C10" s="145">
        <v>0</v>
      </c>
      <c r="D10" s="145"/>
      <c r="E10" s="145">
        <v>0</v>
      </c>
      <c r="F10" s="145"/>
      <c r="G10" s="145">
        <v>0</v>
      </c>
      <c r="H10" s="145"/>
      <c r="I10" s="145">
        <f t="shared" ref="I10:I49" si="0">E10+G10</f>
        <v>0</v>
      </c>
      <c r="J10" s="145"/>
      <c r="K10" s="145">
        <v>318917361</v>
      </c>
      <c r="L10" s="145"/>
      <c r="M10" s="145">
        <v>205468936337</v>
      </c>
      <c r="N10" s="145"/>
      <c r="O10" s="145">
        <v>-108524699021</v>
      </c>
      <c r="P10" s="145"/>
      <c r="Q10" s="145">
        <v>96944237316</v>
      </c>
      <c r="S10" s="84" t="str">
        <f>VLOOKUP(A10,'درآمد سرمایه گذاری در سهام'!A:U,1,0)</f>
        <v>بانک تجارت</v>
      </c>
    </row>
    <row r="11" spans="1:19" ht="41.25" customHeight="1" x14ac:dyDescent="0.4">
      <c r="A11" s="144" t="s">
        <v>16</v>
      </c>
      <c r="C11" s="145">
        <v>44528047</v>
      </c>
      <c r="D11" s="145"/>
      <c r="E11" s="145">
        <v>136254976595</v>
      </c>
      <c r="F11" s="145"/>
      <c r="G11" s="145">
        <v>-53682328676</v>
      </c>
      <c r="H11" s="145"/>
      <c r="I11" s="145">
        <f t="shared" si="0"/>
        <v>82572647919</v>
      </c>
      <c r="J11" s="145"/>
      <c r="K11" s="145">
        <v>48790983</v>
      </c>
      <c r="L11" s="145"/>
      <c r="M11" s="145">
        <v>145346031905</v>
      </c>
      <c r="N11" s="145"/>
      <c r="O11" s="145">
        <v>-58852457039</v>
      </c>
      <c r="P11" s="145"/>
      <c r="Q11" s="145">
        <v>86493574866</v>
      </c>
      <c r="S11" s="84" t="str">
        <f>VLOOKUP(A11,'درآمد سرمایه گذاری در سهام'!A:U,1,0)</f>
        <v>سرمایه گذاری تامین اجتماعی</v>
      </c>
    </row>
    <row r="12" spans="1:19" ht="41.25" customHeight="1" x14ac:dyDescent="0.4">
      <c r="A12" s="144" t="s">
        <v>82</v>
      </c>
      <c r="C12" s="145">
        <v>0</v>
      </c>
      <c r="D12" s="145"/>
      <c r="E12" s="145">
        <v>0</v>
      </c>
      <c r="F12" s="145"/>
      <c r="G12" s="145">
        <v>0</v>
      </c>
      <c r="H12" s="145"/>
      <c r="I12" s="145">
        <f t="shared" si="0"/>
        <v>0</v>
      </c>
      <c r="J12" s="145"/>
      <c r="K12" s="145">
        <v>63322195</v>
      </c>
      <c r="L12" s="145"/>
      <c r="M12" s="145">
        <v>148678706007</v>
      </c>
      <c r="N12" s="145"/>
      <c r="O12" s="145">
        <v>-64288316434</v>
      </c>
      <c r="P12" s="145"/>
      <c r="Q12" s="145">
        <v>84390389573</v>
      </c>
      <c r="S12" s="84" t="str">
        <f>VLOOKUP(A12,'درآمد سرمایه گذاری در سهام'!A:U,1,0)</f>
        <v>فولاد مبارکه اصفهان</v>
      </c>
    </row>
    <row r="13" spans="1:19" ht="41.25" customHeight="1" x14ac:dyDescent="0.4">
      <c r="A13" s="144" t="s">
        <v>14</v>
      </c>
      <c r="C13" s="145">
        <v>4000000</v>
      </c>
      <c r="D13" s="145"/>
      <c r="E13" s="145">
        <v>52010229249</v>
      </c>
      <c r="F13" s="145"/>
      <c r="G13" s="145">
        <v>-19925925962</v>
      </c>
      <c r="H13" s="145"/>
      <c r="I13" s="145">
        <f t="shared" si="0"/>
        <v>32084303287</v>
      </c>
      <c r="J13" s="145"/>
      <c r="K13" s="145">
        <v>9087404</v>
      </c>
      <c r="L13" s="145"/>
      <c r="M13" s="145">
        <v>98250627279</v>
      </c>
      <c r="N13" s="145"/>
      <c r="O13" s="145">
        <v>-43523536058</v>
      </c>
      <c r="P13" s="145"/>
      <c r="Q13" s="145">
        <v>54727091221</v>
      </c>
      <c r="S13" s="84" t="str">
        <f>VLOOKUP(A13,'درآمد سرمایه گذاری در سهام'!A:U,1,0)</f>
        <v>پالایش نفت اصفهان</v>
      </c>
    </row>
    <row r="14" spans="1:19" ht="41.25" customHeight="1" x14ac:dyDescent="0.4">
      <c r="A14" s="144" t="s">
        <v>13</v>
      </c>
      <c r="C14" s="145">
        <v>97462192</v>
      </c>
      <c r="D14" s="145"/>
      <c r="E14" s="145">
        <v>147900178777</v>
      </c>
      <c r="F14" s="145"/>
      <c r="G14" s="145">
        <v>-100233597887</v>
      </c>
      <c r="H14" s="145"/>
      <c r="I14" s="145">
        <f t="shared" si="0"/>
        <v>47666580890</v>
      </c>
      <c r="J14" s="145"/>
      <c r="K14" s="145">
        <v>119078495</v>
      </c>
      <c r="L14" s="145"/>
      <c r="M14" s="145">
        <v>172623821998</v>
      </c>
      <c r="N14" s="145"/>
      <c r="O14" s="145">
        <v>-120096006244</v>
      </c>
      <c r="P14" s="145"/>
      <c r="Q14" s="145">
        <v>52527815754</v>
      </c>
      <c r="S14" s="84" t="str">
        <f>VLOOKUP(A14,'درآمد سرمایه گذاری در سهام'!A:U,1,0)</f>
        <v>بانک ملت</v>
      </c>
    </row>
    <row r="15" spans="1:19" ht="41.25" customHeight="1" x14ac:dyDescent="0.4">
      <c r="A15" s="144" t="s">
        <v>11</v>
      </c>
      <c r="C15" s="145">
        <v>200000000</v>
      </c>
      <c r="D15" s="145"/>
      <c r="E15" s="145">
        <v>140922571164</v>
      </c>
      <c r="F15" s="145"/>
      <c r="G15" s="145">
        <v>-120118495846</v>
      </c>
      <c r="H15" s="145"/>
      <c r="I15" s="145">
        <f t="shared" si="0"/>
        <v>20804075318</v>
      </c>
      <c r="J15" s="145"/>
      <c r="K15" s="145">
        <v>558779942</v>
      </c>
      <c r="L15" s="145"/>
      <c r="M15" s="145">
        <v>340023895122</v>
      </c>
      <c r="N15" s="145"/>
      <c r="O15" s="145">
        <v>-294202310392</v>
      </c>
      <c r="P15" s="145"/>
      <c r="Q15" s="145">
        <v>45821584730</v>
      </c>
      <c r="S15" s="84" t="str">
        <f>VLOOKUP(A15,'درآمد سرمایه گذاری در سهام'!A:U,1,0)</f>
        <v>ایران‌ خودرو</v>
      </c>
    </row>
    <row r="16" spans="1:19" ht="41.25" customHeight="1" x14ac:dyDescent="0.4">
      <c r="A16" s="144" t="s">
        <v>189</v>
      </c>
      <c r="C16" s="145">
        <v>0</v>
      </c>
      <c r="D16" s="145"/>
      <c r="E16" s="145">
        <v>0</v>
      </c>
      <c r="F16" s="145"/>
      <c r="G16" s="145">
        <v>0</v>
      </c>
      <c r="H16" s="145"/>
      <c r="I16" s="145">
        <f t="shared" si="0"/>
        <v>0</v>
      </c>
      <c r="J16" s="145"/>
      <c r="K16" s="145">
        <v>179488842</v>
      </c>
      <c r="L16" s="145"/>
      <c r="M16" s="145">
        <v>79598072383</v>
      </c>
      <c r="N16" s="145"/>
      <c r="O16" s="145">
        <v>-49248307159</v>
      </c>
      <c r="P16" s="145"/>
      <c r="Q16" s="145">
        <v>30349765224</v>
      </c>
      <c r="S16" s="84" t="str">
        <f>VLOOKUP(A16,'درآمد سرمایه گذاری در سهام'!A:U,1,0)</f>
        <v>ذوب آهن اصفهان</v>
      </c>
    </row>
    <row r="17" spans="1:19" ht="41.25" customHeight="1" x14ac:dyDescent="0.4">
      <c r="A17" s="144" t="s">
        <v>12</v>
      </c>
      <c r="C17" s="145">
        <v>61257025</v>
      </c>
      <c r="D17" s="145"/>
      <c r="E17" s="145">
        <v>65403054999</v>
      </c>
      <c r="F17" s="145"/>
      <c r="G17" s="145">
        <v>-39134953065</v>
      </c>
      <c r="H17" s="145"/>
      <c r="I17" s="145">
        <f t="shared" si="0"/>
        <v>26268101934</v>
      </c>
      <c r="J17" s="145"/>
      <c r="K17" s="145">
        <v>61257025</v>
      </c>
      <c r="L17" s="145"/>
      <c r="M17" s="145">
        <v>65403054999</v>
      </c>
      <c r="N17" s="145"/>
      <c r="O17" s="145">
        <v>-39134953065</v>
      </c>
      <c r="P17" s="145"/>
      <c r="Q17" s="145">
        <v>26268101934</v>
      </c>
      <c r="S17" s="84" t="str">
        <f>VLOOKUP(A17,'درآمد سرمایه گذاری در سهام'!A:U,1,0)</f>
        <v>بانک صادرات ایران</v>
      </c>
    </row>
    <row r="18" spans="1:19" ht="41.25" customHeight="1" x14ac:dyDescent="0.4">
      <c r="A18" s="144" t="s">
        <v>190</v>
      </c>
      <c r="C18" s="145">
        <v>0</v>
      </c>
      <c r="D18" s="145"/>
      <c r="E18" s="145">
        <v>0</v>
      </c>
      <c r="F18" s="145"/>
      <c r="G18" s="145">
        <v>0</v>
      </c>
      <c r="H18" s="145"/>
      <c r="I18" s="145">
        <f t="shared" si="0"/>
        <v>0</v>
      </c>
      <c r="J18" s="145"/>
      <c r="K18" s="145">
        <v>374800000</v>
      </c>
      <c r="L18" s="145"/>
      <c r="M18" s="145">
        <v>206162856210</v>
      </c>
      <c r="N18" s="145"/>
      <c r="O18" s="145">
        <v>-183229640185</v>
      </c>
      <c r="P18" s="145"/>
      <c r="Q18" s="145">
        <v>22933216025</v>
      </c>
      <c r="S18" s="84" t="str">
        <f>VLOOKUP(A18,'درآمد سرمایه گذاری در سهام'!A:U,1,0)</f>
        <v>سایپا</v>
      </c>
    </row>
    <row r="19" spans="1:19" ht="41.25" customHeight="1" x14ac:dyDescent="0.4">
      <c r="A19" s="144" t="s">
        <v>18</v>
      </c>
      <c r="C19" s="145">
        <v>1700000</v>
      </c>
      <c r="D19" s="145"/>
      <c r="E19" s="145">
        <v>45213789571</v>
      </c>
      <c r="F19" s="145"/>
      <c r="G19" s="145">
        <v>-25405836098</v>
      </c>
      <c r="H19" s="145"/>
      <c r="I19" s="145">
        <f t="shared" si="0"/>
        <v>19807953473</v>
      </c>
      <c r="J19" s="145"/>
      <c r="K19" s="145">
        <v>1700001</v>
      </c>
      <c r="L19" s="145"/>
      <c r="M19" s="145">
        <v>45213789572</v>
      </c>
      <c r="N19" s="145"/>
      <c r="O19" s="145">
        <v>-25405849678</v>
      </c>
      <c r="P19" s="145"/>
      <c r="Q19" s="145">
        <v>19807939894</v>
      </c>
      <c r="S19" s="84" t="str">
        <f>VLOOKUP(A19,'درآمد سرمایه گذاری در سهام'!A:U,1,0)</f>
        <v>ملی‌ صنایع‌ مس‌ ایران‌</v>
      </c>
    </row>
    <row r="20" spans="1:19" ht="41.25" customHeight="1" x14ac:dyDescent="0.4">
      <c r="A20" s="144" t="s">
        <v>103</v>
      </c>
      <c r="C20" s="145">
        <v>10000000</v>
      </c>
      <c r="D20" s="145"/>
      <c r="E20" s="145">
        <v>142666776351</v>
      </c>
      <c r="F20" s="145"/>
      <c r="G20" s="145">
        <v>-127168070683</v>
      </c>
      <c r="H20" s="145"/>
      <c r="I20" s="145">
        <f t="shared" si="0"/>
        <v>15498705668</v>
      </c>
      <c r="J20" s="145"/>
      <c r="K20" s="145">
        <v>11000000</v>
      </c>
      <c r="L20" s="145"/>
      <c r="M20" s="145">
        <v>154534325632</v>
      </c>
      <c r="N20" s="145"/>
      <c r="O20" s="145">
        <v>-136292107406</v>
      </c>
      <c r="P20" s="145"/>
      <c r="Q20" s="145">
        <v>18242218226</v>
      </c>
      <c r="S20" s="84" t="str">
        <f>VLOOKUP(A20,'درآمد سرمایه گذاری در سهام'!A:U,1,0)</f>
        <v>پالایش نفت بندرعباس</v>
      </c>
    </row>
    <row r="21" spans="1:19" ht="41.25" customHeight="1" x14ac:dyDescent="0.4">
      <c r="A21" s="144" t="s">
        <v>191</v>
      </c>
      <c r="C21" s="145">
        <v>0</v>
      </c>
      <c r="D21" s="145"/>
      <c r="E21" s="145">
        <v>0</v>
      </c>
      <c r="F21" s="145"/>
      <c r="G21" s="145">
        <v>0</v>
      </c>
      <c r="H21" s="145"/>
      <c r="I21" s="145">
        <f t="shared" si="0"/>
        <v>0</v>
      </c>
      <c r="J21" s="145"/>
      <c r="K21" s="145">
        <v>16470588</v>
      </c>
      <c r="L21" s="145"/>
      <c r="M21" s="145">
        <v>32697468912</v>
      </c>
      <c r="N21" s="145"/>
      <c r="O21" s="145">
        <v>-18801533427</v>
      </c>
      <c r="P21" s="145"/>
      <c r="Q21" s="145">
        <v>13895935485</v>
      </c>
      <c r="S21" s="84" t="str">
        <f>VLOOKUP(A21,'درآمد سرمایه گذاری در سهام'!A:U,1,0)</f>
        <v>تولیدی چدن سازان</v>
      </c>
    </row>
    <row r="22" spans="1:19" ht="41.25" customHeight="1" x14ac:dyDescent="0.4">
      <c r="A22" s="144" t="s">
        <v>93</v>
      </c>
      <c r="C22" s="145">
        <v>800000</v>
      </c>
      <c r="D22" s="145"/>
      <c r="E22" s="145">
        <v>25687886013</v>
      </c>
      <c r="F22" s="145"/>
      <c r="G22" s="145">
        <v>-19259572218</v>
      </c>
      <c r="H22" s="145"/>
      <c r="I22" s="145">
        <f t="shared" si="0"/>
        <v>6428313795</v>
      </c>
      <c r="J22" s="145"/>
      <c r="K22" s="145">
        <v>1250000</v>
      </c>
      <c r="L22" s="145"/>
      <c r="M22" s="145">
        <v>40778034655</v>
      </c>
      <c r="N22" s="145"/>
      <c r="O22" s="145">
        <v>-30088090422</v>
      </c>
      <c r="P22" s="145"/>
      <c r="Q22" s="145">
        <v>10689944233</v>
      </c>
      <c r="S22" s="84" t="str">
        <f>VLOOKUP(A22,'درآمد سرمایه گذاری در سهام'!A:U,1,0)</f>
        <v>شیر و گوشت زاگرس شهرکرد</v>
      </c>
    </row>
    <row r="23" spans="1:19" ht="41.25" customHeight="1" x14ac:dyDescent="0.4">
      <c r="A23" s="144" t="s">
        <v>94</v>
      </c>
      <c r="C23" s="145">
        <v>1248571</v>
      </c>
      <c r="D23" s="145"/>
      <c r="E23" s="145">
        <v>22017564314</v>
      </c>
      <c r="F23" s="145"/>
      <c r="G23" s="145">
        <v>-11594668245</v>
      </c>
      <c r="H23" s="145"/>
      <c r="I23" s="145">
        <f t="shared" si="0"/>
        <v>10422896069</v>
      </c>
      <c r="J23" s="145"/>
      <c r="K23" s="145">
        <v>1248571</v>
      </c>
      <c r="L23" s="145"/>
      <c r="M23" s="145">
        <v>22017564314</v>
      </c>
      <c r="N23" s="145"/>
      <c r="O23" s="145">
        <v>-11594668245</v>
      </c>
      <c r="P23" s="145"/>
      <c r="Q23" s="145">
        <v>10422896069</v>
      </c>
      <c r="S23" s="84" t="str">
        <f>VLOOKUP(A23,'درآمد سرمایه گذاری در سهام'!A:U,1,0)</f>
        <v>داروسازی‌ فارابی‌</v>
      </c>
    </row>
    <row r="24" spans="1:19" ht="41.25" customHeight="1" x14ac:dyDescent="0.4">
      <c r="A24" s="144" t="s">
        <v>83</v>
      </c>
      <c r="C24" s="145">
        <v>0</v>
      </c>
      <c r="D24" s="145"/>
      <c r="E24" s="145">
        <v>0</v>
      </c>
      <c r="F24" s="145"/>
      <c r="G24" s="145">
        <v>0</v>
      </c>
      <c r="H24" s="145"/>
      <c r="I24" s="145">
        <f t="shared" si="0"/>
        <v>0</v>
      </c>
      <c r="J24" s="145"/>
      <c r="K24" s="145">
        <v>12451749</v>
      </c>
      <c r="L24" s="145"/>
      <c r="M24" s="145">
        <v>30738861426</v>
      </c>
      <c r="N24" s="145"/>
      <c r="O24" s="145">
        <v>-20962570716</v>
      </c>
      <c r="P24" s="145"/>
      <c r="Q24" s="145">
        <v>9776290710</v>
      </c>
      <c r="S24" s="84" t="str">
        <f>VLOOKUP(A24,'درآمد سرمایه گذاری در سهام'!A:U,1,0)</f>
        <v>معدنی‌وصنعتی‌چادرملو</v>
      </c>
    </row>
    <row r="25" spans="1:19" ht="41.25" customHeight="1" x14ac:dyDescent="0.4">
      <c r="A25" s="144" t="s">
        <v>192</v>
      </c>
      <c r="C25" s="145">
        <v>0</v>
      </c>
      <c r="D25" s="145"/>
      <c r="E25" s="145">
        <v>0</v>
      </c>
      <c r="F25" s="145"/>
      <c r="G25" s="145">
        <v>0</v>
      </c>
      <c r="H25" s="145"/>
      <c r="I25" s="145">
        <f t="shared" si="0"/>
        <v>0</v>
      </c>
      <c r="J25" s="145"/>
      <c r="K25" s="145">
        <v>13387027</v>
      </c>
      <c r="L25" s="145"/>
      <c r="M25" s="145">
        <v>47226779671</v>
      </c>
      <c r="N25" s="145"/>
      <c r="O25" s="145">
        <v>-37530681672</v>
      </c>
      <c r="P25" s="145"/>
      <c r="Q25" s="145">
        <v>9696097999</v>
      </c>
      <c r="S25" s="84" t="str">
        <f>VLOOKUP(A25,'درآمد سرمایه گذاری در سهام'!A:U,1,0)</f>
        <v>گروه مالی نماد غدیر(سهامی عام)</v>
      </c>
    </row>
    <row r="26" spans="1:19" ht="41.25" customHeight="1" x14ac:dyDescent="0.4">
      <c r="A26" s="144" t="s">
        <v>193</v>
      </c>
      <c r="C26" s="145">
        <v>0</v>
      </c>
      <c r="D26" s="145"/>
      <c r="E26" s="145">
        <v>0</v>
      </c>
      <c r="F26" s="145"/>
      <c r="G26" s="145">
        <v>0</v>
      </c>
      <c r="H26" s="145"/>
      <c r="I26" s="145">
        <f t="shared" si="0"/>
        <v>0</v>
      </c>
      <c r="J26" s="145"/>
      <c r="K26" s="145">
        <v>1946439</v>
      </c>
      <c r="L26" s="145"/>
      <c r="M26" s="145">
        <v>25629585612</v>
      </c>
      <c r="N26" s="145"/>
      <c r="O26" s="145">
        <v>-17457135130</v>
      </c>
      <c r="P26" s="145"/>
      <c r="Q26" s="145">
        <v>8172450482</v>
      </c>
      <c r="S26" s="84" t="str">
        <f>VLOOKUP(A26,'درآمد سرمایه گذاری در سهام'!A:U,1,0)</f>
        <v>پتروشیمی پردیس</v>
      </c>
    </row>
    <row r="27" spans="1:19" ht="41.25" customHeight="1" x14ac:dyDescent="0.4">
      <c r="A27" s="144" t="s">
        <v>194</v>
      </c>
      <c r="C27" s="145">
        <v>0</v>
      </c>
      <c r="D27" s="145"/>
      <c r="E27" s="145">
        <v>0</v>
      </c>
      <c r="F27" s="145"/>
      <c r="G27" s="145">
        <v>0</v>
      </c>
      <c r="H27" s="145"/>
      <c r="I27" s="145">
        <f t="shared" si="0"/>
        <v>0</v>
      </c>
      <c r="J27" s="145"/>
      <c r="K27" s="145">
        <v>1514747</v>
      </c>
      <c r="L27" s="145"/>
      <c r="M27" s="145">
        <v>23883485060</v>
      </c>
      <c r="N27" s="145"/>
      <c r="O27" s="145">
        <v>-16001662021</v>
      </c>
      <c r="P27" s="145"/>
      <c r="Q27" s="145">
        <v>7881823039</v>
      </c>
      <c r="S27" s="84" t="str">
        <f>VLOOKUP(A27,'درآمد سرمایه گذاری در سهام'!A:U,1,0)</f>
        <v>پتروشیمی شازند</v>
      </c>
    </row>
    <row r="28" spans="1:19" ht="41.25" customHeight="1" x14ac:dyDescent="0.4">
      <c r="A28" s="144" t="s">
        <v>107</v>
      </c>
      <c r="C28" s="145">
        <v>462312</v>
      </c>
      <c r="D28" s="145"/>
      <c r="E28" s="145">
        <v>17219104233</v>
      </c>
      <c r="F28" s="145"/>
      <c r="G28" s="145">
        <v>-10809136760</v>
      </c>
      <c r="H28" s="145"/>
      <c r="I28" s="145">
        <f t="shared" si="0"/>
        <v>6409967473</v>
      </c>
      <c r="J28" s="145"/>
      <c r="K28" s="145">
        <v>462312</v>
      </c>
      <c r="L28" s="145"/>
      <c r="M28" s="145">
        <v>17219104233</v>
      </c>
      <c r="N28" s="145"/>
      <c r="O28" s="145">
        <v>-10809136760</v>
      </c>
      <c r="P28" s="145"/>
      <c r="Q28" s="145">
        <v>6409967473</v>
      </c>
      <c r="S28" s="84" t="str">
        <f>VLOOKUP(A28,'درآمد سرمایه گذاری در سهام'!A:U,1,0)</f>
        <v>نفت‌ بهران‌</v>
      </c>
    </row>
    <row r="29" spans="1:19" ht="41.25" customHeight="1" x14ac:dyDescent="0.4">
      <c r="A29" s="144" t="s">
        <v>195</v>
      </c>
      <c r="C29" s="145">
        <v>0</v>
      </c>
      <c r="D29" s="145"/>
      <c r="E29" s="145">
        <v>0</v>
      </c>
      <c r="F29" s="145"/>
      <c r="G29" s="145">
        <v>0</v>
      </c>
      <c r="H29" s="145"/>
      <c r="I29" s="145">
        <f t="shared" si="0"/>
        <v>0</v>
      </c>
      <c r="J29" s="145"/>
      <c r="K29" s="145">
        <v>750000</v>
      </c>
      <c r="L29" s="145"/>
      <c r="M29" s="145">
        <v>10970490980</v>
      </c>
      <c r="N29" s="145"/>
      <c r="O29" s="145">
        <v>-5320424590</v>
      </c>
      <c r="P29" s="145"/>
      <c r="Q29" s="145">
        <v>5650066390</v>
      </c>
      <c r="S29" s="84" t="str">
        <f>VLOOKUP(A29,'درآمد سرمایه گذاری در سهام'!A:U,1,0)</f>
        <v>کارخانجات تولیدی نیروترانسفو</v>
      </c>
    </row>
    <row r="30" spans="1:19" ht="41.25" customHeight="1" x14ac:dyDescent="0.4">
      <c r="A30" s="144" t="s">
        <v>120</v>
      </c>
      <c r="C30" s="145">
        <v>1400000</v>
      </c>
      <c r="D30" s="145"/>
      <c r="E30" s="145">
        <v>20226431870</v>
      </c>
      <c r="F30" s="145"/>
      <c r="G30" s="145">
        <v>-14505132360</v>
      </c>
      <c r="H30" s="145"/>
      <c r="I30" s="145">
        <f t="shared" si="0"/>
        <v>5721299510</v>
      </c>
      <c r="J30" s="145"/>
      <c r="K30" s="145">
        <v>1400000</v>
      </c>
      <c r="L30" s="145"/>
      <c r="M30" s="145">
        <v>20226431870</v>
      </c>
      <c r="N30" s="145"/>
      <c r="O30" s="145">
        <v>-14505132360</v>
      </c>
      <c r="P30" s="145"/>
      <c r="Q30" s="145">
        <v>5721299510</v>
      </c>
      <c r="S30" s="84" t="str">
        <f>VLOOKUP(A30,'درآمد سرمایه گذاری در سهام'!A:U,1,0)</f>
        <v>شرکت آهن و فولاد ارفع</v>
      </c>
    </row>
    <row r="31" spans="1:19" ht="41.25" customHeight="1" x14ac:dyDescent="0.4">
      <c r="A31" s="144" t="s">
        <v>142</v>
      </c>
      <c r="C31" s="145">
        <v>1500000</v>
      </c>
      <c r="D31" s="145"/>
      <c r="E31" s="145">
        <v>19438730831</v>
      </c>
      <c r="F31" s="145"/>
      <c r="G31" s="145">
        <v>-13981568241</v>
      </c>
      <c r="H31" s="145"/>
      <c r="I31" s="145">
        <f t="shared" si="0"/>
        <v>5457162590</v>
      </c>
      <c r="J31" s="145"/>
      <c r="K31" s="145">
        <v>1500000</v>
      </c>
      <c r="L31" s="145"/>
      <c r="M31" s="145">
        <v>19438730831</v>
      </c>
      <c r="N31" s="145"/>
      <c r="O31" s="145">
        <v>-13981568241</v>
      </c>
      <c r="P31" s="145"/>
      <c r="Q31" s="145">
        <v>5457162590</v>
      </c>
      <c r="S31" s="84" t="str">
        <f>VLOOKUP(A31,'درآمد سرمایه گذاری در سهام'!A:U,1,0)</f>
        <v>ح.شرکت آهن و فولاد ارفع</v>
      </c>
    </row>
    <row r="32" spans="1:19" ht="41.25" customHeight="1" x14ac:dyDescent="0.4">
      <c r="A32" s="144" t="s">
        <v>138</v>
      </c>
      <c r="C32" s="145">
        <v>1601744</v>
      </c>
      <c r="D32" s="145"/>
      <c r="E32" s="145">
        <v>35268733295</v>
      </c>
      <c r="F32" s="145"/>
      <c r="G32" s="145">
        <v>-30456636751</v>
      </c>
      <c r="H32" s="145"/>
      <c r="I32" s="145">
        <f t="shared" si="0"/>
        <v>4812096544</v>
      </c>
      <c r="J32" s="145"/>
      <c r="K32" s="145">
        <v>1601744</v>
      </c>
      <c r="L32" s="145"/>
      <c r="M32" s="145">
        <v>35268733295</v>
      </c>
      <c r="N32" s="145"/>
      <c r="O32" s="145">
        <v>-30456636751</v>
      </c>
      <c r="P32" s="145"/>
      <c r="Q32" s="145">
        <v>4812096544</v>
      </c>
      <c r="S32" s="84" t="str">
        <f>VLOOKUP(A32,'درآمد سرمایه گذاری در سهام'!A:U,1,0)</f>
        <v>تولیدی‌مهرام‌</v>
      </c>
    </row>
    <row r="33" spans="1:19" ht="41.25" customHeight="1" x14ac:dyDescent="0.4">
      <c r="A33" s="144" t="s">
        <v>113</v>
      </c>
      <c r="C33" s="145">
        <v>360000</v>
      </c>
      <c r="D33" s="145"/>
      <c r="E33" s="145">
        <v>32840464358</v>
      </c>
      <c r="F33" s="145"/>
      <c r="G33" s="145">
        <v>-29100336840</v>
      </c>
      <c r="H33" s="145"/>
      <c r="I33" s="145">
        <f t="shared" si="0"/>
        <v>3740127518</v>
      </c>
      <c r="J33" s="145"/>
      <c r="K33" s="145">
        <v>360000</v>
      </c>
      <c r="L33" s="145"/>
      <c r="M33" s="145">
        <v>32840464358</v>
      </c>
      <c r="N33" s="145"/>
      <c r="O33" s="145">
        <v>-29100336840</v>
      </c>
      <c r="P33" s="145"/>
      <c r="Q33" s="145">
        <v>3740127518</v>
      </c>
      <c r="S33" s="84" t="str">
        <f>VLOOKUP(A33,'درآمد سرمایه گذاری در سهام'!A:U,1,0)</f>
        <v>سیمان آرتا اردبیل</v>
      </c>
    </row>
    <row r="34" spans="1:19" ht="41.25" customHeight="1" x14ac:dyDescent="0.4">
      <c r="A34" s="144" t="s">
        <v>101</v>
      </c>
      <c r="C34" s="145">
        <v>1500000</v>
      </c>
      <c r="D34" s="145"/>
      <c r="E34" s="145">
        <v>11078154372</v>
      </c>
      <c r="F34" s="145"/>
      <c r="G34" s="145">
        <v>-8076557318</v>
      </c>
      <c r="H34" s="145"/>
      <c r="I34" s="145">
        <f t="shared" si="0"/>
        <v>3001597054</v>
      </c>
      <c r="J34" s="145"/>
      <c r="K34" s="145">
        <v>1500000</v>
      </c>
      <c r="L34" s="145"/>
      <c r="M34" s="145">
        <v>11078154372</v>
      </c>
      <c r="N34" s="145"/>
      <c r="O34" s="145">
        <v>-8076557318</v>
      </c>
      <c r="P34" s="145"/>
      <c r="Q34" s="145">
        <v>3001597054</v>
      </c>
      <c r="S34" s="84" t="str">
        <f>VLOOKUP(A34,'درآمد سرمایه گذاری در سهام'!A:U,1,0)</f>
        <v>کاشی‌ الوند</v>
      </c>
    </row>
    <row r="35" spans="1:19" ht="41.25" customHeight="1" x14ac:dyDescent="0.4">
      <c r="A35" s="144" t="s">
        <v>99</v>
      </c>
      <c r="C35" s="145">
        <v>2321271</v>
      </c>
      <c r="D35" s="145"/>
      <c r="E35" s="145">
        <v>20055414593</v>
      </c>
      <c r="F35" s="145"/>
      <c r="G35" s="145">
        <v>-17007189719</v>
      </c>
      <c r="H35" s="145"/>
      <c r="I35" s="145">
        <f t="shared" si="0"/>
        <v>3048224874</v>
      </c>
      <c r="J35" s="145"/>
      <c r="K35" s="145">
        <v>2321271</v>
      </c>
      <c r="L35" s="145"/>
      <c r="M35" s="145">
        <v>20055414593</v>
      </c>
      <c r="N35" s="145"/>
      <c r="O35" s="145">
        <v>-17007189719</v>
      </c>
      <c r="P35" s="145"/>
      <c r="Q35" s="145">
        <v>3048224874</v>
      </c>
      <c r="S35" s="84" t="str">
        <f>VLOOKUP(A35,'درآمد سرمایه گذاری در سهام'!A:U,1,0)</f>
        <v>سالمین‌</v>
      </c>
    </row>
    <row r="36" spans="1:19" ht="41.25" customHeight="1" x14ac:dyDescent="0.4">
      <c r="A36" s="144" t="s">
        <v>106</v>
      </c>
      <c r="C36" s="145">
        <v>219000</v>
      </c>
      <c r="D36" s="145"/>
      <c r="E36" s="145">
        <v>6651771366</v>
      </c>
      <c r="F36" s="145"/>
      <c r="G36" s="145">
        <v>-5244427715</v>
      </c>
      <c r="H36" s="145"/>
      <c r="I36" s="145">
        <f t="shared" si="0"/>
        <v>1407343651</v>
      </c>
      <c r="J36" s="145"/>
      <c r="K36" s="145">
        <v>438000</v>
      </c>
      <c r="L36" s="145"/>
      <c r="M36" s="145">
        <v>13386421743</v>
      </c>
      <c r="N36" s="145"/>
      <c r="O36" s="145">
        <v>-10488209932</v>
      </c>
      <c r="P36" s="145"/>
      <c r="Q36" s="145">
        <v>2898211811</v>
      </c>
      <c r="S36" s="84" t="str">
        <f>VLOOKUP(A36,'درآمد سرمایه گذاری در سهام'!A:U,1,0)</f>
        <v>کولان سل</v>
      </c>
    </row>
    <row r="37" spans="1:19" ht="41.25" customHeight="1" x14ac:dyDescent="0.4">
      <c r="A37" s="144" t="s">
        <v>143</v>
      </c>
      <c r="C37" s="145">
        <v>18300000</v>
      </c>
      <c r="D37" s="145"/>
      <c r="E37" s="145">
        <v>68656189046</v>
      </c>
      <c r="F37" s="145"/>
      <c r="G37" s="145">
        <v>-65388305975</v>
      </c>
      <c r="H37" s="145"/>
      <c r="I37" s="145">
        <f t="shared" si="0"/>
        <v>3267883071</v>
      </c>
      <c r="J37" s="145"/>
      <c r="K37" s="145">
        <v>18300000</v>
      </c>
      <c r="L37" s="145"/>
      <c r="M37" s="145">
        <v>68656189046</v>
      </c>
      <c r="N37" s="145"/>
      <c r="O37" s="145">
        <v>-65388305975</v>
      </c>
      <c r="P37" s="145"/>
      <c r="Q37" s="145">
        <v>3267883071</v>
      </c>
      <c r="S37" s="84" t="str">
        <f>VLOOKUP(A37,'درآمد سرمایه گذاری در سهام'!A:U,1,0)</f>
        <v>بانک‌اقتصادنوین‌</v>
      </c>
    </row>
    <row r="38" spans="1:19" ht="41.25" customHeight="1" x14ac:dyDescent="0.4">
      <c r="A38" s="144" t="s">
        <v>145</v>
      </c>
      <c r="C38" s="145">
        <v>468750</v>
      </c>
      <c r="D38" s="145"/>
      <c r="E38" s="145">
        <v>13223548236</v>
      </c>
      <c r="F38" s="145"/>
      <c r="G38" s="145">
        <v>-10653162579</v>
      </c>
      <c r="H38" s="145"/>
      <c r="I38" s="145">
        <f t="shared" si="0"/>
        <v>2570385657</v>
      </c>
      <c r="J38" s="145"/>
      <c r="K38" s="145">
        <v>468750</v>
      </c>
      <c r="L38" s="145"/>
      <c r="M38" s="145">
        <v>13223548236</v>
      </c>
      <c r="N38" s="145"/>
      <c r="O38" s="145">
        <v>-10653162579</v>
      </c>
      <c r="P38" s="145"/>
      <c r="Q38" s="145">
        <v>2570385657</v>
      </c>
      <c r="S38" s="84" t="str">
        <f>VLOOKUP(A38,'درآمد سرمایه گذاری در سهام'!A:U,1,0)</f>
        <v>صنعتی معدنی سیمان تجارت مهریز</v>
      </c>
    </row>
    <row r="39" spans="1:19" ht="41.25" customHeight="1" x14ac:dyDescent="0.4">
      <c r="A39" s="144" t="s">
        <v>102</v>
      </c>
      <c r="C39" s="145">
        <v>1299421</v>
      </c>
      <c r="D39" s="145"/>
      <c r="E39" s="145">
        <v>25648823560</v>
      </c>
      <c r="F39" s="145"/>
      <c r="G39" s="145">
        <v>-23351585988</v>
      </c>
      <c r="H39" s="145"/>
      <c r="I39" s="145">
        <f t="shared" si="0"/>
        <v>2297237572</v>
      </c>
      <c r="J39" s="145"/>
      <c r="K39" s="145">
        <v>1299421</v>
      </c>
      <c r="L39" s="145"/>
      <c r="M39" s="145">
        <v>25648823560</v>
      </c>
      <c r="N39" s="145"/>
      <c r="O39" s="145">
        <v>-23351585988</v>
      </c>
      <c r="P39" s="145"/>
      <c r="Q39" s="145">
        <v>2297237572</v>
      </c>
      <c r="S39" s="84" t="str">
        <f>VLOOKUP(A39,'درآمد سرمایه گذاری در سهام'!A:U,1,0)</f>
        <v>سرمایه‌گذاری‌غدیر(هلدینگ‌</v>
      </c>
    </row>
    <row r="40" spans="1:19" ht="41.25" customHeight="1" x14ac:dyDescent="0.4">
      <c r="A40" s="144" t="s">
        <v>114</v>
      </c>
      <c r="C40" s="145">
        <v>210000</v>
      </c>
      <c r="D40" s="145"/>
      <c r="E40" s="145">
        <v>7483105046</v>
      </c>
      <c r="F40" s="145"/>
      <c r="G40" s="145">
        <v>-5520636949</v>
      </c>
      <c r="H40" s="145"/>
      <c r="I40" s="145">
        <f t="shared" si="0"/>
        <v>1962468097</v>
      </c>
      <c r="J40" s="145"/>
      <c r="K40" s="145">
        <v>210000</v>
      </c>
      <c r="L40" s="145"/>
      <c r="M40" s="145">
        <v>7483105046</v>
      </c>
      <c r="N40" s="145"/>
      <c r="O40" s="145">
        <v>-5520636949</v>
      </c>
      <c r="P40" s="145"/>
      <c r="Q40" s="145">
        <v>1962468097</v>
      </c>
      <c r="S40" s="84" t="str">
        <f>VLOOKUP(A40,'درآمد سرمایه گذاری در سهام'!A:U,1,0)</f>
        <v>نشاسته و گلوکز آردینه</v>
      </c>
    </row>
    <row r="41" spans="1:19" ht="41.25" customHeight="1" x14ac:dyDescent="0.4">
      <c r="A41" s="144" t="s">
        <v>196</v>
      </c>
      <c r="C41" s="145">
        <v>0</v>
      </c>
      <c r="D41" s="145"/>
      <c r="E41" s="145">
        <v>0</v>
      </c>
      <c r="F41" s="145"/>
      <c r="G41" s="145">
        <v>0</v>
      </c>
      <c r="H41" s="145"/>
      <c r="I41" s="145">
        <f t="shared" si="0"/>
        <v>0</v>
      </c>
      <c r="J41" s="145"/>
      <c r="K41" s="145">
        <v>562500</v>
      </c>
      <c r="L41" s="145"/>
      <c r="M41" s="145">
        <v>5007134845</v>
      </c>
      <c r="N41" s="145"/>
      <c r="O41" s="145">
        <v>-3613539375</v>
      </c>
      <c r="P41" s="145"/>
      <c r="Q41" s="145">
        <v>1393595470</v>
      </c>
      <c r="S41" s="84" t="str">
        <f>VLOOKUP(A41,'درآمد سرمایه گذاری در سهام'!A:U,1,0)</f>
        <v>س. و توسعه صنایع لاستیک</v>
      </c>
    </row>
    <row r="42" spans="1:19" ht="41.25" customHeight="1" x14ac:dyDescent="0.4">
      <c r="A42" s="144" t="s">
        <v>197</v>
      </c>
      <c r="C42" s="145">
        <v>0</v>
      </c>
      <c r="D42" s="145"/>
      <c r="E42" s="145">
        <v>0</v>
      </c>
      <c r="F42" s="145"/>
      <c r="G42" s="145">
        <v>0</v>
      </c>
      <c r="H42" s="145"/>
      <c r="I42" s="145">
        <f t="shared" si="0"/>
        <v>0</v>
      </c>
      <c r="J42" s="145"/>
      <c r="K42" s="145">
        <v>3250000</v>
      </c>
      <c r="L42" s="145"/>
      <c r="M42" s="145">
        <v>4123530001</v>
      </c>
      <c r="N42" s="145"/>
      <c r="O42" s="145">
        <v>-2754171090</v>
      </c>
      <c r="P42" s="145"/>
      <c r="Q42" s="145">
        <v>1369358911</v>
      </c>
      <c r="S42" s="84" t="str">
        <f>VLOOKUP(A42,'درآمد سرمایه گذاری در سهام'!A:U,1,0)</f>
        <v>سرمایه گذاری پایا تدبیرپارسا</v>
      </c>
    </row>
    <row r="43" spans="1:19" ht="41.25" customHeight="1" x14ac:dyDescent="0.4">
      <c r="A43" s="144" t="s">
        <v>115</v>
      </c>
      <c r="C43" s="145">
        <v>300000</v>
      </c>
      <c r="D43" s="145"/>
      <c r="E43" s="145">
        <v>5959573666</v>
      </c>
      <c r="F43" s="145"/>
      <c r="G43" s="145">
        <v>-4595937172</v>
      </c>
      <c r="H43" s="145"/>
      <c r="I43" s="145">
        <f t="shared" si="0"/>
        <v>1363636494</v>
      </c>
      <c r="J43" s="145"/>
      <c r="K43" s="145">
        <v>300000</v>
      </c>
      <c r="L43" s="145"/>
      <c r="M43" s="145">
        <v>5959573666</v>
      </c>
      <c r="N43" s="145"/>
      <c r="O43" s="145">
        <v>-4595937172</v>
      </c>
      <c r="P43" s="145"/>
      <c r="Q43" s="145">
        <v>1363636494</v>
      </c>
      <c r="S43" s="84" t="str">
        <f>VLOOKUP(A43,'درآمد سرمایه گذاری در سهام'!A:U,1,0)</f>
        <v>سیمان‌سپاهان‌</v>
      </c>
    </row>
    <row r="44" spans="1:19" ht="41.25" customHeight="1" x14ac:dyDescent="0.4">
      <c r="A44" s="144" t="s">
        <v>198</v>
      </c>
      <c r="C44" s="145">
        <v>0</v>
      </c>
      <c r="D44" s="145"/>
      <c r="E44" s="145">
        <v>0</v>
      </c>
      <c r="F44" s="145"/>
      <c r="G44" s="145">
        <v>0</v>
      </c>
      <c r="H44" s="145"/>
      <c r="I44" s="145">
        <f t="shared" si="0"/>
        <v>0</v>
      </c>
      <c r="J44" s="145"/>
      <c r="K44" s="145">
        <v>1366065</v>
      </c>
      <c r="L44" s="145"/>
      <c r="M44" s="145">
        <v>2300453460</v>
      </c>
      <c r="N44" s="145"/>
      <c r="O44" s="145">
        <v>-1306707126</v>
      </c>
      <c r="P44" s="145"/>
      <c r="Q44" s="145">
        <v>993746334</v>
      </c>
      <c r="S44" s="84" t="str">
        <f>VLOOKUP(A44,'درآمد سرمایه گذاری در سهام'!A:U,1,0)</f>
        <v>ح . معدنی‌وصنعتی‌چادرملو</v>
      </c>
    </row>
    <row r="45" spans="1:19" ht="41.25" customHeight="1" x14ac:dyDescent="0.4">
      <c r="A45" s="144" t="s">
        <v>199</v>
      </c>
      <c r="C45" s="145">
        <v>0</v>
      </c>
      <c r="D45" s="145"/>
      <c r="E45" s="145">
        <v>0</v>
      </c>
      <c r="F45" s="145"/>
      <c r="G45" s="145">
        <v>0</v>
      </c>
      <c r="H45" s="145"/>
      <c r="I45" s="145">
        <f t="shared" si="0"/>
        <v>0</v>
      </c>
      <c r="J45" s="145"/>
      <c r="K45" s="145">
        <v>2119000</v>
      </c>
      <c r="L45" s="145"/>
      <c r="M45" s="145">
        <v>1436089595</v>
      </c>
      <c r="N45" s="145"/>
      <c r="O45" s="145">
        <v>-743653221</v>
      </c>
      <c r="P45" s="145"/>
      <c r="Q45" s="145">
        <v>692436374</v>
      </c>
      <c r="S45" s="84" t="str">
        <f>VLOOKUP(A45,'درآمد سرمایه گذاری در سهام'!A:U,1,0)</f>
        <v>مخابرات ایران</v>
      </c>
    </row>
    <row r="46" spans="1:19" ht="41.25" customHeight="1" x14ac:dyDescent="0.4">
      <c r="A46" s="144" t="s">
        <v>100</v>
      </c>
      <c r="C46" s="145">
        <v>0</v>
      </c>
      <c r="D46" s="145"/>
      <c r="E46" s="145">
        <v>0</v>
      </c>
      <c r="F46" s="145"/>
      <c r="G46" s="145">
        <v>0</v>
      </c>
      <c r="H46" s="145"/>
      <c r="I46" s="145">
        <f t="shared" si="0"/>
        <v>0</v>
      </c>
      <c r="J46" s="145"/>
      <c r="K46" s="145">
        <v>100000</v>
      </c>
      <c r="L46" s="145"/>
      <c r="M46" s="145">
        <v>1958618569</v>
      </c>
      <c r="N46" s="145"/>
      <c r="O46" s="145">
        <v>-1530849848</v>
      </c>
      <c r="P46" s="145"/>
      <c r="Q46" s="145">
        <v>427768721</v>
      </c>
      <c r="S46" s="84" t="str">
        <f>VLOOKUP(A46,'درآمد سرمایه گذاری در سهام'!A:U,1,0)</f>
        <v>صنعت غذایی کورش</v>
      </c>
    </row>
    <row r="47" spans="1:19" ht="41.25" customHeight="1" x14ac:dyDescent="0.4">
      <c r="A47" s="144" t="s">
        <v>200</v>
      </c>
      <c r="C47" s="145">
        <v>0</v>
      </c>
      <c r="D47" s="145"/>
      <c r="E47" s="145">
        <v>0</v>
      </c>
      <c r="F47" s="145"/>
      <c r="G47" s="145">
        <v>0</v>
      </c>
      <c r="H47" s="145"/>
      <c r="I47" s="145">
        <f t="shared" si="0"/>
        <v>0</v>
      </c>
      <c r="J47" s="145"/>
      <c r="K47" s="145">
        <v>1000</v>
      </c>
      <c r="L47" s="145"/>
      <c r="M47" s="145">
        <v>119568535</v>
      </c>
      <c r="N47" s="145"/>
      <c r="O47" s="145">
        <v>-104050701</v>
      </c>
      <c r="P47" s="145"/>
      <c r="Q47" s="145">
        <v>15517834</v>
      </c>
      <c r="S47" s="84" t="str">
        <f>VLOOKUP(A47,'درآمد سرمایه گذاری در سهام'!A:U,1,0)</f>
        <v>پویا زرکان آق دره</v>
      </c>
    </row>
    <row r="48" spans="1:19" ht="41.25" customHeight="1" x14ac:dyDescent="0.4">
      <c r="A48" s="144" t="s">
        <v>139</v>
      </c>
      <c r="C48" s="145">
        <v>1</v>
      </c>
      <c r="D48" s="145"/>
      <c r="E48" s="145">
        <v>1</v>
      </c>
      <c r="F48" s="145"/>
      <c r="G48" s="145">
        <v>-2459</v>
      </c>
      <c r="H48" s="145"/>
      <c r="I48" s="145">
        <f t="shared" si="0"/>
        <v>-2458</v>
      </c>
      <c r="J48" s="145"/>
      <c r="K48" s="145">
        <v>1</v>
      </c>
      <c r="L48" s="145"/>
      <c r="M48" s="145">
        <v>1</v>
      </c>
      <c r="N48" s="145"/>
      <c r="O48" s="145">
        <v>-2459</v>
      </c>
      <c r="P48" s="145"/>
      <c r="Q48" s="145">
        <v>-2458</v>
      </c>
      <c r="S48" s="84" t="str">
        <f>VLOOKUP(A48,'درآمد سرمایه گذاری در سهام'!A:U,1,0)</f>
        <v>ح. کویر تایر</v>
      </c>
    </row>
    <row r="49" spans="1:21" ht="41.25" customHeight="1" thickBot="1" x14ac:dyDescent="0.45">
      <c r="A49" s="144" t="s">
        <v>112</v>
      </c>
      <c r="C49" s="146">
        <v>1</v>
      </c>
      <c r="D49" s="145"/>
      <c r="E49" s="146">
        <v>1</v>
      </c>
      <c r="F49" s="145"/>
      <c r="G49" s="146">
        <v>-6235</v>
      </c>
      <c r="H49" s="145"/>
      <c r="I49" s="146">
        <f t="shared" si="0"/>
        <v>-6234</v>
      </c>
      <c r="J49" s="145"/>
      <c r="K49" s="146">
        <v>1</v>
      </c>
      <c r="L49" s="145"/>
      <c r="M49" s="146">
        <v>1</v>
      </c>
      <c r="N49" s="145"/>
      <c r="O49" s="146">
        <v>-6235</v>
      </c>
      <c r="P49" s="145"/>
      <c r="Q49" s="146">
        <v>-6234</v>
      </c>
      <c r="S49" s="84" t="str">
        <f>VLOOKUP(A49,'درآمد سرمایه گذاری در سهام'!A:U,1,0)</f>
        <v>زرین ذرت شاهرود</v>
      </c>
    </row>
    <row r="50" spans="1:21" ht="41.25" customHeight="1" thickBot="1" x14ac:dyDescent="0.7">
      <c r="A50" s="160"/>
      <c r="C50" s="147">
        <f>SUM(C9:C49)</f>
        <v>465138335</v>
      </c>
      <c r="D50" s="145"/>
      <c r="E50" s="147">
        <f>SUM(E9:E49)</f>
        <v>1218694356710</v>
      </c>
      <c r="F50" s="145"/>
      <c r="G50" s="147">
        <f>SUM(G9:G49)</f>
        <v>-809926407420</v>
      </c>
      <c r="H50" s="145"/>
      <c r="I50" s="147">
        <f>SUM(I9:I49)</f>
        <v>408767949290</v>
      </c>
      <c r="J50" s="145"/>
      <c r="K50" s="147">
        <f>SUM(K9:K49)</f>
        <v>1847401435</v>
      </c>
      <c r="L50" s="145"/>
      <c r="M50" s="147">
        <f>SUM(M9:M49)</f>
        <v>2360711088982</v>
      </c>
      <c r="N50" s="145"/>
      <c r="O50" s="147">
        <f>SUM(O9:O49)</f>
        <v>-1590805606926</v>
      </c>
      <c r="P50" s="145"/>
      <c r="Q50" s="147">
        <f>SUM(Q9:Q49)</f>
        <v>769905482056</v>
      </c>
      <c r="S50" s="145">
        <v>763454575590</v>
      </c>
      <c r="T50" s="145">
        <v>403310789158</v>
      </c>
      <c r="U50" s="145"/>
    </row>
    <row r="51" spans="1:21" ht="25.5" customHeight="1" thickTop="1" x14ac:dyDescent="0.4">
      <c r="S51" s="145">
        <v>6450906466</v>
      </c>
      <c r="T51" s="145">
        <v>5457160132</v>
      </c>
      <c r="U51" s="145"/>
    </row>
    <row r="52" spans="1:21" ht="50.25" customHeight="1" x14ac:dyDescent="0.4">
      <c r="A52" s="216" t="s">
        <v>204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S52" s="145">
        <f>S50+S51</f>
        <v>769905482056</v>
      </c>
      <c r="T52" s="145">
        <f>SUM(T50:T51)</f>
        <v>408767949290</v>
      </c>
      <c r="U52" s="145"/>
    </row>
    <row r="53" spans="1:21" ht="39.75" customHeight="1" x14ac:dyDescent="0.4">
      <c r="A53" s="143"/>
      <c r="B53" s="143"/>
      <c r="C53" s="221" t="str">
        <f>C6</f>
        <v>(مبالغ به ریال)</v>
      </c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S53" s="145">
        <f>S52-Q50</f>
        <v>0</v>
      </c>
      <c r="T53" s="145">
        <f>T52-I50</f>
        <v>0</v>
      </c>
      <c r="U53" s="145"/>
    </row>
    <row r="54" spans="1:21" ht="39.75" customHeight="1" thickBot="1" x14ac:dyDescent="0.8">
      <c r="A54" s="217" t="s">
        <v>43</v>
      </c>
      <c r="B54" s="85"/>
      <c r="C54" s="175" t="str">
        <f>C7</f>
        <v>طی شهریور ماه</v>
      </c>
      <c r="D54" s="175"/>
      <c r="E54" s="175"/>
      <c r="F54" s="175"/>
      <c r="G54" s="175"/>
      <c r="H54" s="175"/>
      <c r="I54" s="175"/>
      <c r="J54" s="159"/>
      <c r="K54" s="175" t="str">
        <f>K7</f>
        <v>از ابتدای سال مالی تا پایان شهریور ماه</v>
      </c>
      <c r="L54" s="175"/>
      <c r="M54" s="175"/>
      <c r="N54" s="175"/>
      <c r="O54" s="175"/>
      <c r="P54" s="175"/>
      <c r="Q54" s="175"/>
    </row>
    <row r="55" spans="1:21" ht="39.75" customHeight="1" thickBot="1" x14ac:dyDescent="0.8">
      <c r="A55" s="175"/>
      <c r="B55" s="85"/>
      <c r="C55" s="44" t="s">
        <v>5</v>
      </c>
      <c r="D55" s="159"/>
      <c r="E55" s="44" t="s">
        <v>73</v>
      </c>
      <c r="F55" s="159"/>
      <c r="G55" s="44" t="s">
        <v>74</v>
      </c>
      <c r="H55" s="159"/>
      <c r="I55" s="44" t="s">
        <v>75</v>
      </c>
      <c r="J55" s="159"/>
      <c r="K55" s="44" t="s">
        <v>5</v>
      </c>
      <c r="L55" s="159"/>
      <c r="M55" s="44" t="s">
        <v>73</v>
      </c>
      <c r="N55" s="159"/>
      <c r="O55" s="44" t="s">
        <v>74</v>
      </c>
      <c r="P55" s="159"/>
      <c r="Q55" s="44" t="s">
        <v>75</v>
      </c>
    </row>
    <row r="56" spans="1:21" ht="39.75" customHeight="1" x14ac:dyDescent="0.4">
      <c r="A56" s="144" t="s">
        <v>55</v>
      </c>
      <c r="C56" s="145">
        <v>0</v>
      </c>
      <c r="D56" s="145"/>
      <c r="E56" s="145">
        <v>0</v>
      </c>
      <c r="F56" s="145"/>
      <c r="G56" s="145">
        <v>0</v>
      </c>
      <c r="H56" s="145"/>
      <c r="I56" s="145">
        <v>0</v>
      </c>
      <c r="J56" s="145"/>
      <c r="K56" s="145">
        <v>110000</v>
      </c>
      <c r="L56" s="145"/>
      <c r="M56" s="145">
        <v>109940187500</v>
      </c>
      <c r="N56" s="145"/>
      <c r="O56" s="145">
        <v>-109880375000</v>
      </c>
      <c r="P56" s="145"/>
      <c r="Q56" s="145">
        <f>M56+O56</f>
        <v>59812500</v>
      </c>
    </row>
    <row r="57" spans="1:21" ht="39.75" customHeight="1" x14ac:dyDescent="0.4">
      <c r="A57" s="144" t="s">
        <v>56</v>
      </c>
      <c r="C57" s="145">
        <v>243600</v>
      </c>
      <c r="D57" s="145"/>
      <c r="E57" s="145">
        <v>243475042500</v>
      </c>
      <c r="F57" s="145"/>
      <c r="G57" s="145">
        <v>-243598967446</v>
      </c>
      <c r="H57" s="145"/>
      <c r="I57" s="145">
        <f>E57+G57</f>
        <v>-123924946</v>
      </c>
      <c r="J57" s="145"/>
      <c r="K57" s="145">
        <v>243600</v>
      </c>
      <c r="L57" s="145"/>
      <c r="M57" s="145">
        <v>243475042500</v>
      </c>
      <c r="N57" s="145"/>
      <c r="O57" s="145">
        <v>-243598967446</v>
      </c>
      <c r="P57" s="145"/>
      <c r="Q57" s="145">
        <f>M57+O57</f>
        <v>-123924946</v>
      </c>
    </row>
    <row r="58" spans="1:21" ht="39.75" customHeight="1" thickBot="1" x14ac:dyDescent="0.45">
      <c r="A58" s="144" t="s">
        <v>57</v>
      </c>
      <c r="C58" s="146">
        <v>411000</v>
      </c>
      <c r="D58" s="145"/>
      <c r="E58" s="146">
        <v>410797668750</v>
      </c>
      <c r="F58" s="145"/>
      <c r="G58" s="146">
        <v>-411006345452</v>
      </c>
      <c r="H58" s="145"/>
      <c r="I58" s="146">
        <f>E58+G58</f>
        <v>-208676702</v>
      </c>
      <c r="J58" s="145"/>
      <c r="K58" s="146">
        <v>757400</v>
      </c>
      <c r="L58" s="145"/>
      <c r="M58" s="146">
        <v>757009313752</v>
      </c>
      <c r="N58" s="145"/>
      <c r="O58" s="146">
        <v>-757401530000</v>
      </c>
      <c r="P58" s="145"/>
      <c r="Q58" s="146">
        <f>M58+O58</f>
        <v>-392216248</v>
      </c>
    </row>
    <row r="59" spans="1:21" ht="39.75" customHeight="1" thickBot="1" x14ac:dyDescent="0.45">
      <c r="A59" s="144"/>
      <c r="C59" s="147">
        <f>SUM(C56:C58)</f>
        <v>654600</v>
      </c>
      <c r="D59" s="145"/>
      <c r="E59" s="147">
        <f>SUM(E56:E58)</f>
        <v>654272711250</v>
      </c>
      <c r="F59" s="145"/>
      <c r="G59" s="147">
        <f>SUM(G56:G58)</f>
        <v>-654605312898</v>
      </c>
      <c r="H59" s="145"/>
      <c r="I59" s="147">
        <f>SUM(I56:I58)</f>
        <v>-332601648</v>
      </c>
      <c r="J59" s="145"/>
      <c r="K59" s="147">
        <f>SUM(K56:K58)</f>
        <v>1111000</v>
      </c>
      <c r="L59" s="145"/>
      <c r="M59" s="147">
        <f>SUM(M56:M58)</f>
        <v>1110424543752</v>
      </c>
      <c r="N59" s="145"/>
      <c r="O59" s="147">
        <f>SUM(O56:O58)</f>
        <v>-1110880872446</v>
      </c>
      <c r="P59" s="145"/>
      <c r="Q59" s="147">
        <f>SUM(Q56:Q58)</f>
        <v>-456328694</v>
      </c>
      <c r="S59" s="145">
        <v>-456328694</v>
      </c>
      <c r="T59" s="145">
        <v>-332601648</v>
      </c>
    </row>
    <row r="60" spans="1:21" ht="28.5" thickTop="1" x14ac:dyDescent="0.4">
      <c r="S60" s="145">
        <f>S59-Q59</f>
        <v>0</v>
      </c>
      <c r="T60" s="145"/>
    </row>
    <row r="61" spans="1:21" ht="27.75" x14ac:dyDescent="0.4">
      <c r="G61" s="84" t="s">
        <v>127</v>
      </c>
      <c r="S61" s="145"/>
      <c r="T61" s="145">
        <f>T59-I59</f>
        <v>0</v>
      </c>
    </row>
    <row r="62" spans="1:21" ht="27.75" x14ac:dyDescent="0.4">
      <c r="S62" s="145"/>
      <c r="T62" s="145"/>
    </row>
    <row r="64" spans="1:21" ht="42.75" x14ac:dyDescent="1">
      <c r="S64" s="171"/>
    </row>
    <row r="65" spans="19:19" ht="42.75" x14ac:dyDescent="1">
      <c r="S65" s="171"/>
    </row>
    <row r="66" spans="19:19" ht="42.75" x14ac:dyDescent="1">
      <c r="S66" s="171"/>
    </row>
    <row r="67" spans="19:19" ht="42.75" x14ac:dyDescent="1">
      <c r="S67" s="171"/>
    </row>
    <row r="68" spans="19:19" ht="42.75" x14ac:dyDescent="1">
      <c r="S68" s="171"/>
    </row>
  </sheetData>
  <mergeCells count="13">
    <mergeCell ref="A1:Q1"/>
    <mergeCell ref="A2:Q2"/>
    <mergeCell ref="A3:Q3"/>
    <mergeCell ref="A5:Q5"/>
    <mergeCell ref="A7:A8"/>
    <mergeCell ref="C7:I7"/>
    <mergeCell ref="K7:Q7"/>
    <mergeCell ref="C6:Q6"/>
    <mergeCell ref="A52:Q52"/>
    <mergeCell ref="C53:Q53"/>
    <mergeCell ref="A54:A55"/>
    <mergeCell ref="C54:I54"/>
    <mergeCell ref="K54:Q54"/>
  </mergeCells>
  <conditionalFormatting sqref="A9:A49">
    <cfRule type="duplicateValues" dxfId="1" priority="315"/>
  </conditionalFormatting>
  <conditionalFormatting sqref="A56:A59">
    <cfRule type="duplicateValues" dxfId="0" priority="1"/>
  </conditionalFormatting>
  <pageMargins left="0.39370078740157483" right="0.39370078740157483" top="0.39370078740157483" bottom="0.39370078740157483" header="0" footer="0"/>
  <pageSetup paperSize="9" scale="2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641C-F7E9-4A11-8B2F-ED78D8273AEB}">
  <dimension ref="A1:M18"/>
  <sheetViews>
    <sheetView rightToLeft="1" view="pageBreakPreview" topLeftCell="A4" zoomScaleNormal="100" zoomScaleSheetLayoutView="100" workbookViewId="0">
      <selection activeCell="A16" sqref="A16:XFD17"/>
    </sheetView>
  </sheetViews>
  <sheetFormatPr defaultRowHeight="15.75" x14ac:dyDescent="0.4"/>
  <cols>
    <col min="1" max="1" width="57.7109375" style="84" bestFit="1" customWidth="1"/>
    <col min="2" max="2" width="1.42578125" style="84" customWidth="1"/>
    <col min="3" max="3" width="17.7109375" style="84" bestFit="1" customWidth="1"/>
    <col min="4" max="4" width="1.42578125" style="84" customWidth="1"/>
    <col min="5" max="5" width="21.28515625" style="84" customWidth="1"/>
    <col min="6" max="6" width="1.42578125" style="84" customWidth="1"/>
    <col min="7" max="7" width="19.42578125" style="84" bestFit="1" customWidth="1"/>
    <col min="8" max="8" width="1.42578125" style="84" customWidth="1"/>
    <col min="9" max="9" width="24.140625" style="84" bestFit="1" customWidth="1"/>
    <col min="10" max="10" width="1.42578125" style="84" customWidth="1"/>
    <col min="11" max="11" width="21" style="84" customWidth="1"/>
    <col min="12" max="12" width="1.42578125" style="84" customWidth="1"/>
    <col min="13" max="13" width="28" style="84" customWidth="1"/>
    <col min="14" max="14" width="1.42578125" style="84" customWidth="1"/>
    <col min="15" max="15" width="14" style="84" bestFit="1" customWidth="1"/>
    <col min="16" max="16384" width="9.140625" style="84"/>
  </cols>
  <sheetData>
    <row r="1" spans="1:13" ht="42" customHeight="1" x14ac:dyDescent="0.4">
      <c r="A1" s="174" t="str">
        <f>سهام!A1</f>
        <v>صندوق حفظ ارزش دماوند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42" customHeight="1" x14ac:dyDescent="0.4">
      <c r="A2" s="174" t="str">
        <f>درآمد!A2</f>
        <v>صورت وضعیت درآمدها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3" ht="42" customHeight="1" x14ac:dyDescent="0.4">
      <c r="A3" s="174" t="str">
        <f>درآمد!A3</f>
        <v>دوره یک ماهه منتهی به 31 شهریور 1405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42" customHeight="1" x14ac:dyDescent="0.4"/>
    <row r="5" spans="1:13" ht="42" customHeight="1" x14ac:dyDescent="0.4">
      <c r="A5" s="225" t="s">
        <v>205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</row>
    <row r="6" spans="1:13" ht="42" customHeight="1" x14ac:dyDescent="0.4">
      <c r="C6" s="226" t="s">
        <v>147</v>
      </c>
      <c r="D6" s="226"/>
      <c r="E6" s="226"/>
      <c r="F6" s="226"/>
      <c r="G6" s="226"/>
      <c r="H6" s="226"/>
      <c r="I6" s="226"/>
      <c r="J6" s="226"/>
      <c r="K6" s="226"/>
      <c r="L6" s="226"/>
      <c r="M6" s="226"/>
    </row>
    <row r="7" spans="1:13" ht="42" customHeight="1" thickBot="1" x14ac:dyDescent="0.8">
      <c r="A7" s="85"/>
      <c r="B7" s="85"/>
      <c r="C7" s="175" t="str">
        <f>'درآمد سرمایه گذاری در سهام'!C7</f>
        <v>طی شهریور ماه</v>
      </c>
      <c r="D7" s="175"/>
      <c r="E7" s="175"/>
      <c r="F7" s="175"/>
      <c r="G7" s="175"/>
      <c r="H7" s="175"/>
      <c r="I7" s="175"/>
      <c r="J7" s="161"/>
      <c r="K7" s="175" t="str">
        <f>'درآمد سرمایه گذاری در سهام'!M7</f>
        <v>از ابتدای سال مالی تا پایان شهریور ماه</v>
      </c>
      <c r="L7" s="175"/>
      <c r="M7" s="175"/>
    </row>
    <row r="8" spans="1:13" ht="42" customHeight="1" thickBot="1" x14ac:dyDescent="0.8">
      <c r="A8" s="36" t="s">
        <v>206</v>
      </c>
      <c r="B8" s="85"/>
      <c r="C8" s="44" t="s">
        <v>5</v>
      </c>
      <c r="D8" s="85"/>
      <c r="E8" s="44" t="s">
        <v>24</v>
      </c>
      <c r="F8" s="85"/>
      <c r="G8" s="44" t="s">
        <v>207</v>
      </c>
      <c r="H8" s="85"/>
      <c r="I8" s="44" t="s">
        <v>201</v>
      </c>
      <c r="J8" s="85"/>
      <c r="K8" s="44" t="s">
        <v>207</v>
      </c>
      <c r="L8" s="114"/>
      <c r="M8" s="44" t="s">
        <v>201</v>
      </c>
    </row>
    <row r="9" spans="1:13" ht="40.5" customHeight="1" x14ac:dyDescent="0.4">
      <c r="A9" s="144" t="s">
        <v>212</v>
      </c>
      <c r="C9" s="145">
        <v>79000000</v>
      </c>
      <c r="D9" s="145"/>
      <c r="E9" s="145" t="s">
        <v>208</v>
      </c>
      <c r="F9" s="145"/>
      <c r="G9" s="145">
        <v>-4485734</v>
      </c>
      <c r="H9" s="145"/>
      <c r="I9" s="145">
        <v>3694668867</v>
      </c>
      <c r="J9" s="145"/>
      <c r="K9" s="145">
        <v>-4485734</v>
      </c>
      <c r="L9" s="145"/>
      <c r="M9" s="145">
        <v>3694668867</v>
      </c>
    </row>
    <row r="10" spans="1:13" ht="40.5" customHeight="1" x14ac:dyDescent="0.4">
      <c r="A10" s="144" t="s">
        <v>211</v>
      </c>
      <c r="C10" s="145">
        <v>24000000</v>
      </c>
      <c r="D10" s="145"/>
      <c r="E10" s="145" t="s">
        <v>208</v>
      </c>
      <c r="F10" s="145"/>
      <c r="G10" s="145">
        <v>-1622129</v>
      </c>
      <c r="H10" s="145"/>
      <c r="I10" s="145">
        <v>969580764</v>
      </c>
      <c r="J10" s="145"/>
      <c r="K10" s="145">
        <v>-1622129</v>
      </c>
      <c r="L10" s="145"/>
      <c r="M10" s="145">
        <v>969580764</v>
      </c>
    </row>
    <row r="11" spans="1:13" ht="40.5" customHeight="1" x14ac:dyDescent="0.4">
      <c r="A11" s="144" t="s">
        <v>210</v>
      </c>
      <c r="C11" s="145">
        <v>36603000</v>
      </c>
      <c r="D11" s="145"/>
      <c r="E11" s="145" t="s">
        <v>208</v>
      </c>
      <c r="F11" s="145"/>
      <c r="G11" s="145">
        <v>-1622396</v>
      </c>
      <c r="H11" s="145"/>
      <c r="I11" s="145">
        <v>121997130</v>
      </c>
      <c r="J11" s="145"/>
      <c r="K11" s="145">
        <v>-1622396</v>
      </c>
      <c r="L11" s="145"/>
      <c r="M11" s="145">
        <v>121997130</v>
      </c>
    </row>
    <row r="12" spans="1:13" ht="40.5" customHeight="1" x14ac:dyDescent="0.4">
      <c r="A12" s="144" t="s">
        <v>214</v>
      </c>
      <c r="C12" s="145">
        <v>3000000</v>
      </c>
      <c r="D12" s="145"/>
      <c r="E12" s="145" t="s">
        <v>209</v>
      </c>
      <c r="F12" s="145"/>
      <c r="G12" s="145">
        <v>-6627917</v>
      </c>
      <c r="H12" s="145"/>
      <c r="I12" s="145">
        <v>20869515</v>
      </c>
      <c r="J12" s="145"/>
      <c r="K12" s="145">
        <v>-6627917</v>
      </c>
      <c r="L12" s="145"/>
      <c r="M12" s="145">
        <v>20869515</v>
      </c>
    </row>
    <row r="13" spans="1:13" ht="40.5" customHeight="1" thickBot="1" x14ac:dyDescent="0.45">
      <c r="A13" s="144" t="s">
        <v>213</v>
      </c>
      <c r="C13" s="145">
        <v>95000000</v>
      </c>
      <c r="D13" s="145"/>
      <c r="E13" s="145" t="s">
        <v>209</v>
      </c>
      <c r="F13" s="145"/>
      <c r="G13" s="146">
        <v>-11621486</v>
      </c>
      <c r="H13" s="145"/>
      <c r="I13" s="146">
        <v>-93608725</v>
      </c>
      <c r="J13" s="145"/>
      <c r="K13" s="146">
        <v>-11621486</v>
      </c>
      <c r="L13" s="145"/>
      <c r="M13" s="146">
        <v>-93608725</v>
      </c>
    </row>
    <row r="14" spans="1:13" ht="42" customHeight="1" thickBot="1" x14ac:dyDescent="0.45">
      <c r="G14" s="162">
        <f>SUM(G9:G13)</f>
        <v>-25979662</v>
      </c>
      <c r="H14" s="71"/>
      <c r="I14" s="162">
        <f>SUM(I9:I13)</f>
        <v>4713507551</v>
      </c>
      <c r="J14" s="71"/>
      <c r="K14" s="162">
        <f>SUM(K9:K13)</f>
        <v>-25979662</v>
      </c>
      <c r="L14" s="71"/>
      <c r="M14" s="162">
        <f>SUM(M9:M13)</f>
        <v>4713507551</v>
      </c>
    </row>
    <row r="15" spans="1:13" ht="16.5" thickTop="1" x14ac:dyDescent="0.4"/>
    <row r="16" spans="1:13" ht="27.75" hidden="1" x14ac:dyDescent="0.4">
      <c r="G16" s="145"/>
      <c r="H16" s="145"/>
      <c r="I16" s="145">
        <v>4713507551</v>
      </c>
      <c r="J16" s="145"/>
      <c r="K16" s="145"/>
      <c r="L16" s="145"/>
      <c r="M16" s="145">
        <v>4713507551</v>
      </c>
    </row>
    <row r="17" spans="7:13" ht="27.75" hidden="1" x14ac:dyDescent="0.4">
      <c r="G17" s="145"/>
      <c r="H17" s="145"/>
      <c r="I17" s="145">
        <f>I16-I14</f>
        <v>0</v>
      </c>
      <c r="J17" s="145"/>
      <c r="K17" s="145"/>
      <c r="L17" s="145"/>
      <c r="M17" s="145">
        <f>M16-M14</f>
        <v>0</v>
      </c>
    </row>
    <row r="18" spans="7:13" ht="27.75" x14ac:dyDescent="0.4">
      <c r="G18" s="145"/>
      <c r="H18" s="145"/>
      <c r="I18" s="145"/>
      <c r="J18" s="145"/>
      <c r="K18" s="145"/>
      <c r="L18" s="145"/>
      <c r="M18" s="145"/>
    </row>
  </sheetData>
  <mergeCells count="7">
    <mergeCell ref="C7:I7"/>
    <mergeCell ref="K7:M7"/>
    <mergeCell ref="A1:M1"/>
    <mergeCell ref="A2:M2"/>
    <mergeCell ref="A3:M3"/>
    <mergeCell ref="A5:M5"/>
    <mergeCell ref="C6:M6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صورت وضعیت پرتفوی</vt:lpstr>
      <vt:lpstr>سهام</vt:lpstr>
      <vt:lpstr>اوراق مشتقه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سود ترجیحی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ناشی از اعمال اختیار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اعمال اختیار'!Print_Area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ترجیحی'!Print_Area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Mohammad Nikomaram</dc:creator>
  <dc:description/>
  <cp:lastModifiedBy>Hamidreza Mousazadeh</cp:lastModifiedBy>
  <cp:lastPrinted>2026-09-27T14:18:10Z</cp:lastPrinted>
  <dcterms:created xsi:type="dcterms:W3CDTF">2025-11-25T05:01:31Z</dcterms:created>
  <dcterms:modified xsi:type="dcterms:W3CDTF">2026-09-29T12:20:07Z</dcterms:modified>
</cp:coreProperties>
</file>