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AF\حسابداری صندوق\10-حفظ ارزش دماوند\عملیات حسابداری\پرتفوی ماهانه\1405\07\"/>
    </mc:Choice>
  </mc:AlternateContent>
  <xr:revisionPtr revIDLastSave="0" documentId="13_ncr:1_{29837B17-9F9A-48BB-8759-FF7F1EC183A1}" xr6:coauthVersionLast="47" xr6:coauthVersionMax="47" xr10:uidLastSave="{00000000-0000-0000-0000-000000000000}"/>
  <bookViews>
    <workbookView xWindow="-120" yWindow="-120" windowWidth="29040" windowHeight="15840" tabRatio="893" xr2:uid="{00000000-000D-0000-FFFF-FFFF00000000}"/>
  </bookViews>
  <sheets>
    <sheet name="صورت وضعیت پرتفوی" sheetId="22" r:id="rId1"/>
    <sheet name="سهام" sheetId="2" r:id="rId2"/>
    <sheet name="اوراق مشتقه" sheetId="30" r:id="rId3"/>
    <sheet name="اوراق" sheetId="5" r:id="rId4"/>
    <sheet name="سپرده" sheetId="7" r:id="rId5"/>
    <sheet name="درآمد" sheetId="8" r:id="rId6"/>
    <sheet name="درآمد سرمایه گذاری در سهام" sheetId="25" r:id="rId7"/>
    <sheet name="درآمد سرمایه گذاری در اوراق به" sheetId="26" r:id="rId8"/>
    <sheet name="درآمد سپرده بانکی" sheetId="27" r:id="rId9"/>
    <sheet name="سایر درآمدها" sheetId="14" r:id="rId10"/>
    <sheet name="سود ترجیحی" sheetId="23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تغییر قیمت اوراق" sheetId="31" r:id="rId15"/>
    <sheet name="درآمد ناشی از فروش" sheetId="19" r:id="rId16"/>
    <sheet name="درآمد ناشی از اعمال اختیار" sheetId="32" r:id="rId17"/>
  </sheets>
  <externalReferences>
    <externalReference r:id="rId18"/>
  </externalReferences>
  <definedNames>
    <definedName name="_xlnm._FilterDatabase" localSheetId="6" hidden="1">'درآمد سرمایه گذاری در سهام'!$A$9:$U$9</definedName>
    <definedName name="_xlnm.Print_Area" localSheetId="3">اوراق!$A$1:$AJ$12</definedName>
    <definedName name="_xlnm.Print_Area" localSheetId="2">'اوراق مشتقه'!$A$1:$V$18</definedName>
    <definedName name="_xlnm.Print_Area" localSheetId="5">درآمد!$A$1:$M$13</definedName>
    <definedName name="_xlnm.Print_Area" localSheetId="8">'درآمد سپرده بانکی'!$A$1:$J$15</definedName>
    <definedName name="_xlnm.Print_Area" localSheetId="7">'درآمد سرمایه گذاری در اوراق به'!$A$1:$V$16</definedName>
    <definedName name="_xlnm.Print_Area" localSheetId="6">'درآمد سرمایه گذاری در سهام'!$A$1:$V$95</definedName>
    <definedName name="_xlnm.Print_Area" localSheetId="11">'درآمد سود سهام'!$A$1:$N$31</definedName>
    <definedName name="_xlnm.Print_Area" localSheetId="16">'درآمد ناشی از اعمال اختیار'!$A$1:$M$22</definedName>
    <definedName name="_xlnm.Print_Area" localSheetId="14">'درآمد ناشی از تغییر قیمت اوراق'!$A$1:$R$71</definedName>
    <definedName name="_xlnm.Print_Area" localSheetId="15">'درآمد ناشی از فروش'!$A$1:$R$71</definedName>
    <definedName name="_xlnm.Print_Area" localSheetId="9">'سایر درآمدها'!$A$1:$F$12</definedName>
    <definedName name="_xlnm.Print_Area" localSheetId="4">سپرده!$A$1:$L$14</definedName>
    <definedName name="_xlnm.Print_Area" localSheetId="1">سهام!$A$1:$Z$61</definedName>
    <definedName name="_xlnm.Print_Area" localSheetId="12">'سود اوراق بهادار'!$A$1:$N$13</definedName>
    <definedName name="_xlnm.Print_Area" localSheetId="10">'سود ترجیحی'!$A$1:$I$11</definedName>
    <definedName name="_xlnm.Print_Area" localSheetId="13">'سود سپرده بانکی'!$A$1:$N$14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5" i="31" l="1"/>
  <c r="W64" i="2"/>
  <c r="U64" i="2"/>
  <c r="AK10" i="5"/>
  <c r="AK9" i="5"/>
  <c r="G55" i="25" l="1"/>
  <c r="A55" i="25"/>
  <c r="A70" i="25"/>
  <c r="A62" i="25"/>
  <c r="A29" i="25"/>
  <c r="Q13" i="26"/>
  <c r="Q18" i="26" s="1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10" i="19"/>
  <c r="I9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60" i="19"/>
  <c r="Q10" i="19"/>
  <c r="Q9" i="19"/>
  <c r="T63" i="19"/>
  <c r="Q69" i="19"/>
  <c r="Q67" i="19"/>
  <c r="Q68" i="19"/>
  <c r="I68" i="19"/>
  <c r="I21" i="32" l="1"/>
  <c r="S57" i="19" s="1"/>
  <c r="S63" i="19" l="1"/>
  <c r="V66" i="31"/>
  <c r="D8" i="23"/>
  <c r="C13" i="18"/>
  <c r="E13" i="18"/>
  <c r="I13" i="18"/>
  <c r="K13" i="18"/>
  <c r="K18" i="18" s="1"/>
  <c r="I11" i="8"/>
  <c r="N7" i="8"/>
  <c r="I12" i="7"/>
  <c r="I9" i="7"/>
  <c r="I10" i="7"/>
  <c r="I11" i="7"/>
  <c r="AG10" i="5"/>
  <c r="AI10" i="5"/>
  <c r="I13" i="7" l="1"/>
  <c r="I16" i="7" s="1"/>
  <c r="A2" i="30"/>
  <c r="A1" i="30"/>
  <c r="W54" i="2"/>
  <c r="Y54" i="2" s="1"/>
  <c r="W56" i="2"/>
  <c r="Y56" i="2" s="1"/>
  <c r="W57" i="2"/>
  <c r="Y57" i="2" s="1"/>
  <c r="W63" i="19"/>
  <c r="W64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5" i="19"/>
  <c r="Q52" i="31"/>
  <c r="Q53" i="31"/>
  <c r="Q54" i="31"/>
  <c r="Q55" i="31"/>
  <c r="Q56" i="31"/>
  <c r="Q57" i="31"/>
  <c r="Q58" i="31"/>
  <c r="Q59" i="31"/>
  <c r="Q60" i="31"/>
  <c r="Q61" i="31"/>
  <c r="Q51" i="31"/>
  <c r="I61" i="31"/>
  <c r="I13" i="31"/>
  <c r="I54" i="31"/>
  <c r="I50" i="31"/>
  <c r="I46" i="31"/>
  <c r="I37" i="31"/>
  <c r="I15" i="31"/>
  <c r="I47" i="31"/>
  <c r="I48" i="31"/>
  <c r="I49" i="31"/>
  <c r="I11" i="31"/>
  <c r="G62" i="31"/>
  <c r="Q27" i="31"/>
  <c r="G12" i="18"/>
  <c r="G11" i="18"/>
  <c r="G9" i="18"/>
  <c r="G13" i="18" s="1"/>
  <c r="M12" i="18"/>
  <c r="M11" i="18"/>
  <c r="M9" i="18"/>
  <c r="S22" i="25"/>
  <c r="S24" i="25"/>
  <c r="S31" i="25"/>
  <c r="S42" i="25"/>
  <c r="S43" i="25"/>
  <c r="S44" i="25"/>
  <c r="S45" i="25"/>
  <c r="S46" i="25"/>
  <c r="I46" i="25"/>
  <c r="M17" i="15"/>
  <c r="I28" i="15"/>
  <c r="S12" i="26"/>
  <c r="G14" i="27"/>
  <c r="S14" i="25"/>
  <c r="S17" i="25"/>
  <c r="S27" i="25"/>
  <c r="S40" i="25"/>
  <c r="I67" i="19"/>
  <c r="G22" i="15"/>
  <c r="G16" i="15"/>
  <c r="G21" i="15"/>
  <c r="G24" i="15"/>
  <c r="M22" i="15"/>
  <c r="M16" i="15"/>
  <c r="M21" i="15"/>
  <c r="I11" i="26"/>
  <c r="I50" i="25"/>
  <c r="E60" i="2"/>
  <c r="E63" i="2" s="1"/>
  <c r="C60" i="2"/>
  <c r="Q15" i="2"/>
  <c r="AA15" i="2" s="1"/>
  <c r="Q17" i="2"/>
  <c r="AA17" i="2" s="1"/>
  <c r="Q11" i="2"/>
  <c r="AA11" i="2" s="1"/>
  <c r="Q51" i="2"/>
  <c r="AA51" i="2" s="1"/>
  <c r="Q26" i="2"/>
  <c r="AA26" i="2" s="1"/>
  <c r="Q38" i="2"/>
  <c r="AA38" i="2" s="1"/>
  <c r="Q52" i="2"/>
  <c r="AA52" i="2" s="1"/>
  <c r="Q32" i="2"/>
  <c r="AA32" i="2" s="1"/>
  <c r="Q24" i="2"/>
  <c r="AA24" i="2" s="1"/>
  <c r="Q53" i="2"/>
  <c r="AA53" i="2" s="1"/>
  <c r="Q54" i="2"/>
  <c r="AA54" i="2" s="1"/>
  <c r="Q55" i="2"/>
  <c r="AA55" i="2" s="1"/>
  <c r="Q28" i="2"/>
  <c r="AA28" i="2" s="1"/>
  <c r="Q56" i="2"/>
  <c r="AA56" i="2" s="1"/>
  <c r="Q57" i="2"/>
  <c r="AA57" i="2" s="1"/>
  <c r="Q31" i="2"/>
  <c r="AA31" i="2" s="1"/>
  <c r="Q10" i="2"/>
  <c r="AA10" i="2" s="1"/>
  <c r="Q12" i="2"/>
  <c r="AA12" i="2" s="1"/>
  <c r="Q33" i="2"/>
  <c r="AA33" i="2" s="1"/>
  <c r="Q27" i="2"/>
  <c r="AA27" i="2" s="1"/>
  <c r="Q30" i="2"/>
  <c r="AA30" i="2" s="1"/>
  <c r="Q14" i="2"/>
  <c r="AA14" i="2" s="1"/>
  <c r="Q20" i="2"/>
  <c r="AA20" i="2" s="1"/>
  <c r="Q58" i="2"/>
  <c r="AA58" i="2" s="1"/>
  <c r="Q45" i="2"/>
  <c r="AA45" i="2" s="1"/>
  <c r="Q48" i="2"/>
  <c r="AA48" i="2" s="1"/>
  <c r="Q25" i="2"/>
  <c r="AA25" i="2" s="1"/>
  <c r="Q37" i="2"/>
  <c r="AA37" i="2" s="1"/>
  <c r="Q47" i="2"/>
  <c r="AA47" i="2" s="1"/>
  <c r="Q13" i="2"/>
  <c r="AA13" i="2" s="1"/>
  <c r="Q49" i="2"/>
  <c r="AA49" i="2" s="1"/>
  <c r="Q59" i="2"/>
  <c r="AA59" i="2" s="1"/>
  <c r="Q22" i="2"/>
  <c r="AA22" i="2" s="1"/>
  <c r="Q29" i="2"/>
  <c r="AA29" i="2" s="1"/>
  <c r="Q39" i="2"/>
  <c r="AA39" i="2" s="1"/>
  <c r="Q46" i="2"/>
  <c r="AA46" i="2" s="1"/>
  <c r="Q19" i="2"/>
  <c r="AA19" i="2" s="1"/>
  <c r="Q44" i="2"/>
  <c r="AA44" i="2" s="1"/>
  <c r="Q36" i="2"/>
  <c r="AA36" i="2" s="1"/>
  <c r="Q16" i="2"/>
  <c r="AA16" i="2" s="1"/>
  <c r="Q23" i="2"/>
  <c r="AA23" i="2" s="1"/>
  <c r="Q21" i="2"/>
  <c r="AA21" i="2" s="1"/>
  <c r="Q41" i="2"/>
  <c r="AA41" i="2" s="1"/>
  <c r="Q43" i="2"/>
  <c r="AA43" i="2" s="1"/>
  <c r="Q42" i="2"/>
  <c r="AA42" i="2" s="1"/>
  <c r="Q40" i="2"/>
  <c r="AA40" i="2" s="1"/>
  <c r="Q35" i="2"/>
  <c r="AA35" i="2" s="1"/>
  <c r="Q34" i="2"/>
  <c r="AA34" i="2" s="1"/>
  <c r="Y15" i="2"/>
  <c r="Y17" i="2"/>
  <c r="Y11" i="2"/>
  <c r="Y26" i="2"/>
  <c r="Y38" i="2"/>
  <c r="Y32" i="2"/>
  <c r="Y24" i="2"/>
  <c r="Y28" i="2"/>
  <c r="Y31" i="2"/>
  <c r="Y10" i="2"/>
  <c r="Y12" i="2"/>
  <c r="Y33" i="2"/>
  <c r="Y27" i="2"/>
  <c r="Y30" i="2"/>
  <c r="Y14" i="2"/>
  <c r="Y20" i="2"/>
  <c r="Y45" i="2"/>
  <c r="Y48" i="2"/>
  <c r="Y25" i="2"/>
  <c r="Y37" i="2"/>
  <c r="Y47" i="2"/>
  <c r="Y13" i="2"/>
  <c r="Y49" i="2"/>
  <c r="Y22" i="2"/>
  <c r="Y29" i="2"/>
  <c r="Y39" i="2"/>
  <c r="Y46" i="2"/>
  <c r="Y19" i="2"/>
  <c r="Y44" i="2"/>
  <c r="Y36" i="2"/>
  <c r="Y16" i="2"/>
  <c r="Y23" i="2"/>
  <c r="Y21" i="2"/>
  <c r="Y41" i="2"/>
  <c r="Y43" i="2"/>
  <c r="Y42" i="2"/>
  <c r="Y40" i="2"/>
  <c r="Y35" i="2"/>
  <c r="Y34" i="2"/>
  <c r="Z19" i="2"/>
  <c r="Z20" i="2"/>
  <c r="Z21" i="2"/>
  <c r="Z22" i="2"/>
  <c r="Z23" i="2"/>
  <c r="Z24" i="2"/>
  <c r="Z25" i="2"/>
  <c r="Z26" i="2"/>
  <c r="Z27" i="2"/>
  <c r="Z28" i="2"/>
  <c r="Z18" i="2"/>
  <c r="G17" i="15"/>
  <c r="G18" i="15"/>
  <c r="G10" i="15"/>
  <c r="G20" i="15"/>
  <c r="G19" i="15"/>
  <c r="G12" i="15"/>
  <c r="G25" i="15"/>
  <c r="G14" i="15"/>
  <c r="G15" i="15"/>
  <c r="G11" i="15"/>
  <c r="G23" i="15"/>
  <c r="G9" i="15"/>
  <c r="G27" i="15"/>
  <c r="G13" i="15"/>
  <c r="G26" i="15"/>
  <c r="G10" i="18"/>
  <c r="M10" i="18"/>
  <c r="Q12" i="31"/>
  <c r="Q30" i="31"/>
  <c r="Q23" i="31"/>
  <c r="Q31" i="31"/>
  <c r="Q49" i="31"/>
  <c r="Q34" i="31"/>
  <c r="Q32" i="31"/>
  <c r="Q45" i="31"/>
  <c r="Q48" i="31"/>
  <c r="Q37" i="31"/>
  <c r="C7" i="26"/>
  <c r="W55" i="2" l="1"/>
  <c r="Y55" i="2" s="1"/>
  <c r="G17" i="27"/>
  <c r="I17" i="18"/>
  <c r="E10" i="8"/>
  <c r="W53" i="2"/>
  <c r="Y53" i="2" s="1"/>
  <c r="W52" i="2"/>
  <c r="Y52" i="2" s="1"/>
  <c r="W51" i="2"/>
  <c r="Y51" i="2" s="1"/>
  <c r="M13" i="18"/>
  <c r="W59" i="2"/>
  <c r="Y59" i="2" s="1"/>
  <c r="W58" i="2"/>
  <c r="Y58" i="2" s="1"/>
  <c r="I11" i="27"/>
  <c r="I10" i="27"/>
  <c r="I12" i="27"/>
  <c r="I13" i="27"/>
  <c r="G28" i="15"/>
  <c r="AA7" i="5"/>
  <c r="M7" i="5"/>
  <c r="I7" i="7"/>
  <c r="C7" i="7"/>
  <c r="I10" i="8" l="1"/>
  <c r="M17" i="18"/>
  <c r="M18" i="18" s="1"/>
  <c r="I18" i="18"/>
  <c r="I40" i="25"/>
  <c r="I41" i="25"/>
  <c r="I42" i="25"/>
  <c r="I43" i="25"/>
  <c r="I44" i="25"/>
  <c r="I45" i="25"/>
  <c r="I55" i="25"/>
  <c r="A3" i="26"/>
  <c r="I12" i="26"/>
  <c r="G21" i="32"/>
  <c r="I24" i="32"/>
  <c r="K21" i="32"/>
  <c r="M21" i="32"/>
  <c r="A3" i="32"/>
  <c r="A2" i="32"/>
  <c r="A1" i="32"/>
  <c r="C7" i="32"/>
  <c r="K7" i="32"/>
  <c r="M24" i="32" l="1"/>
  <c r="S58" i="19"/>
  <c r="Q67" i="25"/>
  <c r="S67" i="25" s="1"/>
  <c r="Q68" i="25"/>
  <c r="S68" i="25" s="1"/>
  <c r="Q69" i="25"/>
  <c r="S69" i="25" s="1"/>
  <c r="G63" i="25"/>
  <c r="G64" i="25"/>
  <c r="Q71" i="25"/>
  <c r="S71" i="25" s="1"/>
  <c r="G65" i="25"/>
  <c r="G67" i="25"/>
  <c r="G66" i="25"/>
  <c r="Q63" i="25"/>
  <c r="G68" i="25"/>
  <c r="Q64" i="25"/>
  <c r="G69" i="25"/>
  <c r="Q65" i="25"/>
  <c r="G71" i="25"/>
  <c r="I71" i="25" s="1"/>
  <c r="Q66" i="25"/>
  <c r="S66" i="25" s="1"/>
  <c r="Q29" i="25"/>
  <c r="S29" i="25" s="1"/>
  <c r="Q55" i="25"/>
  <c r="S55" i="25" s="1"/>
  <c r="Q70" i="25"/>
  <c r="S70" i="25" s="1"/>
  <c r="G62" i="25"/>
  <c r="G70" i="25"/>
  <c r="Q62" i="25"/>
  <c r="I69" i="19"/>
  <c r="G70" i="19"/>
  <c r="C70" i="19"/>
  <c r="E70" i="19"/>
  <c r="O70" i="19"/>
  <c r="M70" i="19"/>
  <c r="K70" i="19"/>
  <c r="I33" i="19"/>
  <c r="I34" i="19"/>
  <c r="I35" i="19"/>
  <c r="I36" i="19"/>
  <c r="I37" i="19"/>
  <c r="I38" i="19"/>
  <c r="I39" i="19"/>
  <c r="I40" i="19"/>
  <c r="I41" i="19"/>
  <c r="I56" i="19"/>
  <c r="I57" i="19"/>
  <c r="I58" i="19"/>
  <c r="I59" i="19"/>
  <c r="I60" i="19"/>
  <c r="C62" i="31"/>
  <c r="E62" i="31"/>
  <c r="K62" i="31"/>
  <c r="M62" i="31"/>
  <c r="O62" i="31"/>
  <c r="T66" i="31"/>
  <c r="I70" i="19" l="1"/>
  <c r="Q70" i="19"/>
  <c r="I69" i="31"/>
  <c r="Q69" i="31"/>
  <c r="O70" i="31"/>
  <c r="K70" i="31"/>
  <c r="M70" i="31"/>
  <c r="C70" i="31"/>
  <c r="E70" i="31"/>
  <c r="G70" i="31"/>
  <c r="Q68" i="31"/>
  <c r="S66" i="31"/>
  <c r="I40" i="31"/>
  <c r="I10" i="31"/>
  <c r="I62" i="31" s="1"/>
  <c r="Q16" i="31"/>
  <c r="Q29" i="31"/>
  <c r="Q15" i="31"/>
  <c r="Q43" i="31"/>
  <c r="Q17" i="31"/>
  <c r="Q20" i="31"/>
  <c r="Q11" i="31"/>
  <c r="Q14" i="31"/>
  <c r="Q13" i="31"/>
  <c r="Q47" i="31"/>
  <c r="Q36" i="31"/>
  <c r="Q41" i="31"/>
  <c r="Q44" i="31"/>
  <c r="Q21" i="31"/>
  <c r="Q9" i="31"/>
  <c r="Q40" i="31"/>
  <c r="Q46" i="31"/>
  <c r="Q38" i="31"/>
  <c r="Q35" i="31"/>
  <c r="Q22" i="31"/>
  <c r="Q39" i="31"/>
  <c r="Q33" i="31"/>
  <c r="Q26" i="31"/>
  <c r="Q10" i="31"/>
  <c r="Q24" i="31"/>
  <c r="Q25" i="31"/>
  <c r="Q19" i="31"/>
  <c r="Q18" i="31"/>
  <c r="Q42" i="31"/>
  <c r="K28" i="15"/>
  <c r="K33" i="15" s="1"/>
  <c r="V67" i="31" l="1"/>
  <c r="S71" i="19"/>
  <c r="S66" i="19"/>
  <c r="G15" i="26"/>
  <c r="T71" i="19"/>
  <c r="Q62" i="31"/>
  <c r="K31" i="15"/>
  <c r="I70" i="31"/>
  <c r="Q70" i="31"/>
  <c r="K61" i="19"/>
  <c r="C61" i="19"/>
  <c r="C7" i="19"/>
  <c r="C65" i="19" s="1"/>
  <c r="K7" i="19"/>
  <c r="K65" i="19" s="1"/>
  <c r="C7" i="31"/>
  <c r="C66" i="31" s="1"/>
  <c r="K7" i="31"/>
  <c r="K66" i="31" s="1"/>
  <c r="I7" i="18"/>
  <c r="C7" i="18"/>
  <c r="A3" i="17"/>
  <c r="I7" i="17"/>
  <c r="C7" i="17"/>
  <c r="A3" i="23"/>
  <c r="A3" i="15"/>
  <c r="C7" i="15"/>
  <c r="I7" i="15"/>
  <c r="C7" i="14"/>
  <c r="E7" i="14"/>
  <c r="A3" i="14"/>
  <c r="U71" i="31" l="1"/>
  <c r="U66" i="31"/>
  <c r="S67" i="31"/>
  <c r="T67" i="31"/>
  <c r="O15" i="26"/>
  <c r="E15" i="26"/>
  <c r="C7" i="27"/>
  <c r="G7" i="27"/>
  <c r="A3" i="27"/>
  <c r="M7" i="26"/>
  <c r="A3" i="25"/>
  <c r="C6" i="8"/>
  <c r="C6" i="15" s="1"/>
  <c r="C6" i="7"/>
  <c r="M8" i="7"/>
  <c r="C6" i="5"/>
  <c r="E6" i="30"/>
  <c r="C12" i="30" s="1"/>
  <c r="S11" i="5"/>
  <c r="W11" i="5"/>
  <c r="M11" i="5"/>
  <c r="A3" i="5"/>
  <c r="A3" i="30"/>
  <c r="M7" i="30"/>
  <c r="M13" i="30" s="1"/>
  <c r="C7" i="30"/>
  <c r="C13" i="30" s="1"/>
  <c r="K9" i="7" l="1"/>
  <c r="K11" i="7"/>
  <c r="K10" i="7"/>
  <c r="K12" i="7"/>
  <c r="C6" i="25"/>
  <c r="C6" i="26" s="1"/>
  <c r="A3" i="19"/>
  <c r="A3" i="31"/>
  <c r="A3" i="18"/>
  <c r="Q18" i="2"/>
  <c r="AA18" i="2" s="1"/>
  <c r="Q50" i="2"/>
  <c r="K60" i="2"/>
  <c r="G60" i="2"/>
  <c r="G63" i="2" s="1"/>
  <c r="I60" i="2"/>
  <c r="O60" i="2"/>
  <c r="U60" i="2"/>
  <c r="U65" i="2" s="1"/>
  <c r="Y18" i="2"/>
  <c r="M60" i="2"/>
  <c r="AA50" i="2" l="1"/>
  <c r="W50" i="2"/>
  <c r="Y50" i="2" s="1"/>
  <c r="Y60" i="2"/>
  <c r="K13" i="7"/>
  <c r="K16" i="7" s="1"/>
  <c r="AI11" i="5"/>
  <c r="C6" i="31"/>
  <c r="C65" i="31" s="1"/>
  <c r="C6" i="19"/>
  <c r="C64" i="19" s="1"/>
  <c r="C6" i="17"/>
  <c r="A6" i="23"/>
  <c r="C6" i="18"/>
  <c r="C6" i="14"/>
  <c r="C6" i="27"/>
  <c r="Q60" i="2"/>
  <c r="I22" i="25"/>
  <c r="I23" i="25"/>
  <c r="M14" i="15"/>
  <c r="M13" i="15"/>
  <c r="M9" i="15"/>
  <c r="M12" i="15"/>
  <c r="M11" i="15"/>
  <c r="M15" i="15"/>
  <c r="M23" i="15"/>
  <c r="M24" i="15"/>
  <c r="M26" i="15"/>
  <c r="M20" i="15"/>
  <c r="M19" i="15"/>
  <c r="M18" i="15"/>
  <c r="M27" i="15"/>
  <c r="M10" i="15"/>
  <c r="M25" i="15"/>
  <c r="C28" i="15"/>
  <c r="M28" i="15" l="1"/>
  <c r="AA11" i="5"/>
  <c r="I61" i="19"/>
  <c r="E61" i="19"/>
  <c r="G61" i="19"/>
  <c r="M61" i="19"/>
  <c r="M10" i="17"/>
  <c r="M11" i="17"/>
  <c r="M9" i="17"/>
  <c r="G10" i="17"/>
  <c r="G11" i="17"/>
  <c r="G9" i="17"/>
  <c r="T64" i="19" l="1"/>
  <c r="T57" i="19"/>
  <c r="U57" i="19" s="1"/>
  <c r="M12" i="17"/>
  <c r="G12" i="17"/>
  <c r="O11" i="5"/>
  <c r="O14" i="5" s="1"/>
  <c r="Q11" i="5"/>
  <c r="Q14" i="5" s="1"/>
  <c r="U11" i="5"/>
  <c r="Y11" i="5"/>
  <c r="AE11" i="5"/>
  <c r="AE14" i="5" s="1"/>
  <c r="AG11" i="5"/>
  <c r="AG14" i="5" s="1"/>
  <c r="AG16" i="5" s="1"/>
  <c r="E8" i="23"/>
  <c r="E9" i="23"/>
  <c r="C12" i="17" l="1"/>
  <c r="C15" i="26" s="1"/>
  <c r="E12" i="17"/>
  <c r="E15" i="17" s="1"/>
  <c r="I12" i="17"/>
  <c r="M15" i="26" s="1"/>
  <c r="K12" i="17"/>
  <c r="K15" i="17" s="1"/>
  <c r="C13" i="7"/>
  <c r="G13" i="7"/>
  <c r="G16" i="7" s="1"/>
  <c r="E13" i="7"/>
  <c r="E16" i="7" s="1"/>
  <c r="C16" i="7" l="1"/>
  <c r="G17" i="7"/>
  <c r="I15" i="26"/>
  <c r="S15" i="26"/>
  <c r="E28" i="15"/>
  <c r="E33" i="15" s="1"/>
  <c r="W60" i="2"/>
  <c r="W65" i="2" s="1"/>
  <c r="E31" i="15" l="1"/>
  <c r="E11" i="14" l="1"/>
  <c r="E16" i="14" s="1"/>
  <c r="E14" i="14" l="1"/>
  <c r="O94" i="25"/>
  <c r="E94" i="25"/>
  <c r="O13" i="26"/>
  <c r="O18" i="26" l="1"/>
  <c r="W70" i="31"/>
  <c r="E97" i="25"/>
  <c r="X63" i="31"/>
  <c r="O97" i="25"/>
  <c r="X62" i="31"/>
  <c r="S69" i="31"/>
  <c r="O16" i="26"/>
  <c r="S70" i="31"/>
  <c r="A3" i="7" l="1"/>
  <c r="A1" i="26" l="1"/>
  <c r="A1" i="27"/>
  <c r="A1" i="25"/>
  <c r="E16" i="18" l="1"/>
  <c r="E18" i="18"/>
  <c r="K16" i="18"/>
  <c r="A1" i="23"/>
  <c r="A1" i="19"/>
  <c r="A1" i="18"/>
  <c r="A1" i="17"/>
  <c r="A1" i="15"/>
  <c r="A1" i="14"/>
  <c r="A1" i="8"/>
  <c r="A1" i="31" s="1"/>
  <c r="A1" i="7"/>
  <c r="A1" i="5"/>
  <c r="C11" i="14"/>
  <c r="Q81" i="25" l="1"/>
  <c r="S81" i="25" s="1"/>
  <c r="Q93" i="25"/>
  <c r="S93" i="25" s="1"/>
  <c r="Q32" i="25"/>
  <c r="Q54" i="25"/>
  <c r="S54" i="25" s="1"/>
  <c r="G16" i="25"/>
  <c r="G39" i="25"/>
  <c r="Q82" i="25"/>
  <c r="S82" i="25" s="1"/>
  <c r="Q72" i="25"/>
  <c r="S72" i="25" s="1"/>
  <c r="Q34" i="25"/>
  <c r="Q56" i="25"/>
  <c r="S56" i="25" s="1"/>
  <c r="G18" i="25"/>
  <c r="G47" i="25"/>
  <c r="I47" i="25" s="1"/>
  <c r="G61" i="25"/>
  <c r="I61" i="25" s="1"/>
  <c r="G83" i="25"/>
  <c r="I83" i="25" s="1"/>
  <c r="Q83" i="25"/>
  <c r="S83" i="25" s="1"/>
  <c r="Q11" i="25"/>
  <c r="S11" i="25" s="1"/>
  <c r="Q36" i="25"/>
  <c r="S36" i="25" s="1"/>
  <c r="Q57" i="25"/>
  <c r="S57" i="25" s="1"/>
  <c r="G19" i="25"/>
  <c r="G48" i="25"/>
  <c r="I48" i="25" s="1"/>
  <c r="G72" i="25"/>
  <c r="I72" i="25" s="1"/>
  <c r="G84" i="25"/>
  <c r="I84" i="25" s="1"/>
  <c r="Q15" i="25"/>
  <c r="S15" i="25" s="1"/>
  <c r="Q84" i="25"/>
  <c r="S84" i="25" s="1"/>
  <c r="Q12" i="25"/>
  <c r="Q37" i="25"/>
  <c r="S37" i="25" s="1"/>
  <c r="Q58" i="25"/>
  <c r="G20" i="25"/>
  <c r="G49" i="25"/>
  <c r="I49" i="25" s="1"/>
  <c r="G73" i="25"/>
  <c r="I73" i="25" s="1"/>
  <c r="G85" i="25"/>
  <c r="I85" i="25" s="1"/>
  <c r="Q85" i="25"/>
  <c r="S85" i="25" s="1"/>
  <c r="Q73" i="25"/>
  <c r="S73" i="25" s="1"/>
  <c r="G74" i="25"/>
  <c r="I74" i="25" s="1"/>
  <c r="Q74" i="25"/>
  <c r="S74" i="25" s="1"/>
  <c r="Q86" i="25"/>
  <c r="S86" i="25" s="1"/>
  <c r="Q16" i="25"/>
  <c r="S16" i="25" s="1"/>
  <c r="Q39" i="25"/>
  <c r="S39" i="25" s="1"/>
  <c r="Q60" i="25"/>
  <c r="S60" i="25" s="1"/>
  <c r="G26" i="25"/>
  <c r="G52" i="25"/>
  <c r="I52" i="25" s="1"/>
  <c r="G75" i="25"/>
  <c r="G87" i="25"/>
  <c r="I87" i="25" s="1"/>
  <c r="Q91" i="25"/>
  <c r="S91" i="25" s="1"/>
  <c r="G12" i="25"/>
  <c r="G80" i="25"/>
  <c r="I80" i="25" s="1"/>
  <c r="Q80" i="25"/>
  <c r="S80" i="25" s="1"/>
  <c r="G15" i="25"/>
  <c r="G93" i="25"/>
  <c r="G60" i="25"/>
  <c r="I60" i="25" s="1"/>
  <c r="G51" i="25"/>
  <c r="I51" i="25" s="1"/>
  <c r="Q75" i="25"/>
  <c r="S75" i="25" s="1"/>
  <c r="Q87" i="25"/>
  <c r="S87" i="25" s="1"/>
  <c r="Q18" i="25"/>
  <c r="S18" i="25" s="1"/>
  <c r="Q47" i="25"/>
  <c r="S47" i="25" s="1"/>
  <c r="Q61" i="25"/>
  <c r="S61" i="25" s="1"/>
  <c r="G30" i="25"/>
  <c r="G53" i="25"/>
  <c r="I53" i="25" s="1"/>
  <c r="G76" i="25"/>
  <c r="G88" i="25"/>
  <c r="I88" i="25" s="1"/>
  <c r="Q26" i="25"/>
  <c r="G58" i="25"/>
  <c r="I58" i="25" s="1"/>
  <c r="Q92" i="25"/>
  <c r="S92" i="25" s="1"/>
  <c r="G38" i="25"/>
  <c r="Q38" i="25"/>
  <c r="S38" i="25" s="1"/>
  <c r="G86" i="25"/>
  <c r="I86" i="25" s="1"/>
  <c r="Q76" i="25"/>
  <c r="S76" i="25" s="1"/>
  <c r="Q88" i="25"/>
  <c r="S88" i="25" s="1"/>
  <c r="Q19" i="25"/>
  <c r="S19" i="25" s="1"/>
  <c r="Q48" i="25"/>
  <c r="S48" i="25" s="1"/>
  <c r="Q10" i="25"/>
  <c r="S10" i="25" s="1"/>
  <c r="G32" i="25"/>
  <c r="G54" i="25"/>
  <c r="I54" i="25" s="1"/>
  <c r="G77" i="25"/>
  <c r="G89" i="25"/>
  <c r="I89" i="25" s="1"/>
  <c r="Q52" i="25"/>
  <c r="S52" i="25" s="1"/>
  <c r="G37" i="25"/>
  <c r="Q30" i="25"/>
  <c r="G59" i="25"/>
  <c r="I59" i="25" s="1"/>
  <c r="G10" i="25"/>
  <c r="Q77" i="25"/>
  <c r="S77" i="25" s="1"/>
  <c r="Q89" i="25"/>
  <c r="S89" i="25" s="1"/>
  <c r="Q20" i="25"/>
  <c r="S20" i="25" s="1"/>
  <c r="Q49" i="25"/>
  <c r="S49" i="25" s="1"/>
  <c r="G34" i="25"/>
  <c r="G56" i="25"/>
  <c r="I56" i="25" s="1"/>
  <c r="G78" i="25"/>
  <c r="G90" i="25"/>
  <c r="I90" i="25" s="1"/>
  <c r="Q79" i="25"/>
  <c r="S79" i="25" s="1"/>
  <c r="Q53" i="25"/>
  <c r="S53" i="25" s="1"/>
  <c r="G81" i="25"/>
  <c r="I81" i="25" s="1"/>
  <c r="G82" i="25"/>
  <c r="I82" i="25" s="1"/>
  <c r="G21" i="25"/>
  <c r="Q78" i="25"/>
  <c r="S78" i="25" s="1"/>
  <c r="Q90" i="25"/>
  <c r="S90" i="25" s="1"/>
  <c r="Q21" i="25"/>
  <c r="S21" i="25" s="1"/>
  <c r="Q51" i="25"/>
  <c r="S51" i="25" s="1"/>
  <c r="G11" i="25"/>
  <c r="G36" i="25"/>
  <c r="G57" i="25"/>
  <c r="I57" i="25" s="1"/>
  <c r="G79" i="25"/>
  <c r="G91" i="25"/>
  <c r="I91" i="25" s="1"/>
  <c r="G92" i="25"/>
  <c r="I92" i="25" s="1"/>
  <c r="Q59" i="25"/>
  <c r="S59" i="25" s="1"/>
  <c r="C14" i="14"/>
  <c r="C16" i="14"/>
  <c r="S62" i="25"/>
  <c r="S63" i="25"/>
  <c r="S65" i="25"/>
  <c r="S32" i="25"/>
  <c r="I10" i="25"/>
  <c r="S33" i="25"/>
  <c r="S12" i="25"/>
  <c r="S34" i="25"/>
  <c r="S50" i="25"/>
  <c r="S64" i="25"/>
  <c r="S13" i="25"/>
  <c r="S41" i="25"/>
  <c r="S23" i="25"/>
  <c r="S25" i="25"/>
  <c r="S26" i="25"/>
  <c r="S58" i="25"/>
  <c r="S28" i="25"/>
  <c r="S30" i="25"/>
  <c r="S35" i="25"/>
  <c r="L11" i="8"/>
  <c r="J11" i="8"/>
  <c r="K11" i="8"/>
  <c r="I38" i="25" l="1"/>
  <c r="I21" i="25"/>
  <c r="I26" i="25"/>
  <c r="I79" i="25"/>
  <c r="I93" i="25"/>
  <c r="I12" i="25"/>
  <c r="I63" i="25"/>
  <c r="I62" i="25"/>
  <c r="I66" i="25"/>
  <c r="I65" i="25"/>
  <c r="I28" i="25"/>
  <c r="I14" i="25"/>
  <c r="I35" i="25"/>
  <c r="I32" i="25"/>
  <c r="I31" i="25"/>
  <c r="I18" i="25"/>
  <c r="I17" i="25"/>
  <c r="I77" i="25"/>
  <c r="I67" i="25"/>
  <c r="I64" i="25"/>
  <c r="I15" i="25"/>
  <c r="I29" i="25"/>
  <c r="I27" i="25"/>
  <c r="I68" i="25"/>
  <c r="I19" i="25"/>
  <c r="I30" i="25"/>
  <c r="I39" i="25"/>
  <c r="I75" i="25"/>
  <c r="I34" i="25"/>
  <c r="I16" i="25"/>
  <c r="I13" i="25"/>
  <c r="I37" i="25"/>
  <c r="I70" i="25"/>
  <c r="I20" i="25"/>
  <c r="I33" i="25"/>
  <c r="I25" i="25"/>
  <c r="I36" i="25"/>
  <c r="G94" i="25"/>
  <c r="I11" i="25"/>
  <c r="I24" i="25"/>
  <c r="I76" i="25"/>
  <c r="I78" i="25"/>
  <c r="I69" i="25"/>
  <c r="C94" i="25"/>
  <c r="I15" i="18"/>
  <c r="M94" i="25"/>
  <c r="Q94" i="25"/>
  <c r="Q97" i="25" s="1"/>
  <c r="C14" i="27"/>
  <c r="I10" i="26"/>
  <c r="S11" i="26"/>
  <c r="S10" i="26"/>
  <c r="Q16" i="26"/>
  <c r="G13" i="26"/>
  <c r="E13" i="26"/>
  <c r="M13" i="26"/>
  <c r="C13" i="26"/>
  <c r="M97" i="25" l="1"/>
  <c r="I32" i="15"/>
  <c r="C97" i="25"/>
  <c r="C32" i="15"/>
  <c r="C17" i="27"/>
  <c r="C17" i="18"/>
  <c r="G18" i="26"/>
  <c r="S67" i="19"/>
  <c r="C18" i="26"/>
  <c r="C14" i="17"/>
  <c r="I14" i="17"/>
  <c r="M18" i="26"/>
  <c r="E16" i="26"/>
  <c r="E18" i="26"/>
  <c r="W71" i="31"/>
  <c r="G97" i="25"/>
  <c r="V57" i="19"/>
  <c r="S13" i="26"/>
  <c r="G16" i="26"/>
  <c r="C15" i="18"/>
  <c r="C16" i="18" s="1"/>
  <c r="E11" i="27"/>
  <c r="E10" i="27"/>
  <c r="E12" i="27"/>
  <c r="E13" i="27"/>
  <c r="I16" i="18"/>
  <c r="M15" i="18"/>
  <c r="M16" i="18" s="1"/>
  <c r="M16" i="26"/>
  <c r="C30" i="15"/>
  <c r="C16" i="26"/>
  <c r="I30" i="15"/>
  <c r="S94" i="25"/>
  <c r="E8" i="8" s="1"/>
  <c r="I13" i="26"/>
  <c r="I94" i="25"/>
  <c r="L10" i="8"/>
  <c r="K10" i="8"/>
  <c r="K8" i="8"/>
  <c r="J10" i="8"/>
  <c r="J8" i="8"/>
  <c r="E9" i="8" l="1"/>
  <c r="U12" i="26"/>
  <c r="E12" i="8"/>
  <c r="G8" i="8"/>
  <c r="I8" i="8"/>
  <c r="U11" i="26"/>
  <c r="C15" i="17"/>
  <c r="G14" i="17"/>
  <c r="G15" i="17" s="1"/>
  <c r="G17" i="18"/>
  <c r="G18" i="18" s="1"/>
  <c r="C18" i="18"/>
  <c r="C33" i="15"/>
  <c r="G32" i="15"/>
  <c r="G33" i="15" s="1"/>
  <c r="M14" i="17"/>
  <c r="M15" i="17" s="1"/>
  <c r="I15" i="17"/>
  <c r="M32" i="15"/>
  <c r="M33" i="15" s="1"/>
  <c r="I33" i="15"/>
  <c r="U10" i="26"/>
  <c r="K79" i="25"/>
  <c r="K91" i="25"/>
  <c r="K80" i="25"/>
  <c r="K86" i="25"/>
  <c r="K82" i="25"/>
  <c r="K85" i="25"/>
  <c r="K83" i="25"/>
  <c r="K84" i="25"/>
  <c r="K89" i="25"/>
  <c r="K88" i="25"/>
  <c r="K90" i="25"/>
  <c r="K87" i="25"/>
  <c r="K81" i="25"/>
  <c r="U80" i="25"/>
  <c r="U81" i="25"/>
  <c r="U83" i="25"/>
  <c r="U84" i="25"/>
  <c r="U86" i="25"/>
  <c r="U87" i="25"/>
  <c r="U88" i="25"/>
  <c r="U91" i="25"/>
  <c r="U89" i="25"/>
  <c r="U85" i="25"/>
  <c r="U82" i="25"/>
  <c r="U90" i="25"/>
  <c r="U29" i="25"/>
  <c r="U51" i="25"/>
  <c r="U46" i="25"/>
  <c r="U49" i="25"/>
  <c r="U48" i="25"/>
  <c r="U52" i="25"/>
  <c r="U47" i="25"/>
  <c r="U50" i="25"/>
  <c r="E14" i="27"/>
  <c r="K29" i="25"/>
  <c r="K46" i="25"/>
  <c r="L52" i="25"/>
  <c r="K47" i="25"/>
  <c r="L47" i="25"/>
  <c r="K48" i="25"/>
  <c r="L48" i="25"/>
  <c r="K49" i="25"/>
  <c r="L49" i="25"/>
  <c r="K50" i="25"/>
  <c r="L50" i="25"/>
  <c r="L51" i="25"/>
  <c r="L46" i="25"/>
  <c r="L45" i="25"/>
  <c r="K52" i="25"/>
  <c r="K51" i="25"/>
  <c r="G15" i="18"/>
  <c r="G16" i="18" s="1"/>
  <c r="K12" i="25"/>
  <c r="K67" i="25"/>
  <c r="K37" i="25"/>
  <c r="K31" i="25"/>
  <c r="K76" i="25"/>
  <c r="K11" i="25"/>
  <c r="K39" i="25"/>
  <c r="K14" i="25"/>
  <c r="K33" i="25"/>
  <c r="K24" i="25"/>
  <c r="K17" i="25"/>
  <c r="K64" i="25"/>
  <c r="K21" i="25"/>
  <c r="K19" i="25"/>
  <c r="K34" i="25"/>
  <c r="K27" i="25"/>
  <c r="K25" i="25"/>
  <c r="K38" i="25"/>
  <c r="K16" i="25"/>
  <c r="K69" i="25"/>
  <c r="K15" i="25"/>
  <c r="K32" i="25"/>
  <c r="K93" i="25"/>
  <c r="K20" i="25"/>
  <c r="K18" i="25"/>
  <c r="K77" i="25"/>
  <c r="K66" i="25"/>
  <c r="K28" i="25"/>
  <c r="K92" i="25"/>
  <c r="K70" i="25"/>
  <c r="K68" i="25"/>
  <c r="K78" i="25"/>
  <c r="K26" i="25"/>
  <c r="G30" i="15"/>
  <c r="G31" i="15" s="1"/>
  <c r="C31" i="15"/>
  <c r="K11" i="26"/>
  <c r="K12" i="26"/>
  <c r="I16" i="26"/>
  <c r="S16" i="26"/>
  <c r="K65" i="25"/>
  <c r="K10" i="25"/>
  <c r="K63" i="25"/>
  <c r="K13" i="25"/>
  <c r="K55" i="25"/>
  <c r="K61" i="25"/>
  <c r="K44" i="25"/>
  <c r="K72" i="25"/>
  <c r="K60" i="25"/>
  <c r="K56" i="25"/>
  <c r="K73" i="25"/>
  <c r="K58" i="25"/>
  <c r="K54" i="25"/>
  <c r="K53" i="25"/>
  <c r="K45" i="25"/>
  <c r="K43" i="25"/>
  <c r="K41" i="25"/>
  <c r="K42" i="25"/>
  <c r="K71" i="25"/>
  <c r="K74" i="25"/>
  <c r="K59" i="25"/>
  <c r="K57" i="25"/>
  <c r="K40" i="25"/>
  <c r="K23" i="25"/>
  <c r="K22" i="25"/>
  <c r="K35" i="25"/>
  <c r="K30" i="25"/>
  <c r="K75" i="25"/>
  <c r="K62" i="25"/>
  <c r="K36" i="25"/>
  <c r="U14" i="25"/>
  <c r="M30" i="15"/>
  <c r="M31" i="15" s="1"/>
  <c r="I31" i="15"/>
  <c r="U12" i="25"/>
  <c r="U16" i="25"/>
  <c r="U17" i="25"/>
  <c r="U25" i="25"/>
  <c r="U92" i="25"/>
  <c r="U20" i="25"/>
  <c r="U32" i="25"/>
  <c r="U44" i="25"/>
  <c r="U63" i="25"/>
  <c r="U75" i="25"/>
  <c r="U33" i="25"/>
  <c r="U45" i="25"/>
  <c r="U64" i="25"/>
  <c r="U76" i="25"/>
  <c r="U34" i="25"/>
  <c r="U53" i="25"/>
  <c r="U65" i="25"/>
  <c r="U77" i="25"/>
  <c r="U11" i="25"/>
  <c r="U24" i="25"/>
  <c r="U36" i="25"/>
  <c r="U55" i="25"/>
  <c r="U67" i="25"/>
  <c r="U31" i="25"/>
  <c r="U37" i="25"/>
  <c r="U56" i="25"/>
  <c r="U68" i="25"/>
  <c r="U57" i="25"/>
  <c r="U69" i="25"/>
  <c r="U93" i="25"/>
  <c r="U15" i="25"/>
  <c r="U39" i="25"/>
  <c r="U58" i="25"/>
  <c r="U70" i="25"/>
  <c r="U35" i="25"/>
  <c r="U66" i="25"/>
  <c r="U78" i="25"/>
  <c r="U28" i="25"/>
  <c r="U40" i="25"/>
  <c r="U59" i="25"/>
  <c r="U71" i="25"/>
  <c r="U54" i="25"/>
  <c r="U41" i="25"/>
  <c r="U60" i="25"/>
  <c r="U72" i="25"/>
  <c r="U43" i="25"/>
  <c r="U74" i="25"/>
  <c r="U18" i="25"/>
  <c r="U30" i="25"/>
  <c r="U42" i="25"/>
  <c r="U61" i="25"/>
  <c r="U73" i="25"/>
  <c r="U22" i="25"/>
  <c r="U23" i="25"/>
  <c r="U38" i="25"/>
  <c r="U21" i="25"/>
  <c r="U62" i="25"/>
  <c r="U79" i="25"/>
  <c r="U13" i="25"/>
  <c r="U27" i="25"/>
  <c r="U19" i="25"/>
  <c r="U10" i="25"/>
  <c r="U26" i="25"/>
  <c r="K10" i="26"/>
  <c r="I14" i="27"/>
  <c r="L8" i="8"/>
  <c r="L9" i="8"/>
  <c r="J9" i="8"/>
  <c r="J12" i="8" s="1"/>
  <c r="J15" i="8" s="1"/>
  <c r="K9" i="8"/>
  <c r="K12" i="8" s="1"/>
  <c r="G11" i="8" l="1"/>
  <c r="E15" i="8"/>
  <c r="G10" i="8"/>
  <c r="I9" i="8"/>
  <c r="I12" i="8" s="1"/>
  <c r="G9" i="8"/>
  <c r="K94" i="25"/>
  <c r="U13" i="26"/>
  <c r="K13" i="26"/>
  <c r="L12" i="8"/>
  <c r="L15" i="8" s="1"/>
  <c r="U94" i="25" l="1"/>
  <c r="G12" i="8" l="1"/>
  <c r="Q61" i="19"/>
  <c r="O61" i="19"/>
  <c r="S64" i="19" l="1"/>
  <c r="T58" i="19"/>
  <c r="U58" i="19" s="1"/>
  <c r="V58" i="19" s="1"/>
</calcChain>
</file>

<file path=xl/sharedStrings.xml><?xml version="1.0" encoding="utf-8"?>
<sst xmlns="http://schemas.openxmlformats.org/spreadsheetml/2006/main" count="574" uniqueCount="234">
  <si>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</si>
  <si>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</si>
  <si>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</si>
  <si>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</si>
  <si>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</si>
  <si>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</si>
  <si>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</si>
  <si>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</si>
  <si>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</si>
  <si>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</si>
  <si>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</si>
  <si>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</si>
  <si>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صادرات ایران</t>
  </si>
  <si>
    <t>بانک ملت</t>
  </si>
  <si>
    <t>پالایش نفت اصفهان</t>
  </si>
  <si>
    <t>تامین سرمایه دماوند</t>
  </si>
  <si>
    <t>سرمایه گذاری تامین اجتماعی</t>
  </si>
  <si>
    <t>شمش طلا GoldBar</t>
  </si>
  <si>
    <t>ملی‌ صنایع‌ مس‌ ایران‌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</si>
  <si>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</si>
  <si>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</si>
  <si>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</si>
  <si>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</si>
  <si>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</si>
  <si>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</si>
  <si>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</si>
  <si>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وبملت-1383-05/07/27</t>
  </si>
  <si>
    <t>1405/07/27</t>
  </si>
  <si>
    <t>تعداد اوراق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</si>
  <si>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</si>
  <si>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</si>
  <si>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</si>
  <si>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</si>
  <si>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</si>
  <si>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</si>
  <si>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</si>
  <si>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سپرده های بانکی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</si>
  <si>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</si>
  <si>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</si>
  <si>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</si>
  <si>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</si>
  <si>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</si>
  <si>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</si>
  <si>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</si>
  <si>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</si>
  <si>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2-2</t>
  </si>
  <si>
    <t>سایر درآمدها</t>
  </si>
  <si>
    <t>سهام</t>
  </si>
  <si>
    <t>درآمد سود سهام</t>
  </si>
  <si>
    <t>درآمد تغییر ارزش</t>
  </si>
  <si>
    <t>درآمد فروش</t>
  </si>
  <si>
    <t>عنوان</t>
  </si>
  <si>
    <t>درآمد سود اوراق</t>
  </si>
  <si>
    <t>مرابحه سمگا-دماوند060907</t>
  </si>
  <si>
    <t>صکوک مرابحه اندیمشک07-6ماهه23%</t>
  </si>
  <si>
    <t>صکوک اجاره اخابر61-3ماهه23%</t>
  </si>
  <si>
    <t>مبلغ شناسایی شده بابت قرارداد خرید و نگهداری اوراق بهادار</t>
  </si>
  <si>
    <t>طرف معامله</t>
  </si>
  <si>
    <t>نوع وابستگی</t>
  </si>
  <si>
    <t>نام ورقه بهادار</t>
  </si>
  <si>
    <t>بهای تمام شده اوراق</t>
  </si>
  <si>
    <t>نام سپرده بانکی</t>
  </si>
  <si>
    <t>سود سپرده بانکی و گواهی سپرده</t>
  </si>
  <si>
    <t>درصد سود به میانگین سپرده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</si>
  <si>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</si>
  <si>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</si>
  <si>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</si>
  <si>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</si>
  <si>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</si>
  <si>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1406/11/14</t>
  </si>
  <si>
    <t>خالص بهای فروش</t>
  </si>
  <si>
    <t>ارزش دفتری</t>
  </si>
  <si>
    <t>سود و زیان ناشی از فروش</t>
  </si>
  <si>
    <t>سود و زیان ناشی از تغییر قیمت</t>
  </si>
  <si>
    <t>.</t>
  </si>
  <si>
    <t>در اجرای ابلاغیه شماره 12020093 مورخ 1396/09/05 سازمان بورس و اوراق بهادار</t>
  </si>
  <si>
    <t>میانگین نرخ بازده تا سررسید قراردادهای منعقده(درصد)</t>
  </si>
  <si>
    <t>نرخ اسمی(درصد)</t>
  </si>
  <si>
    <t>فولاد مبارکه اصفهان</t>
  </si>
  <si>
    <t>معدنی‌وصنعتی‌چادرملو</t>
  </si>
  <si>
    <t>بورس کالای ایران</t>
  </si>
  <si>
    <t>شیر و گوشت زاگرس شهرکرد</t>
  </si>
  <si>
    <t>داروسازی‌ فارابی‌</t>
  </si>
  <si>
    <t>توزیع دارو پخش</t>
  </si>
  <si>
    <t>پتروشیمی‌شیراز</t>
  </si>
  <si>
    <t>توسعه خدمات دریایی وبندری سینا</t>
  </si>
  <si>
    <t>سالمین‌</t>
  </si>
  <si>
    <t>صنعت غذایی کورش</t>
  </si>
  <si>
    <t>کاشی‌ الوند</t>
  </si>
  <si>
    <t>سرمایه‌گذاری‌غدیر(هلدینگ‌</t>
  </si>
  <si>
    <t>پالایش نفت بندرعباس</t>
  </si>
  <si>
    <t>تایدواترخاورمیانه</t>
  </si>
  <si>
    <t>تولیدات پتروشیمی قائد بصیر</t>
  </si>
  <si>
    <t>کولان سل</t>
  </si>
  <si>
    <t>نفت‌ بهران‌</t>
  </si>
  <si>
    <t>1402/10/06</t>
  </si>
  <si>
    <t>اوراق مشارکت صکوک مرابحه اندیمشک07-6ماهه23%</t>
  </si>
  <si>
    <t>اوراق فرابورسی صکوک اجاره اخابر61-3ماهه23%</t>
  </si>
  <si>
    <t>33</t>
  </si>
  <si>
    <t>زرین ذرت شاهرود</t>
  </si>
  <si>
    <t>سیمان آرتا اردبیل</t>
  </si>
  <si>
    <t>نشاسته و گلوکز آردینه</t>
  </si>
  <si>
    <t>سیمان‌سپاهان‌</t>
  </si>
  <si>
    <t>شرکت تامین سرمایه دماوند</t>
  </si>
  <si>
    <t>مدیر صندوق</t>
  </si>
  <si>
    <t>32.5</t>
  </si>
  <si>
    <t>بین المللی توسعه ص. معادن غدیر</t>
  </si>
  <si>
    <t>شرکت آهن و فولاد ارفع</t>
  </si>
  <si>
    <t>دارویی و نهاده های زاگرس دارو</t>
  </si>
  <si>
    <t>‫صندوق سرمایه‌گذاری حفظ ارزش دماوند</t>
  </si>
  <si>
    <t>گزارش افشا پرتفوی ماهانه</t>
  </si>
  <si>
    <t xml:space="preserve">  </t>
  </si>
  <si>
    <t>1405/06/31</t>
  </si>
  <si>
    <t>صبا فولاد خلیج فارس</t>
  </si>
  <si>
    <t>فولاد امیرکبیرکاشان</t>
  </si>
  <si>
    <t>کانی کربن طبس</t>
  </si>
  <si>
    <t>صنایع پتروشیمی خلیج فارس</t>
  </si>
  <si>
    <t>مدیریت نیروگاهی ایرانیان مپنا</t>
  </si>
  <si>
    <t>سیمان‌هگمتان‌</t>
  </si>
  <si>
    <t>تولیدی‌مهرام‌</t>
  </si>
  <si>
    <t>ح. کویر تایر</t>
  </si>
  <si>
    <t>آلومینای ایران</t>
  </si>
  <si>
    <t>فنرسازی زر گلپایگان</t>
  </si>
  <si>
    <t>ح.شرکت آهن و فولاد ارفع</t>
  </si>
  <si>
    <t>بانک‌اقتصادنوین‌</t>
  </si>
  <si>
    <t>کویر تایر</t>
  </si>
  <si>
    <t>صنعتی معدنی سیمان تجارت مهریز</t>
  </si>
  <si>
    <t>دارویی‌ رازک‌</t>
  </si>
  <si>
    <t>(مبالغ به ریال)</t>
  </si>
  <si>
    <t>نام اختیار تبعی سهام</t>
  </si>
  <si>
    <t>-</t>
  </si>
  <si>
    <t>اطلاعات اوراق بهادار با درآمد ثابت</t>
  </si>
  <si>
    <t>1-3- سرمایه‌گذاری در  سپرده‌ بانکی</t>
  </si>
  <si>
    <t>2- درآمد حاصل از سرمایه گذاری‌ها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</si>
  <si>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</si>
  <si>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</si>
  <si>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</si>
  <si>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2-1</t>
  </si>
  <si>
    <t>2-3</t>
  </si>
  <si>
    <t>2-4</t>
  </si>
  <si>
    <t>یادداشت 1-1-2</t>
  </si>
  <si>
    <t>یادداشت 2-1-2</t>
  </si>
  <si>
    <t>یادداشت 3-1-2</t>
  </si>
  <si>
    <t>2-1- درآمد حاصل از سرمایه‌گذاری در سهام، حق تقدم سهام و گواهی سپرده کالایی</t>
  </si>
  <si>
    <t xml:space="preserve"> 2-2- درآمد حاصل از سرمایه‌گذاری در اوراق بهادار با درآمد ثابت:</t>
  </si>
  <si>
    <t>یادداشت 1-2-2</t>
  </si>
  <si>
    <t>یادداشت 2-2-2</t>
  </si>
  <si>
    <t>یادداشت 3-2-2</t>
  </si>
  <si>
    <t>یادداشت 1-3-2</t>
  </si>
  <si>
    <t>2-4- سایر درآمدها</t>
  </si>
  <si>
    <t>2-4-1- جزئیات قراردادهای خرید و نگهداری اوراق بهادار با درآمد ثابت</t>
  </si>
  <si>
    <t>2-1-1- درآمد سود سهام</t>
  </si>
  <si>
    <t>2-2-1- سود اوراق بهادار با درآمد ثابت</t>
  </si>
  <si>
    <t>2-3-1- سود سپرده بانکی</t>
  </si>
  <si>
    <t>2-1-2- درآمد ناشی از تغییر قیمت سهام، حق تقدم سهام، اختیار معاملات سهام و گواهی سپرده کالایی</t>
  </si>
  <si>
    <t>بانک تجارت</t>
  </si>
  <si>
    <t>ذوب آهن اصفهان</t>
  </si>
  <si>
    <t>سایپا</t>
  </si>
  <si>
    <t>تولیدی چدن سازان</t>
  </si>
  <si>
    <t>گروه مالی نماد غدیر(سهامی عام)</t>
  </si>
  <si>
    <t>پتروشیمی پردیس</t>
  </si>
  <si>
    <t>پتروشیمی شازند</t>
  </si>
  <si>
    <t>کارخانجات تولیدی نیروترانسفو</t>
  </si>
  <si>
    <t>س. و توسعه صنایع لاستیک</t>
  </si>
  <si>
    <t>سرمایه گذاری پایا تدبیرپارسا</t>
  </si>
  <si>
    <t>ح . معدنی‌وصنعتی‌چادرملو</t>
  </si>
  <si>
    <t>مخابرات ایران</t>
  </si>
  <si>
    <t>پویا زرکان آق دره</t>
  </si>
  <si>
    <t>سود(زیان)اعمال</t>
  </si>
  <si>
    <t>2-1-3- سود(زیان) حاصل از فروش سهام، حق تقدم سهام، اختیار معاملات سهام و گواهی سپرده کالایی</t>
  </si>
  <si>
    <t>2-2-2- درآمد ناشی از تغییر قیمت اوراق بهادار با درآمد ثابت</t>
  </si>
  <si>
    <t>2-2-3- سود(زیان) حاصل از فروش اوراق بهادار با درآمد ثابت</t>
  </si>
  <si>
    <t>2-3-1- سود (زیان) ناشی از اعمال اختیار معامله سهام</t>
  </si>
  <si>
    <t>نام اختیار</t>
  </si>
  <si>
    <t>کارمزد اعمال</t>
  </si>
  <si>
    <t>2-3- درآمد حاصل از سرمایه‌گذاری در سپرده بانکی</t>
  </si>
  <si>
    <t>2-4-1-1- در تاریخ 1405/06/31 اوراق صکوک اجاره اخابر61-3ماهه23% به فروش رسیده است.</t>
  </si>
  <si>
    <t>به تاریخ 30 مهر 1405</t>
  </si>
  <si>
    <t>1405/07/30</t>
  </si>
  <si>
    <t>طی مهر ماه</t>
  </si>
  <si>
    <t>از ابتدای سال مالی تا پایان مهر ماه</t>
  </si>
  <si>
    <t>دوره یک ماهه منتهی به 30 مهر 1405</t>
  </si>
  <si>
    <t>سیم و کابل تبریز</t>
  </si>
  <si>
    <t>پگاه‌آذربایجان‌غربی‌</t>
  </si>
  <si>
    <t>سرمایه گذاری صدرتامین</t>
  </si>
  <si>
    <t>س. نفت و گاز و پتروشیمی تأمین</t>
  </si>
  <si>
    <t>پخش البرز</t>
  </si>
  <si>
    <t>پتروشیمی نوری</t>
  </si>
  <si>
    <t>زامیاد</t>
  </si>
  <si>
    <t>سرمایه گذاری دنیای سرمایه</t>
  </si>
  <si>
    <t>کشتیرانی جمهوری اسلامی ایران</t>
  </si>
  <si>
    <t>کیمیا پلی استر قم</t>
  </si>
  <si>
    <t>نفت‌ پارس‌</t>
  </si>
  <si>
    <t>بورس انرژی ایران</t>
  </si>
  <si>
    <t>اطلاعات آماری مرتبط با موقعیت های اخذ شده در اوراق اختیار معامله توسط صندوق سرمایه گذاری:</t>
  </si>
  <si>
    <t>اختیارخ وبملت-1600-1405/07/22</t>
  </si>
  <si>
    <t>اختیارخ شستا-3250-1405/07/15</t>
  </si>
  <si>
    <t>اختیارخ تاپیکو-50000-05/08/13</t>
  </si>
  <si>
    <t>نوع اختیار</t>
  </si>
  <si>
    <t>نوع موقعیت</t>
  </si>
  <si>
    <t>اختیار خرید</t>
  </si>
  <si>
    <t>موقعیت فروش</t>
  </si>
  <si>
    <t>1405/07/22</t>
  </si>
  <si>
    <t>1405/07/15</t>
  </si>
  <si>
    <t>1405/08/13</t>
  </si>
  <si>
    <t>‫دوره یک ماهه منتهی به 30 مهر 1405</t>
  </si>
  <si>
    <t>صندوق سرمایه‌گذاری حفظ ارزش دماوند</t>
  </si>
  <si>
    <t>1- سرمایه‌گذاری‌ها</t>
  </si>
  <si>
    <t>1-1- سرمایه‌گذاری در سهام و حق تقدم سهام</t>
  </si>
  <si>
    <t>نام اختیار معامله سهام</t>
  </si>
  <si>
    <t>1-2- سرمایه‌گذاری در اوراق بهادار با درآمد ثابت یا علی‌الحساب</t>
  </si>
  <si>
    <t>بانک پاسارگاد</t>
  </si>
  <si>
    <t>بانک گردشگری</t>
  </si>
  <si>
    <t>بانک سامان</t>
  </si>
  <si>
    <t>بانک سینا</t>
  </si>
  <si>
    <t>درصد به کل دارایی‌ها</t>
  </si>
  <si>
    <t>درآمد حاصل از برگشت تنزیل سود سهام دریافتنی</t>
  </si>
  <si>
    <t>درآمد حاصل از برگشت تنزیل سود سپرده بانکی</t>
  </si>
  <si>
    <t>درآمد حاصل از تعدیل کارمزد کارگزاری</t>
  </si>
  <si>
    <t>اختیارخ خودرو-700-1405/07/08 (ضخود71351)</t>
  </si>
  <si>
    <t>اختیارخ خودرو-650-1405/07/08 (ضخود71341)</t>
  </si>
  <si>
    <t>اختیارخ خودرو-750-1405/07/08 (ضخود71361)</t>
  </si>
  <si>
    <t>اختیارخ وبملت-1600-1405/07/22 (ضملت70451)</t>
  </si>
  <si>
    <t>اختیارخ شستا-3250-1405/07/15 (ضستا70621)</t>
  </si>
  <si>
    <t>اختیارخ وبملت-1500-1405/07/22 (ضملت70441)</t>
  </si>
  <si>
    <t>اختیارخ شستا-4000-1405/08/13 (ضستا80621)</t>
  </si>
  <si>
    <t>اختیارخ تاپیکو-50000-05/08/13 (ضپیک80041)</t>
  </si>
  <si>
    <t>اختیارف شستا-3750-1405/08/13(طستا80611)</t>
  </si>
  <si>
    <t>اختیارخ وبصادر-900-1405/07/22(ضصاد70451)</t>
  </si>
  <si>
    <t>اختیارخ وبملت-1700-1405/07/22(ضملت70461)</t>
  </si>
  <si>
    <t>اختیارف شستا-3500-1405/07/15(طستا70631)</t>
  </si>
  <si>
    <t>اختیارخ تاپیکو-50000-05/08/13(ضپیک80041)</t>
  </si>
  <si>
    <t>اختیارخ شستا-3250-1405/07/15(ضستا70621)</t>
  </si>
  <si>
    <t>ختیارخ وبملت-1600-1405/07/22(ضملت70451)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</si>
</sst>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_-;\(#,##0\)"/>
    <numFmt numFmtId="165" formatCode="#,##0.00000_);\(#,##0.00000\)"/>
  </numFmts>
  <fonts count="4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name val="Calibri"/>
      <family val="2"/>
    </font>
    <font>
      <sz val="12"/>
      <name val="B Nazanin"/>
      <charset val="178"/>
    </font>
    <font>
      <sz val="12"/>
      <color theme="0"/>
      <name val="B Nazanin"/>
      <charset val="178"/>
    </font>
    <font>
      <sz val="11"/>
      <color indexed="8"/>
      <name val="Calibri"/>
      <family val="2"/>
      <scheme val="minor"/>
    </font>
    <font>
      <sz val="12"/>
      <color indexed="8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8"/>
      <name val="B Nazanin"/>
      <charset val="178"/>
    </font>
    <font>
      <b/>
      <sz val="16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sz val="16"/>
      <color rgb="FF000000"/>
      <name val="B Nazanin"/>
      <charset val="178"/>
    </font>
    <font>
      <sz val="16"/>
      <color rgb="FF000000"/>
      <name val="Arial"/>
      <family val="2"/>
    </font>
    <font>
      <sz val="18"/>
      <color rgb="FF000000"/>
      <name val="Arial"/>
      <family val="2"/>
    </font>
    <font>
      <sz val="20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B Nazanin"/>
      <charset val="178"/>
    </font>
    <font>
      <sz val="20"/>
      <color rgb="FF000000"/>
      <name val="B Nazanin"/>
      <charset val="178"/>
    </font>
    <font>
      <b/>
      <sz val="20"/>
      <name val="B Nazanin"/>
      <charset val="178"/>
    </font>
    <font>
      <sz val="16"/>
      <color indexed="8"/>
      <name val="B Nazanin"/>
      <charset val="178"/>
    </font>
    <font>
      <b/>
      <sz val="20"/>
      <color indexed="8"/>
      <name val="B Nazanin"/>
      <charset val="178"/>
    </font>
    <font>
      <sz val="18"/>
      <color rgb="FF000000"/>
      <name val="B Nazanin"/>
      <charset val="178"/>
    </font>
    <font>
      <sz val="28"/>
      <color rgb="FF000000"/>
      <name val="B Nazanin"/>
      <charset val="178"/>
    </font>
    <font>
      <sz val="18"/>
      <color theme="1"/>
      <name val="B Nazanin"/>
      <charset val="178"/>
    </font>
    <font>
      <sz val="8"/>
      <name val="Arial"/>
      <family val="2"/>
    </font>
    <font>
      <b/>
      <sz val="20"/>
      <color rgb="FF000000"/>
      <name val="Arial"/>
      <family val="2"/>
    </font>
    <font>
      <b/>
      <sz val="24"/>
      <color rgb="FF000000"/>
      <name val="B Nazanin"/>
      <charset val="178"/>
    </font>
    <font>
      <sz val="24"/>
      <color rgb="FF000000"/>
      <name val="Arial"/>
      <family val="2"/>
    </font>
    <font>
      <b/>
      <sz val="24"/>
      <name val="B Nazanin"/>
      <charset val="178"/>
    </font>
    <font>
      <b/>
      <sz val="28"/>
      <color rgb="FF000000"/>
      <name val="B Nazanin"/>
      <charset val="178"/>
    </font>
    <font>
      <sz val="28"/>
      <color rgb="FF000000"/>
      <name val="Arial"/>
      <family val="2"/>
    </font>
    <font>
      <b/>
      <sz val="28"/>
      <name val="B Nazanin"/>
      <charset val="178"/>
    </font>
    <font>
      <sz val="24"/>
      <color rgb="FF000000"/>
      <name val="B Nazanin"/>
      <charset val="178"/>
    </font>
    <font>
      <b/>
      <sz val="24"/>
      <color rgb="FF000000"/>
      <name val="Arial"/>
      <family val="2"/>
    </font>
    <font>
      <b/>
      <sz val="36"/>
      <color rgb="FF000000"/>
      <name val="B Nazanin"/>
      <charset val="178"/>
    </font>
    <font>
      <b/>
      <sz val="36"/>
      <name val="B Nazanin"/>
      <charset val="178"/>
    </font>
    <font>
      <sz val="2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0" fontId="8" fillId="0" borderId="0"/>
    <xf numFmtId="0" fontId="4" fillId="0" borderId="0"/>
  </cellStyleXfs>
  <cellXfs count="257"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7" fontId="0" fillId="0" borderId="0" xfId="0" applyNumberFormat="1" applyAlignment="1">
      <alignment horizontal="center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left"/>
    </xf>
    <xf numFmtId="37" fontId="0" fillId="0" borderId="0" xfId="0" applyNumberFormat="1" applyAlignment="1">
      <alignment horizontal="left"/>
    </xf>
    <xf numFmtId="0" fontId="6" fillId="0" borderId="0" xfId="1" applyFont="1"/>
    <xf numFmtId="0" fontId="7" fillId="0" borderId="0" xfId="1" applyFont="1"/>
    <xf numFmtId="0" fontId="9" fillId="0" borderId="0" xfId="2" applyFont="1"/>
    <xf numFmtId="0" fontId="1" fillId="0" borderId="0" xfId="6" applyFont="1" applyAlignment="1">
      <alignment vertical="center"/>
    </xf>
    <xf numFmtId="0" fontId="4" fillId="0" borderId="0" xfId="6" applyAlignment="1">
      <alignment horizontal="left"/>
    </xf>
    <xf numFmtId="3" fontId="4" fillId="0" borderId="0" xfId="6" applyNumberFormat="1" applyAlignment="1">
      <alignment horizontal="left"/>
    </xf>
    <xf numFmtId="37" fontId="4" fillId="0" borderId="0" xfId="6" applyNumberFormat="1" applyAlignment="1">
      <alignment horizontal="left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horizontal="left"/>
    </xf>
    <xf numFmtId="38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0" fontId="16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right" vertical="center"/>
    </xf>
    <xf numFmtId="38" fontId="17" fillId="0" borderId="0" xfId="0" applyNumberFormat="1" applyFont="1" applyAlignment="1">
      <alignment horizontal="center" vertical="center"/>
    </xf>
    <xf numFmtId="37" fontId="18" fillId="0" borderId="0" xfId="0" applyNumberFormat="1" applyFont="1" applyAlignment="1">
      <alignment horizontal="center" vertical="center"/>
    </xf>
    <xf numFmtId="3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38" fontId="17" fillId="0" borderId="5" xfId="0" applyNumberFormat="1" applyFont="1" applyBorder="1" applyAlignment="1">
      <alignment horizontal="center" vertical="center"/>
    </xf>
    <xf numFmtId="39" fontId="17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37" fontId="17" fillId="0" borderId="0" xfId="0" applyNumberFormat="1" applyFont="1" applyAlignment="1">
      <alignment horizontal="center" vertical="center"/>
    </xf>
    <xf numFmtId="37" fontId="17" fillId="0" borderId="5" xfId="0" applyNumberFormat="1" applyFont="1" applyBorder="1" applyAlignment="1">
      <alignment horizontal="center" vertical="center"/>
    </xf>
    <xf numFmtId="37" fontId="13" fillId="0" borderId="3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0" fillId="0" borderId="0" xfId="0" applyNumberFormat="1" applyFont="1" applyAlignment="1">
      <alignment horizontal="center"/>
    </xf>
    <xf numFmtId="37" fontId="15" fillId="0" borderId="5" xfId="0" applyNumberFormat="1" applyFont="1" applyBorder="1" applyAlignment="1">
      <alignment horizontal="center" vertical="center"/>
    </xf>
    <xf numFmtId="37" fontId="17" fillId="0" borderId="0" xfId="0" applyNumberFormat="1" applyFont="1" applyAlignment="1">
      <alignment horizontal="right" vertical="center"/>
    </xf>
    <xf numFmtId="37" fontId="3" fillId="0" borderId="0" xfId="0" applyNumberFormat="1" applyFont="1" applyAlignment="1">
      <alignment vertical="top"/>
    </xf>
    <xf numFmtId="37" fontId="18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13" fillId="0" borderId="6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right" vertical="center"/>
    </xf>
    <xf numFmtId="37" fontId="13" fillId="0" borderId="0" xfId="0" applyNumberFormat="1" applyFont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0" fillId="0" borderId="0" xfId="6" applyFont="1" applyAlignment="1">
      <alignment horizontal="left"/>
    </xf>
    <xf numFmtId="37" fontId="15" fillId="0" borderId="5" xfId="6" applyNumberFormat="1" applyFont="1" applyBorder="1" applyAlignment="1">
      <alignment horizontal="center" vertical="center"/>
    </xf>
    <xf numFmtId="37" fontId="15" fillId="0" borderId="0" xfId="6" applyNumberFormat="1" applyFont="1" applyAlignment="1">
      <alignment horizontal="center" vertical="center"/>
    </xf>
    <xf numFmtId="0" fontId="17" fillId="0" borderId="0" xfId="6" applyFont="1" applyAlignment="1">
      <alignment horizontal="right" vertical="center"/>
    </xf>
    <xf numFmtId="3" fontId="17" fillId="0" borderId="0" xfId="6" applyNumberFormat="1" applyFont="1" applyAlignment="1">
      <alignment horizontal="center" vertical="center"/>
    </xf>
    <xf numFmtId="0" fontId="18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4" fontId="17" fillId="0" borderId="0" xfId="6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3" fillId="0" borderId="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3" fontId="17" fillId="0" borderId="0" xfId="0" applyNumberFormat="1" applyFont="1" applyAlignment="1">
      <alignment horizontal="center" vertical="center"/>
    </xf>
    <xf numFmtId="4" fontId="17" fillId="0" borderId="0" xfId="0" applyNumberFormat="1" applyFont="1" applyAlignment="1">
      <alignment horizontal="center" vertical="center"/>
    </xf>
    <xf numFmtId="4" fontId="17" fillId="0" borderId="5" xfId="0" applyNumberFormat="1" applyFont="1" applyBorder="1" applyAlignment="1">
      <alignment horizontal="center" vertical="center"/>
    </xf>
    <xf numFmtId="38" fontId="17" fillId="0" borderId="6" xfId="0" applyNumberFormat="1" applyFont="1" applyBorder="1" applyAlignment="1">
      <alignment horizontal="center" vertical="center"/>
    </xf>
    <xf numFmtId="39" fontId="17" fillId="0" borderId="6" xfId="0" applyNumberFormat="1" applyFont="1" applyBorder="1" applyAlignment="1">
      <alignment horizontal="center" vertical="center"/>
    </xf>
    <xf numFmtId="37" fontId="22" fillId="0" borderId="4" xfId="0" applyNumberFormat="1" applyFont="1" applyBorder="1" applyAlignment="1">
      <alignment horizontal="center" vertical="center"/>
    </xf>
    <xf numFmtId="37" fontId="14" fillId="0" borderId="5" xfId="0" applyNumberFormat="1" applyFont="1" applyBorder="1" applyAlignment="1">
      <alignment horizontal="center" vertical="center"/>
    </xf>
    <xf numFmtId="37" fontId="19" fillId="0" borderId="0" xfId="0" applyNumberFormat="1" applyFont="1" applyAlignment="1">
      <alignment horizontal="left"/>
    </xf>
    <xf numFmtId="37" fontId="14" fillId="0" borderId="0" xfId="0" applyNumberFormat="1" applyFont="1" applyAlignment="1">
      <alignment horizontal="center" vertical="center"/>
    </xf>
    <xf numFmtId="37" fontId="17" fillId="0" borderId="0" xfId="0" applyNumberFormat="1" applyFont="1" applyAlignment="1">
      <alignment vertical="center"/>
    </xf>
    <xf numFmtId="37" fontId="18" fillId="0" borderId="0" xfId="0" applyNumberFormat="1" applyFont="1" applyAlignment="1">
      <alignment horizontal="left"/>
    </xf>
    <xf numFmtId="37" fontId="17" fillId="0" borderId="6" xfId="0" applyNumberFormat="1" applyFont="1" applyBorder="1" applyAlignment="1">
      <alignment horizontal="center" vertical="center"/>
    </xf>
    <xf numFmtId="39" fontId="13" fillId="0" borderId="6" xfId="0" applyNumberFormat="1" applyFont="1" applyBorder="1" applyAlignment="1">
      <alignment horizontal="center" vertical="center"/>
    </xf>
    <xf numFmtId="0" fontId="22" fillId="0" borderId="0" xfId="6" applyFont="1" applyAlignment="1">
      <alignment horizontal="left"/>
    </xf>
    <xf numFmtId="37" fontId="22" fillId="0" borderId="0" xfId="0" applyNumberFormat="1" applyFont="1" applyAlignment="1">
      <alignment horizontal="left"/>
    </xf>
    <xf numFmtId="37" fontId="23" fillId="0" borderId="0" xfId="0" applyNumberFormat="1" applyFont="1" applyAlignment="1">
      <alignment horizontal="left"/>
    </xf>
    <xf numFmtId="0" fontId="15" fillId="0" borderId="5" xfId="0" applyFont="1" applyBorder="1" applyAlignment="1">
      <alignment vertical="center"/>
    </xf>
    <xf numFmtId="37" fontId="17" fillId="0" borderId="4" xfId="0" applyNumberFormat="1" applyFont="1" applyBorder="1" applyAlignment="1">
      <alignment horizontal="center" vertical="center"/>
    </xf>
    <xf numFmtId="39" fontId="18" fillId="0" borderId="0" xfId="0" applyNumberFormat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22" fillId="0" borderId="0" xfId="6" applyFont="1" applyAlignment="1">
      <alignment horizontal="center" vertical="center"/>
    </xf>
    <xf numFmtId="0" fontId="16" fillId="0" borderId="0" xfId="6" applyFont="1" applyAlignment="1">
      <alignment horizontal="right" vertical="center" readingOrder="2"/>
    </xf>
    <xf numFmtId="0" fontId="17" fillId="0" borderId="0" xfId="6" applyFont="1" applyAlignment="1">
      <alignment horizontal="left"/>
    </xf>
    <xf numFmtId="0" fontId="13" fillId="0" borderId="0" xfId="6" applyFont="1" applyAlignment="1">
      <alignment horizontal="center" vertical="center"/>
    </xf>
    <xf numFmtId="0" fontId="23" fillId="0" borderId="0" xfId="6" applyFont="1" applyAlignment="1">
      <alignment horizontal="left"/>
    </xf>
    <xf numFmtId="0" fontId="23" fillId="0" borderId="0" xfId="6" applyFont="1" applyAlignment="1">
      <alignment horizontal="center" vertical="center"/>
    </xf>
    <xf numFmtId="0" fontId="23" fillId="0" borderId="1" xfId="6" applyFont="1" applyBorder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0" fontId="23" fillId="0" borderId="0" xfId="6" applyFont="1"/>
    <xf numFmtId="39" fontId="17" fillId="0" borderId="0" xfId="6" applyNumberFormat="1" applyFont="1" applyAlignment="1">
      <alignment horizontal="center" vertical="center"/>
    </xf>
    <xf numFmtId="37" fontId="17" fillId="0" borderId="0" xfId="6" applyNumberFormat="1" applyFont="1" applyAlignment="1">
      <alignment horizontal="center" vertical="center"/>
    </xf>
    <xf numFmtId="39" fontId="17" fillId="0" borderId="5" xfId="6" applyNumberFormat="1" applyFont="1" applyBorder="1" applyAlignment="1">
      <alignment horizontal="center" vertical="center"/>
    </xf>
    <xf numFmtId="37" fontId="22" fillId="0" borderId="0" xfId="6" applyNumberFormat="1" applyFont="1" applyAlignment="1">
      <alignment horizontal="center" vertical="center"/>
    </xf>
    <xf numFmtId="37" fontId="23" fillId="0" borderId="0" xfId="6" applyNumberFormat="1" applyFont="1" applyAlignment="1">
      <alignment horizontal="center" vertical="center"/>
    </xf>
    <xf numFmtId="37" fontId="23" fillId="0" borderId="1" xfId="6" applyNumberFormat="1" applyFont="1" applyBorder="1" applyAlignment="1">
      <alignment horizontal="center" vertical="center"/>
    </xf>
    <xf numFmtId="37" fontId="15" fillId="0" borderId="7" xfId="6" applyNumberFormat="1" applyFont="1" applyBorder="1" applyAlignment="1">
      <alignment horizontal="center" vertical="center"/>
    </xf>
    <xf numFmtId="37" fontId="17" fillId="0" borderId="5" xfId="6" applyNumberFormat="1" applyFont="1" applyBorder="1" applyAlignment="1">
      <alignment horizontal="center" vertical="center"/>
    </xf>
    <xf numFmtId="37" fontId="13" fillId="0" borderId="3" xfId="6" applyNumberFormat="1" applyFont="1" applyBorder="1" applyAlignment="1">
      <alignment horizontal="center" vertical="center"/>
    </xf>
    <xf numFmtId="37" fontId="13" fillId="0" borderId="0" xfId="6" applyNumberFormat="1" applyFont="1" applyAlignment="1">
      <alignment horizontal="center" vertical="center"/>
    </xf>
    <xf numFmtId="0" fontId="13" fillId="0" borderId="0" xfId="6" applyFont="1" applyAlignment="1">
      <alignment horizontal="right" vertical="center"/>
    </xf>
    <xf numFmtId="38" fontId="17" fillId="0" borderId="6" xfId="6" applyNumberFormat="1" applyFont="1" applyBorder="1" applyAlignment="1">
      <alignment horizontal="center" vertical="center"/>
    </xf>
    <xf numFmtId="38" fontId="17" fillId="0" borderId="0" xfId="6" applyNumberFormat="1" applyFont="1" applyAlignment="1">
      <alignment horizontal="left"/>
    </xf>
    <xf numFmtId="37" fontId="22" fillId="0" borderId="0" xfId="6" applyNumberFormat="1" applyFont="1" applyAlignment="1">
      <alignment horizontal="left"/>
    </xf>
    <xf numFmtId="37" fontId="15" fillId="0" borderId="0" xfId="0" applyNumberFormat="1" applyFont="1" applyAlignment="1">
      <alignment horizontal="center" vertical="center" wrapText="1"/>
    </xf>
    <xf numFmtId="0" fontId="24" fillId="0" borderId="0" xfId="6" applyFont="1" applyAlignment="1">
      <alignment horizontal="right" vertical="center" readingOrder="2"/>
    </xf>
    <xf numFmtId="3" fontId="17" fillId="0" borderId="6" xfId="6" applyNumberFormat="1" applyFont="1" applyBorder="1" applyAlignment="1">
      <alignment horizontal="center" vertical="center"/>
    </xf>
    <xf numFmtId="3" fontId="17" fillId="0" borderId="5" xfId="6" applyNumberFormat="1" applyFont="1" applyBorder="1" applyAlignment="1">
      <alignment horizontal="center" vertical="center"/>
    </xf>
    <xf numFmtId="4" fontId="17" fillId="0" borderId="5" xfId="6" applyNumberFormat="1" applyFont="1" applyBorder="1" applyAlignment="1">
      <alignment horizontal="center" vertical="center"/>
    </xf>
    <xf numFmtId="0" fontId="15" fillId="0" borderId="0" xfId="6" applyFont="1" applyAlignment="1">
      <alignment horizontal="center" vertical="center" wrapText="1"/>
    </xf>
    <xf numFmtId="0" fontId="13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right" vertical="center" readingOrder="2"/>
    </xf>
    <xf numFmtId="3" fontId="17" fillId="0" borderId="6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25" fillId="0" borderId="9" xfId="5" applyFont="1" applyBorder="1" applyAlignment="1">
      <alignment horizontal="center" vertical="center" wrapText="1"/>
    </xf>
    <xf numFmtId="37" fontId="25" fillId="0" borderId="9" xfId="5" applyNumberFormat="1" applyFont="1" applyBorder="1" applyAlignment="1">
      <alignment horizontal="center" vertical="center" wrapText="1"/>
    </xf>
    <xf numFmtId="49" fontId="25" fillId="0" borderId="9" xfId="5" applyNumberFormat="1" applyFont="1" applyBorder="1" applyAlignment="1">
      <alignment horizontal="center" vertical="center" wrapText="1"/>
    </xf>
    <xf numFmtId="0" fontId="11" fillId="0" borderId="0" xfId="3" applyFont="1"/>
    <xf numFmtId="0" fontId="11" fillId="0" borderId="0" xfId="3" applyFont="1" applyAlignment="1">
      <alignment horizontal="center" vertical="center"/>
    </xf>
    <xf numFmtId="3" fontId="11" fillId="0" borderId="0" xfId="3" applyNumberFormat="1" applyFont="1"/>
    <xf numFmtId="0" fontId="16" fillId="2" borderId="9" xfId="5" applyFont="1" applyFill="1" applyBorder="1" applyAlignment="1">
      <alignment horizontal="center" vertical="center"/>
    </xf>
    <xf numFmtId="0" fontId="16" fillId="2" borderId="9" xfId="5" applyFont="1" applyFill="1" applyBorder="1" applyAlignment="1">
      <alignment horizontal="center" vertical="center" wrapText="1"/>
    </xf>
    <xf numFmtId="37" fontId="0" fillId="0" borderId="0" xfId="0" applyNumberFormat="1" applyAlignment="1">
      <alignment horizontal="center" vertical="center"/>
    </xf>
    <xf numFmtId="37" fontId="24" fillId="0" borderId="0" xfId="0" applyNumberFormat="1" applyFont="1" applyAlignment="1">
      <alignment horizontal="right" vertical="center" readingOrder="2"/>
    </xf>
    <xf numFmtId="37" fontId="19" fillId="0" borderId="0" xfId="0" applyNumberFormat="1" applyFont="1" applyAlignment="1">
      <alignment horizontal="center" vertical="center"/>
    </xf>
    <xf numFmtId="37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/>
    </xf>
    <xf numFmtId="38" fontId="18" fillId="0" borderId="0" xfId="0" applyNumberFormat="1" applyFont="1" applyAlignment="1">
      <alignment horizontal="center" vertical="center"/>
    </xf>
    <xf numFmtId="38" fontId="17" fillId="0" borderId="3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37" fontId="19" fillId="0" borderId="0" xfId="0" applyNumberFormat="1" applyFont="1" applyAlignment="1">
      <alignment horizontal="center"/>
    </xf>
    <xf numFmtId="37" fontId="20" fillId="0" borderId="0" xfId="0" applyNumberFormat="1" applyFont="1" applyAlignment="1">
      <alignment horizontal="left"/>
    </xf>
    <xf numFmtId="37" fontId="24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right" vertical="center"/>
    </xf>
    <xf numFmtId="37" fontId="27" fillId="0" borderId="0" xfId="0" applyNumberFormat="1" applyFont="1" applyAlignment="1">
      <alignment horizontal="center" vertical="center"/>
    </xf>
    <xf numFmtId="37" fontId="27" fillId="0" borderId="5" xfId="0" applyNumberFormat="1" applyFont="1" applyBorder="1" applyAlignment="1">
      <alignment horizontal="center" vertical="center"/>
    </xf>
    <xf numFmtId="37" fontId="27" fillId="0" borderId="3" xfId="0" applyNumberFormat="1" applyFont="1" applyBorder="1" applyAlignment="1">
      <alignment horizontal="center" vertical="center"/>
    </xf>
    <xf numFmtId="37" fontId="20" fillId="0" borderId="0" xfId="6" applyNumberFormat="1" applyFont="1" applyAlignment="1">
      <alignment horizontal="left"/>
    </xf>
    <xf numFmtId="37" fontId="17" fillId="0" borderId="0" xfId="6" applyNumberFormat="1" applyFont="1" applyAlignment="1">
      <alignment horizontal="right" vertical="center"/>
    </xf>
    <xf numFmtId="37" fontId="4" fillId="0" borderId="0" xfId="6" applyNumberFormat="1" applyAlignment="1">
      <alignment horizontal="center" vertical="center"/>
    </xf>
    <xf numFmtId="37" fontId="18" fillId="0" borderId="0" xfId="6" applyNumberFormat="1" applyFont="1" applyAlignment="1">
      <alignment horizontal="center" vertical="center"/>
    </xf>
    <xf numFmtId="37" fontId="23" fillId="0" borderId="0" xfId="0" applyNumberFormat="1" applyFont="1" applyAlignment="1">
      <alignment horizontal="left" vertical="center"/>
    </xf>
    <xf numFmtId="37" fontId="14" fillId="0" borderId="13" xfId="0" applyNumberFormat="1" applyFont="1" applyBorder="1" applyAlignment="1">
      <alignment horizontal="center" vertical="center"/>
    </xf>
    <xf numFmtId="37" fontId="23" fillId="0" borderId="0" xfId="6" applyNumberFormat="1" applyFont="1" applyAlignment="1">
      <alignment horizontal="left"/>
    </xf>
    <xf numFmtId="37" fontId="17" fillId="0" borderId="0" xfId="6" applyNumberFormat="1" applyFont="1" applyAlignment="1">
      <alignment horizontal="left"/>
    </xf>
    <xf numFmtId="37" fontId="17" fillId="0" borderId="6" xfId="6" applyNumberFormat="1" applyFont="1" applyBorder="1" applyAlignment="1">
      <alignment horizontal="center" vertical="center"/>
    </xf>
    <xf numFmtId="40" fontId="17" fillId="0" borderId="0" xfId="6" applyNumberFormat="1" applyFont="1" applyAlignment="1">
      <alignment horizontal="center" vertical="center"/>
    </xf>
    <xf numFmtId="40" fontId="17" fillId="0" borderId="5" xfId="6" applyNumberFormat="1" applyFont="1" applyBorder="1" applyAlignment="1">
      <alignment horizontal="center" vertical="center"/>
    </xf>
    <xf numFmtId="37" fontId="17" fillId="0" borderId="3" xfId="6" applyNumberFormat="1" applyFont="1" applyBorder="1" applyAlignment="1">
      <alignment horizontal="center" vertical="center"/>
    </xf>
    <xf numFmtId="38" fontId="17" fillId="0" borderId="0" xfId="6" applyNumberFormat="1" applyFont="1" applyAlignment="1">
      <alignment horizontal="center" vertical="center"/>
    </xf>
    <xf numFmtId="37" fontId="17" fillId="0" borderId="6" xfId="6" applyNumberFormat="1" applyFont="1" applyBorder="1" applyAlignment="1">
      <alignment vertical="center"/>
    </xf>
    <xf numFmtId="37" fontId="28" fillId="0" borderId="0" xfId="0" applyNumberFormat="1" applyFont="1" applyAlignment="1">
      <alignment horizontal="left"/>
    </xf>
    <xf numFmtId="0" fontId="25" fillId="0" borderId="12" xfId="5" applyFont="1" applyBorder="1" applyAlignment="1">
      <alignment horizontal="center" vertical="center" wrapText="1"/>
    </xf>
    <xf numFmtId="37" fontId="25" fillId="0" borderId="12" xfId="5" applyNumberFormat="1" applyFont="1" applyBorder="1" applyAlignment="1">
      <alignment horizontal="center" vertical="center" wrapText="1"/>
    </xf>
    <xf numFmtId="49" fontId="25" fillId="0" borderId="12" xfId="5" applyNumberFormat="1" applyFont="1" applyBorder="1" applyAlignment="1">
      <alignment horizontal="center" vertical="center" wrapText="1"/>
    </xf>
    <xf numFmtId="37" fontId="18" fillId="0" borderId="5" xfId="0" applyNumberFormat="1" applyFont="1" applyBorder="1" applyAlignment="1">
      <alignment horizontal="center" vertical="center"/>
    </xf>
    <xf numFmtId="37" fontId="18" fillId="0" borderId="5" xfId="0" applyNumberFormat="1" applyFont="1" applyBorder="1" applyAlignment="1">
      <alignment horizontal="right" vertical="center"/>
    </xf>
    <xf numFmtId="37" fontId="1" fillId="0" borderId="0" xfId="6" applyNumberFormat="1" applyFont="1" applyAlignment="1">
      <alignment vertical="center"/>
    </xf>
    <xf numFmtId="37" fontId="16" fillId="0" borderId="0" xfId="6" applyNumberFormat="1" applyFont="1" applyAlignment="1">
      <alignment vertical="center"/>
    </xf>
    <xf numFmtId="37" fontId="15" fillId="0" borderId="0" xfId="6" applyNumberFormat="1" applyFont="1" applyAlignment="1">
      <alignment vertical="center"/>
    </xf>
    <xf numFmtId="0" fontId="0" fillId="0" borderId="0" xfId="0"/>
    <xf numFmtId="37" fontId="16" fillId="0" borderId="0" xfId="6" applyNumberFormat="1" applyFont="1" applyAlignment="1">
      <alignment horizontal="right" vertical="center"/>
    </xf>
    <xf numFmtId="37" fontId="16" fillId="0" borderId="0" xfId="0" applyNumberFormat="1" applyFont="1" applyAlignment="1">
      <alignment horizontal="right" vertical="center" readingOrder="2"/>
    </xf>
    <xf numFmtId="37" fontId="27" fillId="0" borderId="0" xfId="6" applyNumberFormat="1" applyFont="1" applyAlignment="1">
      <alignment horizontal="center" vertical="center"/>
    </xf>
    <xf numFmtId="37" fontId="27" fillId="0" borderId="0" xfId="6" applyNumberFormat="1" applyFont="1" applyAlignment="1">
      <alignment horizontal="left"/>
    </xf>
    <xf numFmtId="37" fontId="27" fillId="0" borderId="0" xfId="6" applyNumberFormat="1" applyFont="1" applyAlignment="1">
      <alignment horizontal="right" vertical="center"/>
    </xf>
    <xf numFmtId="39" fontId="27" fillId="0" borderId="0" xfId="6" applyNumberFormat="1" applyFont="1" applyAlignment="1">
      <alignment horizontal="center" vertical="center"/>
    </xf>
    <xf numFmtId="37" fontId="15" fillId="0" borderId="5" xfId="0" applyNumberFormat="1" applyFont="1" applyBorder="1" applyAlignment="1">
      <alignment vertical="center"/>
    </xf>
    <xf numFmtId="37" fontId="17" fillId="0" borderId="0" xfId="0" applyNumberFormat="1" applyFont="1" applyAlignment="1">
      <alignment horizontal="center"/>
    </xf>
    <xf numFmtId="37" fontId="13" fillId="0" borderId="0" xfId="0" applyNumberFormat="1" applyFont="1" applyAlignment="1">
      <alignment vertical="center"/>
    </xf>
    <xf numFmtId="37" fontId="20" fillId="0" borderId="0" xfId="6" applyNumberFormat="1" applyFont="1" applyAlignment="1">
      <alignment horizontal="center" vertical="center"/>
    </xf>
    <xf numFmtId="37" fontId="15" fillId="0" borderId="0" xfId="6" applyNumberFormat="1" applyFont="1" applyAlignment="1">
      <alignment horizontal="right" vertical="center"/>
    </xf>
    <xf numFmtId="37" fontId="31" fillId="0" borderId="0" xfId="6" applyNumberFormat="1" applyFont="1" applyAlignment="1">
      <alignment horizontal="center" vertical="center"/>
    </xf>
    <xf numFmtId="37" fontId="36" fillId="0" borderId="0" xfId="6" applyNumberFormat="1" applyFont="1" applyAlignment="1">
      <alignment horizontal="left"/>
    </xf>
    <xf numFmtId="37" fontId="37" fillId="0" borderId="0" xfId="6" applyNumberFormat="1" applyFont="1" applyAlignment="1">
      <alignment horizontal="right" vertical="center"/>
    </xf>
    <xf numFmtId="37" fontId="35" fillId="0" borderId="5" xfId="6" applyNumberFormat="1" applyFont="1" applyBorder="1" applyAlignment="1">
      <alignment horizontal="center" vertical="center" wrapText="1"/>
    </xf>
    <xf numFmtId="37" fontId="38" fillId="0" borderId="0" xfId="6" applyNumberFormat="1" applyFont="1" applyAlignment="1">
      <alignment horizontal="center" vertical="center"/>
    </xf>
    <xf numFmtId="37" fontId="33" fillId="0" borderId="0" xfId="6" applyNumberFormat="1" applyFont="1" applyAlignment="1">
      <alignment horizontal="center" vertical="center"/>
    </xf>
    <xf numFmtId="37" fontId="38" fillId="0" borderId="5" xfId="6" applyNumberFormat="1" applyFont="1" applyBorder="1" applyAlignment="1">
      <alignment horizontal="center" vertical="center"/>
    </xf>
    <xf numFmtId="37" fontId="32" fillId="0" borderId="6" xfId="6" applyNumberFormat="1" applyFont="1" applyBorder="1" applyAlignment="1">
      <alignment horizontal="center" vertical="center"/>
    </xf>
    <xf numFmtId="37" fontId="39" fillId="0" borderId="0" xfId="6" applyNumberFormat="1" applyFont="1" applyAlignment="1">
      <alignment horizontal="center" vertical="center"/>
    </xf>
    <xf numFmtId="37" fontId="38" fillId="0" borderId="0" xfId="6" applyNumberFormat="1" applyFont="1" applyAlignment="1">
      <alignment horizontal="right" vertical="center"/>
    </xf>
    <xf numFmtId="37" fontId="38" fillId="0" borderId="0" xfId="0" applyNumberFormat="1" applyFont="1" applyAlignment="1">
      <alignment horizontal="right" vertical="center"/>
    </xf>
    <xf numFmtId="37" fontId="38" fillId="0" borderId="8" xfId="6" applyNumberFormat="1" applyFont="1" applyBorder="1" applyAlignment="1">
      <alignment horizontal="center" vertical="center"/>
    </xf>
    <xf numFmtId="37" fontId="34" fillId="0" borderId="0" xfId="0" applyNumberFormat="1" applyFont="1" applyAlignment="1">
      <alignment horizontal="right" vertical="center"/>
    </xf>
    <xf numFmtId="37" fontId="38" fillId="0" borderId="0" xfId="0" applyNumberFormat="1" applyFont="1" applyAlignment="1">
      <alignment horizontal="left"/>
    </xf>
    <xf numFmtId="37" fontId="38" fillId="0" borderId="0" xfId="0" applyNumberFormat="1" applyFont="1" applyAlignment="1">
      <alignment horizontal="center"/>
    </xf>
    <xf numFmtId="37" fontId="32" fillId="0" borderId="5" xfId="0" applyNumberFormat="1" applyFont="1" applyBorder="1" applyAlignment="1">
      <alignment horizontal="center" vertical="center" wrapText="1"/>
    </xf>
    <xf numFmtId="37" fontId="38" fillId="0" borderId="0" xfId="0" applyNumberFormat="1" applyFont="1" applyAlignment="1">
      <alignment horizontal="center" vertical="center"/>
    </xf>
    <xf numFmtId="37" fontId="38" fillId="0" borderId="5" xfId="0" applyNumberFormat="1" applyFont="1" applyBorder="1" applyAlignment="1">
      <alignment horizontal="center" vertical="center"/>
    </xf>
    <xf numFmtId="37" fontId="32" fillId="0" borderId="3" xfId="0" applyNumberFormat="1" applyFont="1" applyBorder="1" applyAlignment="1">
      <alignment horizontal="center" vertical="center"/>
    </xf>
    <xf numFmtId="37" fontId="32" fillId="0" borderId="0" xfId="0" applyNumberFormat="1" applyFont="1" applyAlignment="1">
      <alignment horizontal="center" vertical="center"/>
    </xf>
    <xf numFmtId="37" fontId="14" fillId="0" borderId="0" xfId="0" applyNumberFormat="1" applyFont="1" applyAlignment="1">
      <alignment horizontal="left"/>
    </xf>
    <xf numFmtId="37" fontId="32" fillId="0" borderId="0" xfId="0" applyNumberFormat="1" applyFont="1" applyAlignment="1">
      <alignment horizontal="right" vertical="center"/>
    </xf>
    <xf numFmtId="37" fontId="32" fillId="0" borderId="0" xfId="0" applyNumberFormat="1" applyFont="1" applyAlignment="1">
      <alignment horizontal="left"/>
    </xf>
    <xf numFmtId="37" fontId="42" fillId="0" borderId="0" xfId="6" applyNumberFormat="1" applyFont="1" applyAlignment="1">
      <alignment horizontal="left"/>
    </xf>
    <xf numFmtId="0" fontId="15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 readingOrder="2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37" fontId="12" fillId="0" borderId="0" xfId="2" applyNumberFormat="1" applyFont="1" applyAlignment="1">
      <alignment horizontal="center" vertical="center"/>
    </xf>
    <xf numFmtId="37" fontId="12" fillId="0" borderId="0" xfId="2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7" fontId="15" fillId="0" borderId="0" xfId="0" applyNumberFormat="1" applyFont="1" applyAlignment="1">
      <alignment horizontal="center" vertical="center"/>
    </xf>
    <xf numFmtId="37" fontId="15" fillId="0" borderId="5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 readingOrder="2"/>
    </xf>
    <xf numFmtId="0" fontId="16" fillId="0" borderId="0" xfId="0" applyFont="1" applyAlignment="1">
      <alignment horizontal="right" vertical="center" readingOrder="2"/>
    </xf>
    <xf numFmtId="37" fontId="15" fillId="0" borderId="0" xfId="0" applyNumberFormat="1" applyFont="1" applyAlignment="1">
      <alignment horizontal="center" vertical="center" wrapText="1"/>
    </xf>
    <xf numFmtId="37" fontId="15" fillId="0" borderId="5" xfId="0" applyNumberFormat="1" applyFont="1" applyBorder="1" applyAlignment="1">
      <alignment horizontal="center" vertical="center" wrapText="1"/>
    </xf>
    <xf numFmtId="37" fontId="15" fillId="0" borderId="0" xfId="6" applyNumberFormat="1" applyFont="1" applyAlignment="1">
      <alignment horizontal="center" vertical="center"/>
    </xf>
    <xf numFmtId="37" fontId="16" fillId="0" borderId="0" xfId="6" applyNumberFormat="1" applyFont="1" applyAlignment="1">
      <alignment horizontal="right" vertical="center"/>
    </xf>
    <xf numFmtId="37" fontId="16" fillId="0" borderId="0" xfId="6" applyNumberFormat="1" applyFont="1" applyAlignment="1">
      <alignment horizontal="left" vertical="center"/>
    </xf>
    <xf numFmtId="37" fontId="15" fillId="0" borderId="5" xfId="6" applyNumberFormat="1" applyFont="1" applyBorder="1" applyAlignment="1">
      <alignment horizontal="center" vertical="center"/>
    </xf>
    <xf numFmtId="37" fontId="27" fillId="0" borderId="0" xfId="6" applyNumberFormat="1" applyFont="1" applyAlignment="1">
      <alignment horizontal="center" vertical="center"/>
    </xf>
    <xf numFmtId="37" fontId="14" fillId="0" borderId="0" xfId="0" applyNumberFormat="1" applyFont="1" applyAlignment="1">
      <alignment horizontal="center" vertical="center" wrapText="1"/>
    </xf>
    <xf numFmtId="37" fontId="14" fillId="0" borderId="5" xfId="0" applyNumberFormat="1" applyFont="1" applyBorder="1" applyAlignment="1">
      <alignment horizontal="center" vertical="center" wrapText="1"/>
    </xf>
    <xf numFmtId="37" fontId="14" fillId="0" borderId="0" xfId="0" applyNumberFormat="1" applyFont="1" applyAlignment="1">
      <alignment horizontal="center" vertical="center"/>
    </xf>
    <xf numFmtId="37" fontId="14" fillId="0" borderId="5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37" fontId="16" fillId="0" borderId="0" xfId="0" applyNumberFormat="1" applyFont="1" applyAlignment="1">
      <alignment horizontal="right" vertical="center" readingOrder="2"/>
    </xf>
    <xf numFmtId="37" fontId="16" fillId="0" borderId="0" xfId="0" applyNumberFormat="1" applyFont="1" applyAlignment="1">
      <alignment horizontal="left" vertical="center" readingOrder="2"/>
    </xf>
    <xf numFmtId="0" fontId="15" fillId="0" borderId="0" xfId="0" applyFont="1" applyAlignment="1">
      <alignment horizontal="left" vertical="center"/>
    </xf>
    <xf numFmtId="0" fontId="15" fillId="0" borderId="0" xfId="6" applyFont="1" applyAlignment="1">
      <alignment horizontal="center" vertical="center"/>
    </xf>
    <xf numFmtId="0" fontId="15" fillId="0" borderId="7" xfId="6" applyFont="1" applyBorder="1" applyAlignment="1">
      <alignment horizontal="center" vertical="center"/>
    </xf>
    <xf numFmtId="0" fontId="16" fillId="0" borderId="0" xfId="6" applyFont="1" applyAlignment="1">
      <alignment horizontal="right" vertical="center" readingOrder="2"/>
    </xf>
    <xf numFmtId="0" fontId="15" fillId="0" borderId="5" xfId="6" applyFont="1" applyBorder="1" applyAlignment="1">
      <alignment horizontal="center" vertical="center"/>
    </xf>
    <xf numFmtId="0" fontId="16" fillId="0" borderId="0" xfId="6" applyFont="1" applyAlignment="1">
      <alignment horizontal="left" vertical="center" readingOrder="2"/>
    </xf>
    <xf numFmtId="0" fontId="13" fillId="0" borderId="0" xfId="6" applyFont="1" applyAlignment="1">
      <alignment horizontal="center" vertical="center"/>
    </xf>
    <xf numFmtId="0" fontId="13" fillId="0" borderId="5" xfId="6" applyFont="1" applyBorder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5" fillId="0" borderId="8" xfId="6" applyFont="1" applyBorder="1" applyAlignment="1">
      <alignment horizontal="center" vertical="center" wrapText="1"/>
    </xf>
    <xf numFmtId="0" fontId="15" fillId="0" borderId="5" xfId="6" applyFont="1" applyBorder="1" applyAlignment="1">
      <alignment horizontal="center" vertical="center" wrapText="1"/>
    </xf>
    <xf numFmtId="0" fontId="24" fillId="0" borderId="0" xfId="6" applyFont="1" applyAlignment="1">
      <alignment horizontal="left" vertical="center" readingOrder="2"/>
    </xf>
    <xf numFmtId="0" fontId="24" fillId="0" borderId="0" xfId="6" applyFont="1" applyAlignment="1">
      <alignment horizontal="right" vertical="center" readingOrder="2"/>
    </xf>
    <xf numFmtId="0" fontId="24" fillId="0" borderId="0" xfId="0" applyFont="1" applyAlignment="1">
      <alignment horizontal="left" vertical="center" readingOrder="2"/>
    </xf>
    <xf numFmtId="0" fontId="29" fillId="0" borderId="8" xfId="3" applyFont="1" applyBorder="1" applyAlignment="1">
      <alignment horizontal="right" vertical="center" readingOrder="2"/>
    </xf>
    <xf numFmtId="0" fontId="25" fillId="0" borderId="11" xfId="5" applyFont="1" applyBorder="1" applyAlignment="1">
      <alignment horizontal="center" vertical="center" wrapText="1"/>
    </xf>
    <xf numFmtId="0" fontId="25" fillId="0" borderId="10" xfId="5" applyFont="1" applyBorder="1" applyAlignment="1">
      <alignment horizontal="center" vertical="center" wrapText="1"/>
    </xf>
    <xf numFmtId="164" fontId="24" fillId="0" borderId="0" xfId="5" applyNumberFormat="1" applyFont="1" applyAlignment="1">
      <alignment horizontal="right" vertical="center" readingOrder="2"/>
    </xf>
    <xf numFmtId="0" fontId="26" fillId="0" borderId="5" xfId="5" applyFont="1" applyBorder="1" applyAlignment="1">
      <alignment horizontal="left" vertical="center"/>
    </xf>
    <xf numFmtId="37" fontId="24" fillId="0" borderId="0" xfId="0" applyNumberFormat="1" applyFont="1" applyAlignment="1">
      <alignment horizontal="right" vertical="center" readingOrder="2"/>
    </xf>
    <xf numFmtId="37" fontId="15" fillId="0" borderId="2" xfId="0" applyNumberFormat="1" applyFont="1" applyBorder="1" applyAlignment="1">
      <alignment horizontal="center" vertical="center"/>
    </xf>
    <xf numFmtId="37" fontId="24" fillId="0" borderId="0" xfId="0" applyNumberFormat="1" applyFont="1" applyAlignment="1">
      <alignment horizontal="left" vertical="center" readingOrder="2"/>
    </xf>
    <xf numFmtId="37" fontId="24" fillId="0" borderId="0" xfId="0" applyNumberFormat="1" applyFont="1" applyAlignment="1">
      <alignment horizontal="left" vertical="center"/>
    </xf>
    <xf numFmtId="37" fontId="40" fillId="0" borderId="0" xfId="6" applyNumberFormat="1" applyFont="1" applyAlignment="1">
      <alignment horizontal="center" vertical="center"/>
    </xf>
    <xf numFmtId="37" fontId="41" fillId="0" borderId="0" xfId="6" applyNumberFormat="1" applyFont="1" applyAlignment="1">
      <alignment horizontal="right" vertical="center" readingOrder="2"/>
    </xf>
    <xf numFmtId="37" fontId="35" fillId="0" borderId="2" xfId="6" applyNumberFormat="1" applyFont="1" applyBorder="1" applyAlignment="1">
      <alignment horizontal="center" vertical="center"/>
    </xf>
    <xf numFmtId="37" fontId="35" fillId="0" borderId="5" xfId="6" applyNumberFormat="1" applyFont="1" applyBorder="1" applyAlignment="1">
      <alignment horizontal="center" vertical="center"/>
    </xf>
    <xf numFmtId="37" fontId="37" fillId="0" borderId="0" xfId="6" applyNumberFormat="1" applyFont="1" applyAlignment="1">
      <alignment horizontal="left" vertical="center"/>
    </xf>
    <xf numFmtId="37" fontId="41" fillId="0" borderId="0" xfId="0" applyNumberFormat="1" applyFont="1" applyAlignment="1">
      <alignment horizontal="right" vertical="center" readingOrder="2"/>
    </xf>
    <xf numFmtId="37" fontId="34" fillId="0" borderId="0" xfId="0" applyNumberFormat="1" applyFont="1" applyAlignment="1">
      <alignment horizontal="left" vertical="center"/>
    </xf>
    <xf numFmtId="37" fontId="32" fillId="0" borderId="2" xfId="0" applyNumberFormat="1" applyFont="1" applyBorder="1" applyAlignment="1">
      <alignment horizontal="center" vertical="center"/>
    </xf>
    <xf numFmtId="37" fontId="32" fillId="0" borderId="5" xfId="0" applyNumberFormat="1" applyFont="1" applyBorder="1" applyAlignment="1">
      <alignment horizontal="center" vertical="center"/>
    </xf>
    <xf numFmtId="37" fontId="40" fillId="0" borderId="0" xfId="0" applyNumberFormat="1" applyFont="1" applyAlignment="1">
      <alignment horizontal="center" vertical="center"/>
    </xf>
    <xf numFmtId="37" fontId="15" fillId="0" borderId="0" xfId="0" applyNumberFormat="1" applyFont="1" applyAlignment="1">
      <alignment horizontal="left" vertical="center"/>
    </xf>
  </cellXfs>
  <cellStyles count="7">
    <cellStyle name="Comma 2 2 2" xfId="4" xr:uid="{C0E07E28-BAF9-4738-863C-B2DD54C5CAE7}"/>
    <cellStyle name="Normal" xfId="0" builtinId="0"/>
    <cellStyle name="Normal 2" xfId="6" xr:uid="{EA4EB5DA-2FB0-4004-BBA1-033A36D35DE7}"/>
    <cellStyle name="Normal 2 2" xfId="5" xr:uid="{E7361AA4-401A-41D0-8CEE-B5FF9929AEC0}"/>
    <cellStyle name="Normal 2 3" xfId="1" xr:uid="{FFFEF5F7-E21C-4B1A-9378-8B0BA4F6C96B}"/>
    <cellStyle name="Normal 2 4" xfId="3" xr:uid="{4BB15788-FE29-40FC-877A-F86FB5DC0845}"/>
    <cellStyle name="Normal 4" xfId="2" xr:uid="{2BE8D241-F6C0-4C17-BACD-8B5A1B33D620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342900</xdr:colOff>
      <xdr:row>4</xdr:row>
      <xdr:rowOff>104776</xdr:rowOff>
    </xdr:from>
    <xdr:ext cx="3400424" cy="3086100"/>
    <xdr:pic>
      <xdr:nvPicPr>
        <xdr:cNvPr id="2" name="Picture 1">
          <a:extLst>
            <a:ext uri="{FF2B5EF4-FFF2-40B4-BE49-F238E27FC236}">
              <a16:creationId xmlns:a16="http://schemas.microsoft.com/office/drawing/2014/main" id="{A8D3AA09-D673-4F3F-AC2F-A5F75EC8F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990701" y="1628776"/>
          <a:ext cx="3400424" cy="30861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404/14040531/14040531.xlsx" TargetMode="External"/><Relationship Id="rId2" Type="http://schemas.openxmlformats.org/officeDocument/2006/relationships/externalLinkPath" Target="file:///R:\AF\&#1581;&#1587;&#1575;&#1576;&#1583;&#1575;&#1585;&#1740;%20&#1589;&#1606;&#1583;&#1608;&#1602;\10-&#1581;&#1601;&#1592;%20&#1575;&#1585;&#1586;&#1588;%20&#1583;&#1605;&#1575;&#1608;&#1606;&#1583;\&#1593;&#1605;&#1604;&#1740;&#1575;&#1578;%20&#1581;&#1587;&#1575;&#1576;&#1583;&#1575;&#1585;&#1740;\&#1662;&#1585;&#1578;&#1601;&#1608;&#1740;%20&#1605;&#1575;&#1607;&#1575;&#1606;&#1607;\1404\14040531\14040531.xlsx" TargetMode="External"/><Relationship Id="rId1" Type="http://schemas.openxmlformats.org/officeDocument/2006/relationships/externalLinkPath" Target="/AF/&#1581;&#1587;&#1575;&#1576;&#1583;&#1575;&#1585;&#1740;%20&#1589;&#1606;&#1583;&#1608;&#1602;/10-&#1581;&#1601;&#1592;%20&#1575;&#1585;&#1586;&#1588;%20&#1583;&#1605;&#1575;&#1608;&#1606;&#1583;/&#1593;&#1605;&#1604;&#1740;&#1575;&#1578;%20&#1581;&#1587;&#1575;&#1576;&#1583;&#1575;&#1585;&#1740;/&#1662;&#1585;&#1578;&#1601;&#1608;&#1740;%20&#1605;&#1575;&#1607;&#1575;&#1606;&#1607;/1404/14040531/140405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0"/>
      <sheetName val="سهام"/>
      <sheetName val="اوراق مشتقه"/>
      <sheetName val="اوراق"/>
      <sheetName val="تعدیل قیمت"/>
      <sheetName val="سپرده"/>
      <sheetName val="درآمد"/>
      <sheetName val="1-2"/>
      <sheetName val="2-2"/>
      <sheetName val="3-2"/>
      <sheetName val="4-2"/>
      <sheetName val="درآمد سود سهام"/>
      <sheetName val="سود اوراق بهادار"/>
      <sheetName val="سود سپرده بانکی"/>
      <sheetName val="درآمد ناشی از فروش"/>
      <sheetName val="درآمد اعمال اختیار"/>
      <sheetName val="درآمد ناشی از تغییر قیمت اوراق"/>
      <sheetName val="سود ترجیح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 t="str">
            <v>صندوق حفظ ارزش دماوند</v>
          </cell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749B-F53B-4D53-8565-2073CFDF345C}">
  <sheetPr>
    <pageSetUpPr fitToPage="1"/>
  </sheetPr>
  <dimension ref="A1:I28"/>
  <sheetViews>
    <sheetView rightToLeft="1" tabSelected="1" view="pageBreakPreview" zoomScale="68" zoomScaleNormal="100" zoomScaleSheetLayoutView="68" workbookViewId="0">
      <selection activeCell="F24" sqref="F24"/>
    </sheetView>
  </sheetViews>
  <sheetFormatPr defaultRowHeight="18.75" x14ac:dyDescent="0.45"/>
  <cols>
    <col min="1" max="9" width="11.85546875" style="8" customWidth="1"/>
    <col min="10" max="16384" width="9.140625" style="8"/>
  </cols>
  <sheetData>
    <row r="1" ht="30" customHeight="1" x14ac:dyDescent="0.45"/>
    <row r="2" ht="30" customHeight="1" x14ac:dyDescent="0.45"/>
    <row r="3" ht="30" customHeight="1" x14ac:dyDescent="0.45"/>
    <row r="4" ht="30" customHeight="1" x14ac:dyDescent="0.45"/>
    <row r="5" ht="30" customHeight="1" x14ac:dyDescent="0.45"/>
    <row r="6" ht="30" customHeight="1" x14ac:dyDescent="0.45"/>
    <row r="7" ht="30" customHeight="1" x14ac:dyDescent="0.45"/>
    <row r="8" ht="30" customHeight="1" x14ac:dyDescent="0.45"/>
    <row r="9" ht="30" customHeight="1" x14ac:dyDescent="0.45"/>
    <row r="10" ht="30" customHeight="1" x14ac:dyDescent="0.45"/>
    <row r="11" ht="30" customHeight="1" x14ac:dyDescent="0.45"/>
    <row r="12" ht="30" customHeight="1" x14ac:dyDescent="0.45"/>
    <row r="13" ht="30" customHeight="1" x14ac:dyDescent="0.45"/>
    <row r="14" ht="30" customHeight="1" x14ac:dyDescent="0.45"/>
    <row r="15" ht="30" customHeight="1" x14ac:dyDescent="0.45"/>
    <row r="16" ht="30" customHeight="1" x14ac:dyDescent="0.45"/>
    <row r="17" spans="1:9" ht="33.75" customHeight="1" x14ac:dyDescent="0.45">
      <c r="A17" s="199" t="s">
        <v>109</v>
      </c>
      <c r="B17" s="199"/>
      <c r="C17" s="199"/>
      <c r="D17" s="199"/>
      <c r="E17" s="199"/>
      <c r="F17" s="199"/>
      <c r="G17" s="199"/>
      <c r="H17" s="199"/>
      <c r="I17" s="199"/>
    </row>
    <row r="18" spans="1:9" ht="33.75" customHeight="1" x14ac:dyDescent="0.45">
      <c r="A18" s="199" t="s">
        <v>110</v>
      </c>
      <c r="B18" s="199"/>
      <c r="C18" s="199"/>
      <c r="D18" s="199"/>
      <c r="E18" s="199"/>
      <c r="F18" s="199"/>
      <c r="G18" s="199"/>
      <c r="H18" s="199"/>
      <c r="I18" s="199"/>
    </row>
    <row r="19" spans="1:9" ht="33.75" customHeight="1" x14ac:dyDescent="0.45">
      <c r="A19" s="200" t="s">
        <v>75</v>
      </c>
      <c r="B19" s="200"/>
      <c r="C19" s="200"/>
      <c r="D19" s="200"/>
      <c r="E19" s="200"/>
      <c r="F19" s="200"/>
      <c r="G19" s="200"/>
      <c r="H19" s="200"/>
      <c r="I19" s="200"/>
    </row>
    <row r="20" spans="1:9" ht="33.75" customHeight="1" x14ac:dyDescent="0.45">
      <c r="A20" s="199" t="s">
        <v>205</v>
      </c>
      <c r="B20" s="199"/>
      <c r="C20" s="199"/>
      <c r="D20" s="199"/>
      <c r="E20" s="199"/>
      <c r="F20" s="199"/>
      <c r="G20" s="199"/>
      <c r="H20" s="199"/>
      <c r="I20" s="199"/>
    </row>
    <row r="21" spans="1:9" x14ac:dyDescent="0.45">
      <c r="A21" s="10"/>
      <c r="B21" s="10"/>
      <c r="C21" s="10"/>
      <c r="D21" s="10"/>
      <c r="E21" s="10"/>
      <c r="F21" s="10"/>
      <c r="G21" s="10"/>
      <c r="H21" s="10"/>
      <c r="I21" s="10"/>
    </row>
    <row r="22" spans="1:9" x14ac:dyDescent="0.45">
      <c r="A22" s="10"/>
      <c r="B22" s="10"/>
      <c r="C22" s="10"/>
      <c r="D22" s="10"/>
      <c r="E22" s="10"/>
      <c r="F22" s="10"/>
      <c r="G22" s="10"/>
      <c r="H22" s="10"/>
      <c r="I22" s="10"/>
    </row>
    <row r="25" spans="1:9" x14ac:dyDescent="0.45">
      <c r="C25" s="9" t="s">
        <v>74</v>
      </c>
    </row>
    <row r="28" spans="1:9" x14ac:dyDescent="0.45">
      <c r="C28" s="8" t="s">
        <v>111</v>
      </c>
    </row>
  </sheetData>
  <mergeCells count="4">
    <mergeCell ref="A17:I17"/>
    <mergeCell ref="A18:I18"/>
    <mergeCell ref="A19:I19"/>
    <mergeCell ref="A20:I20"/>
  </mergeCells>
  <printOptions horizontalCentered="1"/>
  <pageMargins left="0.2" right="0.2" top="0" bottom="0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9"/>
  <sheetViews>
    <sheetView rightToLeft="1" view="pageBreakPreview" zoomScale="62" zoomScaleNormal="100" zoomScaleSheetLayoutView="62" workbookViewId="0">
      <selection activeCell="A62" sqref="A62:XFD65"/>
    </sheetView>
  </sheetViews>
  <sheetFormatPr defaultRowHeight="12.75" x14ac:dyDescent="0.2"/>
  <cols>
    <col min="1" max="1" width="38" style="2" customWidth="1"/>
    <col min="2" max="2" width="1.28515625" style="2" customWidth="1"/>
    <col min="3" max="3" width="21.42578125" style="2" customWidth="1"/>
    <col min="4" max="4" width="1.28515625" style="2" customWidth="1"/>
    <col min="5" max="5" width="28" style="2" customWidth="1"/>
    <col min="6" max="6" width="1.28515625" style="2" customWidth="1"/>
    <col min="7" max="7" width="28.28515625" style="2" customWidth="1"/>
    <col min="8" max="8" width="1.28515625" style="2" customWidth="1"/>
    <col min="9" max="9" width="21.5703125" style="2" customWidth="1"/>
    <col min="10" max="10" width="1.28515625" style="2" customWidth="1"/>
    <col min="11" max="11" width="28.42578125" style="2" customWidth="1"/>
    <col min="12" max="12" width="1.28515625" style="2" customWidth="1"/>
    <col min="13" max="13" width="22.28515625" style="2" customWidth="1"/>
    <col min="14" max="14" width="1.28515625" style="2" customWidth="1"/>
    <col min="15" max="15" width="27.85546875" style="2" bestFit="1" customWidth="1"/>
    <col min="16" max="16" width="1.28515625" style="2" customWidth="1"/>
    <col min="17" max="17" width="23.140625" style="2" customWidth="1"/>
    <col min="18" max="18" width="1.28515625" style="2" customWidth="1"/>
    <col min="19" max="19" width="22.7109375" style="2" customWidth="1"/>
    <col min="20" max="20" width="1.28515625" style="2" customWidth="1"/>
    <col min="21" max="21" width="27.140625" style="2" customWidth="1"/>
    <col min="22" max="22" width="1.28515625" style="2" customWidth="1"/>
    <col min="23" max="23" width="27.85546875" style="2" bestFit="1" customWidth="1"/>
    <col min="24" max="24" width="1.28515625" style="1" customWidth="1"/>
    <col min="25" max="25" width="19" style="1" customWidth="1"/>
    <col min="26" max="26" width="1.42578125" style="1" customWidth="1"/>
    <col min="27" max="27" width="24.140625" style="1" hidden="1" customWidth="1"/>
    <col min="28" max="28" width="21.7109375" style="18" bestFit="1" customWidth="1"/>
    <col min="29" max="16384" width="9.140625" style="1"/>
  </cols>
  <sheetData>
    <row r="1" spans="1:27" ht="43.5" customHeight="1" x14ac:dyDescent="0.2">
      <c r="A1" s="194" t="s">
        <v>206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</row>
    <row r="2" spans="1:27" ht="43.5" customHeight="1" x14ac:dyDescent="0.2">
      <c r="A2" s="194" t="s">
        <v>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</row>
    <row r="3" spans="1:27" ht="43.5" customHeight="1" x14ac:dyDescent="0.2">
      <c r="A3" s="203" t="s">
        <v>177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</row>
    <row r="4" spans="1:27" ht="43.5" customHeight="1" x14ac:dyDescent="0.2">
      <c r="A4" s="206" t="s">
        <v>207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</row>
    <row r="5" spans="1:27" ht="43.5" customHeight="1" x14ac:dyDescent="0.2">
      <c r="A5" s="206" t="s">
        <v>208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</row>
    <row r="6" spans="1:27" ht="43.5" customHeight="1" x14ac:dyDescent="0.2">
      <c r="A6" s="19"/>
      <c r="B6" s="19"/>
      <c r="C6" s="205" t="s">
        <v>128</v>
      </c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</row>
    <row r="7" spans="1:27" ht="43.5" customHeight="1" thickBot="1" x14ac:dyDescent="0.4">
      <c r="A7" s="35"/>
      <c r="B7" s="35"/>
      <c r="C7" s="204" t="s">
        <v>112</v>
      </c>
      <c r="D7" s="204"/>
      <c r="E7" s="204"/>
      <c r="F7" s="204"/>
      <c r="G7" s="204"/>
      <c r="H7" s="35"/>
      <c r="I7" s="204" t="s">
        <v>1</v>
      </c>
      <c r="J7" s="204"/>
      <c r="K7" s="204"/>
      <c r="L7" s="204"/>
      <c r="M7" s="204"/>
      <c r="N7" s="204"/>
      <c r="O7" s="204"/>
      <c r="P7" s="35"/>
      <c r="Q7" s="197" t="s">
        <v>178</v>
      </c>
      <c r="R7" s="197"/>
      <c r="S7" s="197"/>
      <c r="T7" s="197"/>
      <c r="U7" s="197"/>
      <c r="V7" s="197"/>
      <c r="W7" s="197"/>
      <c r="X7" s="197"/>
      <c r="Y7" s="197"/>
    </row>
    <row r="8" spans="1:27" ht="43.5" customHeight="1" thickBot="1" x14ac:dyDescent="0.4">
      <c r="A8" s="203" t="s">
        <v>4</v>
      </c>
      <c r="B8" s="35"/>
      <c r="C8" s="203" t="s">
        <v>5</v>
      </c>
      <c r="D8" s="35"/>
      <c r="E8" s="203" t="s">
        <v>6</v>
      </c>
      <c r="F8" s="35"/>
      <c r="G8" s="203" t="s">
        <v>7</v>
      </c>
      <c r="H8" s="35"/>
      <c r="I8" s="204" t="s">
        <v>2</v>
      </c>
      <c r="J8" s="204"/>
      <c r="K8" s="204"/>
      <c r="L8" s="35"/>
      <c r="M8" s="204" t="s">
        <v>3</v>
      </c>
      <c r="N8" s="204"/>
      <c r="O8" s="204"/>
      <c r="P8" s="35"/>
      <c r="Q8" s="203" t="s">
        <v>5</v>
      </c>
      <c r="R8" s="35"/>
      <c r="S8" s="207" t="s">
        <v>9</v>
      </c>
      <c r="T8" s="35"/>
      <c r="U8" s="203" t="s">
        <v>6</v>
      </c>
      <c r="V8" s="35"/>
      <c r="W8" s="203" t="s">
        <v>7</v>
      </c>
      <c r="X8" s="25"/>
      <c r="Y8" s="201" t="s">
        <v>10</v>
      </c>
    </row>
    <row r="9" spans="1:27" ht="43.5" customHeight="1" thickBot="1" x14ac:dyDescent="0.4">
      <c r="A9" s="204"/>
      <c r="B9" s="35"/>
      <c r="C9" s="204"/>
      <c r="D9" s="35"/>
      <c r="E9" s="204"/>
      <c r="F9" s="35"/>
      <c r="G9" s="204"/>
      <c r="H9" s="35"/>
      <c r="I9" s="36" t="s">
        <v>5</v>
      </c>
      <c r="J9" s="35"/>
      <c r="K9" s="36" t="s">
        <v>6</v>
      </c>
      <c r="L9" s="35"/>
      <c r="M9" s="36" t="s">
        <v>5</v>
      </c>
      <c r="N9" s="35"/>
      <c r="O9" s="36" t="s">
        <v>8</v>
      </c>
      <c r="P9" s="35"/>
      <c r="Q9" s="204"/>
      <c r="R9" s="35"/>
      <c r="S9" s="208"/>
      <c r="T9" s="35"/>
      <c r="U9" s="204"/>
      <c r="V9" s="35"/>
      <c r="W9" s="204"/>
      <c r="X9" s="25"/>
      <c r="Y9" s="202"/>
      <c r="AA9" s="75">
        <v>3899063979944</v>
      </c>
    </row>
    <row r="10" spans="1:27" ht="43.5" customHeight="1" x14ac:dyDescent="0.2">
      <c r="A10" s="37" t="s">
        <v>16</v>
      </c>
      <c r="B10" s="38"/>
      <c r="C10" s="31">
        <v>85016787</v>
      </c>
      <c r="D10" s="22"/>
      <c r="E10" s="31">
        <v>140804701230</v>
      </c>
      <c r="F10" s="22"/>
      <c r="G10" s="31">
        <v>298633009617</v>
      </c>
      <c r="H10" s="39"/>
      <c r="I10" s="31">
        <v>20700000</v>
      </c>
      <c r="J10" s="22"/>
      <c r="K10" s="31">
        <v>84680990292</v>
      </c>
      <c r="L10" s="22"/>
      <c r="M10" s="31">
        <v>-15000000</v>
      </c>
      <c r="N10" s="22"/>
      <c r="O10" s="31">
        <v>-52243015966</v>
      </c>
      <c r="P10" s="39"/>
      <c r="Q10" s="31">
        <f t="shared" ref="Q10:Q41" si="0">C10+I10+M10</f>
        <v>90716787</v>
      </c>
      <c r="R10" s="22"/>
      <c r="S10" s="31">
        <v>3470</v>
      </c>
      <c r="T10" s="22"/>
      <c r="U10" s="31">
        <v>200642709420</v>
      </c>
      <c r="V10" s="22"/>
      <c r="W10" s="31">
        <v>312353945440</v>
      </c>
      <c r="X10" s="22"/>
      <c r="Y10" s="23">
        <f t="shared" ref="Y10:Y41" si="1">W10/$AA$9*100</f>
        <v>8.0109982048688053</v>
      </c>
      <c r="Z10" s="2"/>
      <c r="AA10" s="2">
        <f>C10+I10+M10-Q10</f>
        <v>0</v>
      </c>
    </row>
    <row r="11" spans="1:27" ht="43.5" customHeight="1" x14ac:dyDescent="0.2">
      <c r="A11" s="37" t="s">
        <v>14</v>
      </c>
      <c r="B11" s="38"/>
      <c r="C11" s="31">
        <v>24000000</v>
      </c>
      <c r="D11" s="22"/>
      <c r="E11" s="31">
        <v>185989730877</v>
      </c>
      <c r="F11" s="22"/>
      <c r="G11" s="31">
        <v>295299552000</v>
      </c>
      <c r="H11" s="39"/>
      <c r="I11" s="31">
        <v>0</v>
      </c>
      <c r="J11" s="22"/>
      <c r="K11" s="31">
        <v>0</v>
      </c>
      <c r="L11" s="22"/>
      <c r="M11" s="31">
        <v>-2000000</v>
      </c>
      <c r="N11" s="22"/>
      <c r="O11" s="31">
        <v>-25957783393</v>
      </c>
      <c r="P11" s="39"/>
      <c r="Q11" s="31">
        <f t="shared" si="0"/>
        <v>22000000</v>
      </c>
      <c r="R11" s="22"/>
      <c r="S11" s="31">
        <v>13710</v>
      </c>
      <c r="T11" s="22"/>
      <c r="U11" s="31">
        <v>170490586635</v>
      </c>
      <c r="V11" s="22"/>
      <c r="W11" s="31">
        <v>299288477400</v>
      </c>
      <c r="X11" s="22"/>
      <c r="Y11" s="23">
        <f t="shared" si="1"/>
        <v>7.6759057799379455</v>
      </c>
      <c r="Z11" s="2"/>
      <c r="AA11" s="2">
        <f t="shared" ref="AA11:AA59" si="2">C11+I11+M11-Q11</f>
        <v>0</v>
      </c>
    </row>
    <row r="12" spans="1:27" ht="43.5" customHeight="1" x14ac:dyDescent="0.2">
      <c r="A12" s="37" t="s">
        <v>89</v>
      </c>
      <c r="B12" s="38"/>
      <c r="C12" s="31">
        <v>9200579</v>
      </c>
      <c r="D12" s="22"/>
      <c r="E12" s="31">
        <v>179295080028</v>
      </c>
      <c r="F12" s="22"/>
      <c r="G12" s="31">
        <v>187062605163</v>
      </c>
      <c r="H12" s="39"/>
      <c r="I12" s="31">
        <v>4641918</v>
      </c>
      <c r="J12" s="22"/>
      <c r="K12" s="31">
        <v>102998501195</v>
      </c>
      <c r="L12" s="22"/>
      <c r="M12" s="31">
        <v>-600000</v>
      </c>
      <c r="N12" s="22"/>
      <c r="O12" s="31">
        <v>-12663349826</v>
      </c>
      <c r="P12" s="39"/>
      <c r="Q12" s="31">
        <f t="shared" si="0"/>
        <v>13242497</v>
      </c>
      <c r="R12" s="22"/>
      <c r="S12" s="31">
        <v>20940</v>
      </c>
      <c r="T12" s="22"/>
      <c r="U12" s="31">
        <v>270601159688</v>
      </c>
      <c r="V12" s="22"/>
      <c r="W12" s="31">
        <v>275154374512</v>
      </c>
      <c r="X12" s="22"/>
      <c r="Y12" s="23">
        <f t="shared" si="1"/>
        <v>7.0569340725707166</v>
      </c>
      <c r="Z12" s="2"/>
      <c r="AA12" s="2">
        <f t="shared" si="2"/>
        <v>0</v>
      </c>
    </row>
    <row r="13" spans="1:27" ht="43.5" customHeight="1" x14ac:dyDescent="0.2">
      <c r="A13" s="37" t="s">
        <v>18</v>
      </c>
      <c r="B13" s="38"/>
      <c r="C13" s="31">
        <v>9271428</v>
      </c>
      <c r="D13" s="22"/>
      <c r="E13" s="31">
        <v>166697645501</v>
      </c>
      <c r="F13" s="22"/>
      <c r="G13" s="31">
        <v>223646162234</v>
      </c>
      <c r="H13" s="39"/>
      <c r="I13" s="31">
        <v>2967036</v>
      </c>
      <c r="J13" s="22"/>
      <c r="K13" s="31">
        <v>90360251553</v>
      </c>
      <c r="L13" s="22"/>
      <c r="M13" s="31">
        <v>-3630732</v>
      </c>
      <c r="N13" s="22"/>
      <c r="O13" s="31">
        <v>-106732213809</v>
      </c>
      <c r="P13" s="39"/>
      <c r="Q13" s="31">
        <f t="shared" si="0"/>
        <v>8607732</v>
      </c>
      <c r="R13" s="22"/>
      <c r="S13" s="31">
        <v>28900</v>
      </c>
      <c r="T13" s="22"/>
      <c r="U13" s="31">
        <v>191778365600</v>
      </c>
      <c r="V13" s="22"/>
      <c r="W13" s="31">
        <v>246840513294</v>
      </c>
      <c r="X13" s="22"/>
      <c r="Y13" s="23">
        <f t="shared" si="1"/>
        <v>6.3307633463748711</v>
      </c>
      <c r="Z13" s="2"/>
      <c r="AA13" s="2">
        <f t="shared" si="2"/>
        <v>0</v>
      </c>
    </row>
    <row r="14" spans="1:27" ht="43.5" customHeight="1" x14ac:dyDescent="0.2">
      <c r="A14" s="37" t="s">
        <v>17</v>
      </c>
      <c r="B14" s="38"/>
      <c r="C14" s="31">
        <v>5395</v>
      </c>
      <c r="D14" s="22"/>
      <c r="E14" s="31">
        <v>92159966047</v>
      </c>
      <c r="F14" s="22"/>
      <c r="G14" s="31">
        <v>171543445852</v>
      </c>
      <c r="H14" s="39"/>
      <c r="I14" s="31">
        <v>0</v>
      </c>
      <c r="J14" s="22"/>
      <c r="K14" s="31">
        <v>0</v>
      </c>
      <c r="L14" s="22"/>
      <c r="M14" s="31">
        <v>0</v>
      </c>
      <c r="N14" s="22"/>
      <c r="O14" s="31">
        <v>0</v>
      </c>
      <c r="P14" s="39"/>
      <c r="Q14" s="31">
        <f t="shared" si="0"/>
        <v>5395</v>
      </c>
      <c r="R14" s="22"/>
      <c r="S14" s="31">
        <v>35987315</v>
      </c>
      <c r="T14" s="22"/>
      <c r="U14" s="31">
        <v>92159966047</v>
      </c>
      <c r="V14" s="22"/>
      <c r="W14" s="31">
        <v>193685600670</v>
      </c>
      <c r="X14" s="22"/>
      <c r="Y14" s="23">
        <f t="shared" si="1"/>
        <v>4.9674896761448313</v>
      </c>
      <c r="Z14" s="2"/>
      <c r="AA14" s="2">
        <f t="shared" si="2"/>
        <v>0</v>
      </c>
    </row>
    <row r="15" spans="1:27" ht="43.5" customHeight="1" x14ac:dyDescent="0.2">
      <c r="A15" s="37" t="s">
        <v>80</v>
      </c>
      <c r="B15" s="38"/>
      <c r="C15" s="31">
        <v>26020689</v>
      </c>
      <c r="D15" s="22"/>
      <c r="E15" s="31">
        <v>115468917618</v>
      </c>
      <c r="F15" s="22"/>
      <c r="G15" s="31">
        <v>281433084906</v>
      </c>
      <c r="H15" s="39"/>
      <c r="I15" s="31">
        <v>0</v>
      </c>
      <c r="J15" s="22"/>
      <c r="K15" s="31">
        <v>0</v>
      </c>
      <c r="L15" s="22"/>
      <c r="M15" s="31">
        <v>-11033893</v>
      </c>
      <c r="N15" s="22"/>
      <c r="O15" s="31">
        <v>-151150770764</v>
      </c>
      <c r="P15" s="39"/>
      <c r="Q15" s="31">
        <f t="shared" si="0"/>
        <v>14986796</v>
      </c>
      <c r="R15" s="22"/>
      <c r="S15" s="31">
        <v>12560</v>
      </c>
      <c r="T15" s="22"/>
      <c r="U15" s="31">
        <v>66505122634</v>
      </c>
      <c r="V15" s="22"/>
      <c r="W15" s="31">
        <v>186779107720</v>
      </c>
      <c r="X15" s="22"/>
      <c r="Y15" s="23">
        <f t="shared" si="1"/>
        <v>4.7903576007153035</v>
      </c>
      <c r="Z15" s="2"/>
      <c r="AA15" s="2">
        <f t="shared" si="2"/>
        <v>0</v>
      </c>
    </row>
    <row r="16" spans="1:27" ht="43.5" customHeight="1" x14ac:dyDescent="0.2">
      <c r="A16" s="37" t="s">
        <v>185</v>
      </c>
      <c r="B16" s="38"/>
      <c r="C16" s="31">
        <v>0</v>
      </c>
      <c r="D16" s="22"/>
      <c r="E16" s="31">
        <v>0</v>
      </c>
      <c r="F16" s="22"/>
      <c r="G16" s="31">
        <v>0</v>
      </c>
      <c r="H16" s="39"/>
      <c r="I16" s="31">
        <v>4230000</v>
      </c>
      <c r="J16" s="22"/>
      <c r="K16" s="31">
        <v>225650836519</v>
      </c>
      <c r="L16" s="22"/>
      <c r="M16" s="31">
        <v>0</v>
      </c>
      <c r="N16" s="22"/>
      <c r="O16" s="31">
        <v>0</v>
      </c>
      <c r="P16" s="39"/>
      <c r="Q16" s="31">
        <f t="shared" si="0"/>
        <v>4230000</v>
      </c>
      <c r="R16" s="22"/>
      <c r="S16" s="31">
        <v>44350</v>
      </c>
      <c r="T16" s="22"/>
      <c r="U16" s="31">
        <v>225650836519</v>
      </c>
      <c r="V16" s="22"/>
      <c r="W16" s="31">
        <v>186150348135</v>
      </c>
      <c r="X16" s="22"/>
      <c r="Y16" s="23">
        <f t="shared" si="1"/>
        <v>4.7742316897727228</v>
      </c>
      <c r="Z16" s="2"/>
      <c r="AA16" s="2">
        <f t="shared" si="2"/>
        <v>0</v>
      </c>
    </row>
    <row r="17" spans="1:27" ht="43.5" customHeight="1" x14ac:dyDescent="0.2">
      <c r="A17" s="37" t="s">
        <v>106</v>
      </c>
      <c r="B17" s="38"/>
      <c r="C17" s="31">
        <v>11100000</v>
      </c>
      <c r="D17" s="22"/>
      <c r="E17" s="31">
        <v>49192700647</v>
      </c>
      <c r="F17" s="22"/>
      <c r="G17" s="31">
        <v>74896539600</v>
      </c>
      <c r="H17" s="39"/>
      <c r="I17" s="31">
        <v>6900000</v>
      </c>
      <c r="J17" s="22"/>
      <c r="K17" s="31">
        <v>50019898968</v>
      </c>
      <c r="L17" s="22"/>
      <c r="M17" s="31">
        <v>0</v>
      </c>
      <c r="N17" s="22"/>
      <c r="O17" s="31">
        <v>0</v>
      </c>
      <c r="P17" s="39"/>
      <c r="Q17" s="31">
        <f t="shared" si="0"/>
        <v>18000000</v>
      </c>
      <c r="R17" s="22"/>
      <c r="S17" s="31">
        <v>10420</v>
      </c>
      <c r="T17" s="22"/>
      <c r="U17" s="31">
        <v>99212599615</v>
      </c>
      <c r="V17" s="22"/>
      <c r="W17" s="31">
        <v>186110161200</v>
      </c>
      <c r="X17" s="22"/>
      <c r="Y17" s="23">
        <f t="shared" si="1"/>
        <v>4.7732010081730687</v>
      </c>
      <c r="Z17" s="2"/>
      <c r="AA17" s="2">
        <f t="shared" si="2"/>
        <v>0</v>
      </c>
    </row>
    <row r="18" spans="1:27" ht="43.5" customHeight="1" x14ac:dyDescent="0.2">
      <c r="A18" s="37" t="s">
        <v>13</v>
      </c>
      <c r="B18" s="38"/>
      <c r="C18" s="31">
        <v>185000000</v>
      </c>
      <c r="D18" s="22"/>
      <c r="E18" s="31">
        <v>206836499757</v>
      </c>
      <c r="F18" s="22"/>
      <c r="G18" s="31">
        <v>265075007800</v>
      </c>
      <c r="H18" s="39"/>
      <c r="I18" s="31">
        <v>0</v>
      </c>
      <c r="J18" s="22"/>
      <c r="K18" s="31">
        <v>0</v>
      </c>
      <c r="L18" s="22"/>
      <c r="M18" s="31">
        <v>-67263500</v>
      </c>
      <c r="N18" s="22"/>
      <c r="O18" s="31">
        <v>-99860103028</v>
      </c>
      <c r="P18" s="39"/>
      <c r="Q18" s="31">
        <f t="shared" si="0"/>
        <v>117736500</v>
      </c>
      <c r="R18" s="22"/>
      <c r="S18" s="31">
        <v>1518</v>
      </c>
      <c r="T18" s="22"/>
      <c r="U18" s="31">
        <v>131633543541</v>
      </c>
      <c r="V18" s="22"/>
      <c r="W18" s="31">
        <v>177342470425</v>
      </c>
      <c r="X18" s="22"/>
      <c r="Y18" s="23">
        <f t="shared" si="1"/>
        <v>4.5483344550695746</v>
      </c>
      <c r="Z18" s="23">
        <f t="shared" ref="Z18" si="3">X18/$AA$9*100</f>
        <v>0</v>
      </c>
      <c r="AA18" s="2">
        <f t="shared" si="2"/>
        <v>0</v>
      </c>
    </row>
    <row r="19" spans="1:27" ht="43.5" customHeight="1" x14ac:dyDescent="0.2">
      <c r="A19" s="37" t="s">
        <v>12</v>
      </c>
      <c r="B19" s="38"/>
      <c r="C19" s="31">
        <v>0</v>
      </c>
      <c r="D19" s="22"/>
      <c r="E19" s="31">
        <v>0</v>
      </c>
      <c r="F19" s="22"/>
      <c r="G19" s="31">
        <v>0</v>
      </c>
      <c r="H19" s="39"/>
      <c r="I19" s="31">
        <v>170896000</v>
      </c>
      <c r="J19" s="22"/>
      <c r="K19" s="31">
        <v>138261856409</v>
      </c>
      <c r="L19" s="22"/>
      <c r="M19" s="31">
        <v>0</v>
      </c>
      <c r="N19" s="22"/>
      <c r="O19" s="31">
        <v>0</v>
      </c>
      <c r="P19" s="39"/>
      <c r="Q19" s="31">
        <f t="shared" si="0"/>
        <v>170896000</v>
      </c>
      <c r="R19" s="22"/>
      <c r="S19" s="31">
        <v>933</v>
      </c>
      <c r="T19" s="22"/>
      <c r="U19" s="31">
        <v>167782661609</v>
      </c>
      <c r="V19" s="22"/>
      <c r="W19" s="31">
        <v>158213450667</v>
      </c>
      <c r="X19" s="22"/>
      <c r="Y19" s="23">
        <f t="shared" si="1"/>
        <v>4.057729021139898</v>
      </c>
      <c r="Z19" s="23">
        <f t="shared" ref="Z19:Z28" si="4">X19/$AA$9*100</f>
        <v>0</v>
      </c>
      <c r="AA19" s="2">
        <f t="shared" si="2"/>
        <v>0</v>
      </c>
    </row>
    <row r="20" spans="1:27" ht="43.5" customHeight="1" x14ac:dyDescent="0.2">
      <c r="A20" s="37" t="s">
        <v>113</v>
      </c>
      <c r="B20" s="38"/>
      <c r="C20" s="31">
        <v>17922066</v>
      </c>
      <c r="D20" s="22"/>
      <c r="E20" s="31">
        <v>60495598789</v>
      </c>
      <c r="F20" s="22"/>
      <c r="G20" s="31">
        <v>67577408033</v>
      </c>
      <c r="H20" s="39"/>
      <c r="I20" s="31">
        <v>19397641</v>
      </c>
      <c r="J20" s="22"/>
      <c r="K20" s="31">
        <v>81888096956</v>
      </c>
      <c r="L20" s="22"/>
      <c r="M20" s="31">
        <v>0</v>
      </c>
      <c r="N20" s="22"/>
      <c r="O20" s="31">
        <v>0</v>
      </c>
      <c r="P20" s="39"/>
      <c r="Q20" s="31">
        <f t="shared" si="0"/>
        <v>37319707</v>
      </c>
      <c r="R20" s="22"/>
      <c r="S20" s="31">
        <v>4190</v>
      </c>
      <c r="T20" s="22"/>
      <c r="U20" s="31">
        <v>142383695745</v>
      </c>
      <c r="V20" s="22"/>
      <c r="W20" s="31">
        <v>155160835535</v>
      </c>
      <c r="X20" s="22"/>
      <c r="Y20" s="23">
        <f t="shared" si="1"/>
        <v>3.9794380480319407</v>
      </c>
      <c r="Z20" s="23">
        <f t="shared" si="4"/>
        <v>0</v>
      </c>
      <c r="AA20" s="2">
        <f t="shared" si="2"/>
        <v>0</v>
      </c>
    </row>
    <row r="21" spans="1:27" ht="43.5" customHeight="1" x14ac:dyDescent="0.2">
      <c r="A21" s="37" t="s">
        <v>187</v>
      </c>
      <c r="B21" s="38"/>
      <c r="C21" s="31">
        <v>0</v>
      </c>
      <c r="D21" s="22"/>
      <c r="E21" s="31">
        <v>0</v>
      </c>
      <c r="F21" s="22"/>
      <c r="G21" s="31">
        <v>0</v>
      </c>
      <c r="H21" s="39"/>
      <c r="I21" s="31">
        <v>2310000</v>
      </c>
      <c r="J21" s="22"/>
      <c r="K21" s="31">
        <v>114464322418</v>
      </c>
      <c r="L21" s="22"/>
      <c r="M21" s="31">
        <v>-150000</v>
      </c>
      <c r="N21" s="22"/>
      <c r="O21" s="31">
        <v>-7269370064</v>
      </c>
      <c r="P21" s="39"/>
      <c r="Q21" s="31">
        <f t="shared" si="0"/>
        <v>2160000</v>
      </c>
      <c r="R21" s="22"/>
      <c r="S21" s="31">
        <v>42360</v>
      </c>
      <c r="T21" s="22"/>
      <c r="U21" s="31">
        <v>107031574207</v>
      </c>
      <c r="V21" s="22"/>
      <c r="W21" s="31">
        <v>90790323552</v>
      </c>
      <c r="X21" s="22"/>
      <c r="Y21" s="23">
        <f t="shared" si="1"/>
        <v>2.3285158699371733</v>
      </c>
      <c r="Z21" s="23">
        <f t="shared" si="4"/>
        <v>0</v>
      </c>
      <c r="AA21" s="2">
        <f t="shared" si="2"/>
        <v>0</v>
      </c>
    </row>
    <row r="22" spans="1:27" ht="43.5" customHeight="1" x14ac:dyDescent="0.2">
      <c r="A22" s="37" t="s">
        <v>88</v>
      </c>
      <c r="B22" s="38"/>
      <c r="C22" s="31">
        <v>8700000</v>
      </c>
      <c r="D22" s="22"/>
      <c r="E22" s="31">
        <v>47344579221</v>
      </c>
      <c r="F22" s="22"/>
      <c r="G22" s="31">
        <v>58357383240</v>
      </c>
      <c r="H22" s="39"/>
      <c r="I22" s="31">
        <v>0</v>
      </c>
      <c r="J22" s="22"/>
      <c r="K22" s="31">
        <v>0</v>
      </c>
      <c r="L22" s="22"/>
      <c r="M22" s="31">
        <v>0</v>
      </c>
      <c r="N22" s="22"/>
      <c r="O22" s="31">
        <v>0</v>
      </c>
      <c r="P22" s="39"/>
      <c r="Q22" s="31">
        <f t="shared" si="0"/>
        <v>8700000</v>
      </c>
      <c r="R22" s="22"/>
      <c r="S22" s="31">
        <v>8720</v>
      </c>
      <c r="T22" s="22"/>
      <c r="U22" s="31">
        <v>47344579221</v>
      </c>
      <c r="V22" s="22"/>
      <c r="W22" s="31">
        <v>75277571280</v>
      </c>
      <c r="X22" s="22"/>
      <c r="Y22" s="23">
        <f t="shared" si="1"/>
        <v>1.9306575031138928</v>
      </c>
      <c r="Z22" s="23">
        <f t="shared" si="4"/>
        <v>0</v>
      </c>
      <c r="AA22" s="2">
        <f t="shared" si="2"/>
        <v>0</v>
      </c>
    </row>
    <row r="23" spans="1:27" ht="43.5" customHeight="1" x14ac:dyDescent="0.2">
      <c r="A23" s="37" t="s">
        <v>186</v>
      </c>
      <c r="B23" s="38"/>
      <c r="C23" s="31">
        <v>0</v>
      </c>
      <c r="D23" s="22"/>
      <c r="E23" s="31">
        <v>0</v>
      </c>
      <c r="F23" s="22"/>
      <c r="G23" s="31">
        <v>0</v>
      </c>
      <c r="H23" s="39"/>
      <c r="I23" s="31">
        <v>5520423</v>
      </c>
      <c r="J23" s="22"/>
      <c r="K23" s="31">
        <v>72981164432</v>
      </c>
      <c r="L23" s="22"/>
      <c r="M23" s="31">
        <v>0</v>
      </c>
      <c r="N23" s="22"/>
      <c r="O23" s="31">
        <v>0</v>
      </c>
      <c r="P23" s="39"/>
      <c r="Q23" s="31">
        <f t="shared" si="0"/>
        <v>5520423</v>
      </c>
      <c r="R23" s="22"/>
      <c r="S23" s="31">
        <v>13710</v>
      </c>
      <c r="T23" s="22"/>
      <c r="U23" s="31">
        <v>72981164432</v>
      </c>
      <c r="V23" s="22"/>
      <c r="W23" s="31">
        <v>75099954285</v>
      </c>
      <c r="X23" s="22"/>
      <c r="Y23" s="23">
        <f t="shared" si="1"/>
        <v>1.9261021278773327</v>
      </c>
      <c r="Z23" s="23">
        <f t="shared" si="4"/>
        <v>0</v>
      </c>
      <c r="AA23" s="2">
        <f t="shared" si="2"/>
        <v>0</v>
      </c>
    </row>
    <row r="24" spans="1:27" ht="43.5" customHeight="1" x14ac:dyDescent="0.2">
      <c r="A24" s="37" t="s">
        <v>92</v>
      </c>
      <c r="B24" s="38"/>
      <c r="C24" s="31">
        <v>4000000</v>
      </c>
      <c r="D24" s="22"/>
      <c r="E24" s="31">
        <v>39584384851</v>
      </c>
      <c r="F24" s="22"/>
      <c r="G24" s="31">
        <v>61838266400</v>
      </c>
      <c r="H24" s="39"/>
      <c r="I24" s="31">
        <v>0</v>
      </c>
      <c r="J24" s="22"/>
      <c r="K24" s="31">
        <v>0</v>
      </c>
      <c r="L24" s="22"/>
      <c r="M24" s="31">
        <v>0</v>
      </c>
      <c r="N24" s="22"/>
      <c r="O24" s="31">
        <v>0</v>
      </c>
      <c r="P24" s="39"/>
      <c r="Q24" s="31">
        <f t="shared" si="0"/>
        <v>4000000</v>
      </c>
      <c r="R24" s="22"/>
      <c r="S24" s="31">
        <v>18210</v>
      </c>
      <c r="T24" s="22"/>
      <c r="U24" s="31">
        <v>39584384851</v>
      </c>
      <c r="V24" s="22"/>
      <c r="W24" s="31">
        <v>72276946800</v>
      </c>
      <c r="X24" s="22"/>
      <c r="Y24" s="23">
        <f t="shared" si="1"/>
        <v>1.8536999436730983</v>
      </c>
      <c r="Z24" s="23">
        <f t="shared" si="4"/>
        <v>0</v>
      </c>
      <c r="AA24" s="2">
        <f t="shared" si="2"/>
        <v>0</v>
      </c>
    </row>
    <row r="25" spans="1:27" ht="43.5" customHeight="1" x14ac:dyDescent="0.2">
      <c r="A25" s="37" t="s">
        <v>114</v>
      </c>
      <c r="B25" s="38"/>
      <c r="C25" s="31">
        <v>7500000</v>
      </c>
      <c r="D25" s="22"/>
      <c r="E25" s="31">
        <v>50609465130</v>
      </c>
      <c r="F25" s="22"/>
      <c r="G25" s="31">
        <v>50308089000</v>
      </c>
      <c r="H25" s="39"/>
      <c r="I25" s="31">
        <v>0</v>
      </c>
      <c r="J25" s="22"/>
      <c r="K25" s="31">
        <v>0</v>
      </c>
      <c r="L25" s="22"/>
      <c r="M25" s="31">
        <v>0</v>
      </c>
      <c r="N25" s="22"/>
      <c r="O25" s="31">
        <v>0</v>
      </c>
      <c r="P25" s="39"/>
      <c r="Q25" s="31">
        <f t="shared" si="0"/>
        <v>7500000</v>
      </c>
      <c r="R25" s="22"/>
      <c r="S25" s="31">
        <v>9510</v>
      </c>
      <c r="T25" s="22"/>
      <c r="U25" s="31">
        <v>50609465130</v>
      </c>
      <c r="V25" s="22"/>
      <c r="W25" s="31">
        <v>70773657750</v>
      </c>
      <c r="X25" s="22"/>
      <c r="Y25" s="23">
        <f t="shared" si="1"/>
        <v>1.8151448171675417</v>
      </c>
      <c r="Z25" s="23">
        <f t="shared" si="4"/>
        <v>0</v>
      </c>
      <c r="AA25" s="2">
        <f t="shared" si="2"/>
        <v>0</v>
      </c>
    </row>
    <row r="26" spans="1:27" ht="43.5" customHeight="1" x14ac:dyDescent="0.2">
      <c r="A26" s="37" t="s">
        <v>15</v>
      </c>
      <c r="B26" s="38"/>
      <c r="C26" s="31">
        <v>12800000</v>
      </c>
      <c r="D26" s="22"/>
      <c r="E26" s="31">
        <v>33342324508</v>
      </c>
      <c r="F26" s="22"/>
      <c r="G26" s="31">
        <v>30126904832</v>
      </c>
      <c r="H26" s="39"/>
      <c r="I26" s="31">
        <v>12200000</v>
      </c>
      <c r="J26" s="22"/>
      <c r="K26" s="31">
        <v>32231996560</v>
      </c>
      <c r="L26" s="22"/>
      <c r="M26" s="31">
        <v>0</v>
      </c>
      <c r="N26" s="22"/>
      <c r="O26" s="31">
        <v>0</v>
      </c>
      <c r="P26" s="39"/>
      <c r="Q26" s="31">
        <f t="shared" si="0"/>
        <v>25000000</v>
      </c>
      <c r="R26" s="22"/>
      <c r="S26" s="31">
        <v>2781</v>
      </c>
      <c r="T26" s="22"/>
      <c r="U26" s="31">
        <v>65574321068</v>
      </c>
      <c r="V26" s="22"/>
      <c r="W26" s="31">
        <v>68987571750</v>
      </c>
      <c r="X26" s="22"/>
      <c r="Y26" s="23">
        <f t="shared" si="1"/>
        <v>1.7693367460718308</v>
      </c>
      <c r="Z26" s="23">
        <f t="shared" si="4"/>
        <v>0</v>
      </c>
      <c r="AA26" s="2">
        <f t="shared" si="2"/>
        <v>0</v>
      </c>
    </row>
    <row r="27" spans="1:27" ht="43.5" customHeight="1" x14ac:dyDescent="0.2">
      <c r="A27" s="37" t="s">
        <v>118</v>
      </c>
      <c r="B27" s="38"/>
      <c r="C27" s="31">
        <v>200000</v>
      </c>
      <c r="D27" s="22"/>
      <c r="E27" s="31">
        <v>29062689920</v>
      </c>
      <c r="F27" s="22"/>
      <c r="G27" s="31">
        <v>27108816400</v>
      </c>
      <c r="H27" s="39"/>
      <c r="I27" s="31">
        <v>160000</v>
      </c>
      <c r="J27" s="22"/>
      <c r="K27" s="31">
        <v>22555893104</v>
      </c>
      <c r="L27" s="22"/>
      <c r="M27" s="31">
        <v>0</v>
      </c>
      <c r="N27" s="22"/>
      <c r="O27" s="31">
        <v>0</v>
      </c>
      <c r="P27" s="39"/>
      <c r="Q27" s="31">
        <f t="shared" si="0"/>
        <v>360000</v>
      </c>
      <c r="R27" s="22"/>
      <c r="S27" s="31">
        <v>192300</v>
      </c>
      <c r="T27" s="22"/>
      <c r="U27" s="31">
        <v>51618583024</v>
      </c>
      <c r="V27" s="22"/>
      <c r="W27" s="31">
        <v>68692867560</v>
      </c>
      <c r="X27" s="22"/>
      <c r="Y27" s="23">
        <f t="shared" si="1"/>
        <v>1.7617784143410389</v>
      </c>
      <c r="Z27" s="23">
        <f t="shared" si="4"/>
        <v>0</v>
      </c>
      <c r="AA27" s="2">
        <f t="shared" si="2"/>
        <v>0</v>
      </c>
    </row>
    <row r="28" spans="1:27" ht="43.5" customHeight="1" x14ac:dyDescent="0.2">
      <c r="A28" s="37" t="s">
        <v>108</v>
      </c>
      <c r="B28" s="38"/>
      <c r="C28" s="31">
        <v>2400000</v>
      </c>
      <c r="D28" s="22"/>
      <c r="E28" s="31">
        <v>49029654650</v>
      </c>
      <c r="F28" s="22"/>
      <c r="G28" s="31">
        <v>55678254240</v>
      </c>
      <c r="H28" s="39"/>
      <c r="I28" s="31">
        <v>0</v>
      </c>
      <c r="J28" s="22"/>
      <c r="K28" s="31">
        <v>0</v>
      </c>
      <c r="L28" s="22"/>
      <c r="M28" s="31">
        <v>-390000</v>
      </c>
      <c r="N28" s="22"/>
      <c r="O28" s="31">
        <v>-12867261313</v>
      </c>
      <c r="P28" s="39"/>
      <c r="Q28" s="31">
        <f t="shared" si="0"/>
        <v>2010000</v>
      </c>
      <c r="R28" s="22"/>
      <c r="S28" s="31">
        <v>32700</v>
      </c>
      <c r="T28" s="22"/>
      <c r="U28" s="31">
        <v>41062335770</v>
      </c>
      <c r="V28" s="22"/>
      <c r="W28" s="31">
        <v>65218930290</v>
      </c>
      <c r="X28" s="22"/>
      <c r="Y28" s="23">
        <f t="shared" si="1"/>
        <v>1.672681716059881</v>
      </c>
      <c r="Z28" s="23">
        <f t="shared" si="4"/>
        <v>0</v>
      </c>
      <c r="AA28" s="2">
        <f t="shared" si="2"/>
        <v>0</v>
      </c>
    </row>
    <row r="29" spans="1:27" ht="43.5" customHeight="1" x14ac:dyDescent="0.2">
      <c r="A29" s="37" t="s">
        <v>115</v>
      </c>
      <c r="B29" s="38"/>
      <c r="C29" s="31">
        <v>7900000</v>
      </c>
      <c r="D29" s="22"/>
      <c r="E29" s="31">
        <v>77173531989</v>
      </c>
      <c r="F29" s="22"/>
      <c r="G29" s="31">
        <v>71961404940</v>
      </c>
      <c r="H29" s="39"/>
      <c r="I29" s="31">
        <v>0</v>
      </c>
      <c r="J29" s="22"/>
      <c r="K29" s="31">
        <v>0</v>
      </c>
      <c r="L29" s="22"/>
      <c r="M29" s="31">
        <v>-300000</v>
      </c>
      <c r="N29" s="22"/>
      <c r="O29" s="31">
        <v>-3030392595</v>
      </c>
      <c r="P29" s="39"/>
      <c r="Q29" s="31">
        <f t="shared" si="0"/>
        <v>7600000</v>
      </c>
      <c r="R29" s="22"/>
      <c r="S29" s="31">
        <v>8600</v>
      </c>
      <c r="T29" s="22"/>
      <c r="U29" s="31">
        <v>74242891533</v>
      </c>
      <c r="V29" s="22"/>
      <c r="W29" s="31">
        <v>64854767200</v>
      </c>
      <c r="X29" s="22"/>
      <c r="Y29" s="23">
        <f t="shared" si="1"/>
        <v>1.6633419593420333</v>
      </c>
      <c r="Z29" s="2"/>
      <c r="AA29" s="2">
        <f t="shared" si="2"/>
        <v>0</v>
      </c>
    </row>
    <row r="30" spans="1:27" ht="43.5" customHeight="1" x14ac:dyDescent="0.2">
      <c r="A30" s="37" t="s">
        <v>107</v>
      </c>
      <c r="B30" s="38"/>
      <c r="C30" s="31">
        <v>3700000</v>
      </c>
      <c r="D30" s="22"/>
      <c r="E30" s="31">
        <v>38751422736</v>
      </c>
      <c r="F30" s="22"/>
      <c r="G30" s="31">
        <v>53418855450</v>
      </c>
      <c r="H30" s="39"/>
      <c r="I30" s="31">
        <v>200000</v>
      </c>
      <c r="J30" s="22"/>
      <c r="K30" s="31">
        <v>2979857961</v>
      </c>
      <c r="L30" s="22"/>
      <c r="M30" s="31">
        <v>0</v>
      </c>
      <c r="N30" s="22"/>
      <c r="O30" s="31">
        <v>0</v>
      </c>
      <c r="P30" s="39"/>
      <c r="Q30" s="31">
        <f t="shared" si="0"/>
        <v>3900000</v>
      </c>
      <c r="R30" s="22"/>
      <c r="S30" s="31">
        <v>16140</v>
      </c>
      <c r="T30" s="22"/>
      <c r="U30" s="31">
        <v>41731280697</v>
      </c>
      <c r="V30" s="22"/>
      <c r="W30" s="31">
        <v>62459427420</v>
      </c>
      <c r="X30" s="22"/>
      <c r="Y30" s="23">
        <f t="shared" si="1"/>
        <v>1.601908246217008</v>
      </c>
      <c r="Z30" s="2"/>
      <c r="AA30" s="2">
        <f t="shared" si="2"/>
        <v>0</v>
      </c>
    </row>
    <row r="31" spans="1:27" ht="43.5" customHeight="1" x14ac:dyDescent="0.2">
      <c r="A31" s="37" t="s">
        <v>86</v>
      </c>
      <c r="B31" s="38"/>
      <c r="C31" s="31">
        <v>6960800</v>
      </c>
      <c r="D31" s="22"/>
      <c r="E31" s="31">
        <v>51467998869</v>
      </c>
      <c r="F31" s="22"/>
      <c r="G31" s="31">
        <v>58571300775</v>
      </c>
      <c r="H31" s="39"/>
      <c r="I31" s="31">
        <v>0</v>
      </c>
      <c r="J31" s="22"/>
      <c r="K31" s="31">
        <v>0</v>
      </c>
      <c r="L31" s="22"/>
      <c r="M31" s="31">
        <v>-600000</v>
      </c>
      <c r="N31" s="22"/>
      <c r="O31" s="31">
        <v>-5763104204</v>
      </c>
      <c r="P31" s="39"/>
      <c r="Q31" s="31">
        <f t="shared" si="0"/>
        <v>6360800</v>
      </c>
      <c r="R31" s="22"/>
      <c r="S31" s="31">
        <v>9000</v>
      </c>
      <c r="T31" s="22"/>
      <c r="U31" s="31">
        <v>47031612344</v>
      </c>
      <c r="V31" s="22"/>
      <c r="W31" s="31">
        <v>56804679144</v>
      </c>
      <c r="X31" s="22"/>
      <c r="Y31" s="23">
        <f t="shared" si="1"/>
        <v>1.4568798931279874</v>
      </c>
      <c r="Z31" s="2"/>
      <c r="AA31" s="2">
        <f t="shared" si="2"/>
        <v>0</v>
      </c>
    </row>
    <row r="32" spans="1:27" ht="43.5" customHeight="1" x14ac:dyDescent="0.2">
      <c r="A32" s="37" t="s">
        <v>85</v>
      </c>
      <c r="B32" s="38"/>
      <c r="C32" s="31">
        <v>2700000</v>
      </c>
      <c r="D32" s="22"/>
      <c r="E32" s="31">
        <v>45854920502</v>
      </c>
      <c r="F32" s="22"/>
      <c r="G32" s="31">
        <v>47608122330</v>
      </c>
      <c r="H32" s="39"/>
      <c r="I32" s="31">
        <v>0</v>
      </c>
      <c r="J32" s="22"/>
      <c r="K32" s="31">
        <v>0</v>
      </c>
      <c r="L32" s="22"/>
      <c r="M32" s="31">
        <v>0</v>
      </c>
      <c r="N32" s="22"/>
      <c r="O32" s="31">
        <v>0</v>
      </c>
      <c r="P32" s="39"/>
      <c r="Q32" s="31">
        <f t="shared" si="0"/>
        <v>2700000</v>
      </c>
      <c r="R32" s="22"/>
      <c r="S32" s="31">
        <v>19850</v>
      </c>
      <c r="T32" s="22"/>
      <c r="U32" s="31">
        <v>45854920502</v>
      </c>
      <c r="V32" s="22"/>
      <c r="W32" s="31">
        <v>53180710650</v>
      </c>
      <c r="X32" s="22"/>
      <c r="Y32" s="23">
        <f t="shared" si="1"/>
        <v>1.3639353168747901</v>
      </c>
      <c r="Z32" s="2"/>
      <c r="AA32" s="2">
        <f t="shared" si="2"/>
        <v>0</v>
      </c>
    </row>
    <row r="33" spans="1:27" ht="43.5" customHeight="1" x14ac:dyDescent="0.2">
      <c r="A33" s="37" t="s">
        <v>102</v>
      </c>
      <c r="B33" s="38"/>
      <c r="C33" s="31">
        <v>1972821</v>
      </c>
      <c r="D33" s="22"/>
      <c r="E33" s="31">
        <v>30528507375</v>
      </c>
      <c r="F33" s="22"/>
      <c r="G33" s="31">
        <v>36097610967</v>
      </c>
      <c r="H33" s="39"/>
      <c r="I33" s="31">
        <v>0</v>
      </c>
      <c r="J33" s="22"/>
      <c r="K33" s="31">
        <v>0</v>
      </c>
      <c r="L33" s="22"/>
      <c r="M33" s="31">
        <v>0</v>
      </c>
      <c r="N33" s="22"/>
      <c r="O33" s="31">
        <v>0</v>
      </c>
      <c r="P33" s="39"/>
      <c r="Q33" s="31">
        <f t="shared" si="0"/>
        <v>1972821</v>
      </c>
      <c r="R33" s="22"/>
      <c r="S33" s="31">
        <v>26330</v>
      </c>
      <c r="T33" s="22"/>
      <c r="U33" s="31">
        <v>30528507375</v>
      </c>
      <c r="V33" s="22"/>
      <c r="W33" s="31">
        <v>51542846896</v>
      </c>
      <c r="X33" s="22"/>
      <c r="Y33" s="23">
        <f t="shared" si="1"/>
        <v>1.3219287285647536</v>
      </c>
      <c r="Z33" s="2"/>
      <c r="AA33" s="2">
        <f t="shared" si="2"/>
        <v>0</v>
      </c>
    </row>
    <row r="34" spans="1:27" ht="43.5" customHeight="1" x14ac:dyDescent="0.2">
      <c r="A34" s="37" t="s">
        <v>193</v>
      </c>
      <c r="B34" s="38"/>
      <c r="C34" s="31">
        <v>0</v>
      </c>
      <c r="D34" s="22"/>
      <c r="E34" s="31">
        <v>0</v>
      </c>
      <c r="F34" s="22"/>
      <c r="G34" s="31">
        <v>0</v>
      </c>
      <c r="H34" s="39"/>
      <c r="I34" s="31">
        <v>2325557</v>
      </c>
      <c r="J34" s="22"/>
      <c r="K34" s="31">
        <v>53024046758</v>
      </c>
      <c r="L34" s="22"/>
      <c r="M34" s="31">
        <v>0</v>
      </c>
      <c r="N34" s="22"/>
      <c r="O34" s="31">
        <v>0</v>
      </c>
      <c r="P34" s="39"/>
      <c r="Q34" s="31">
        <f t="shared" si="0"/>
        <v>2325557</v>
      </c>
      <c r="R34" s="22"/>
      <c r="S34" s="31">
        <v>21910</v>
      </c>
      <c r="T34" s="22"/>
      <c r="U34" s="31">
        <v>53024046758</v>
      </c>
      <c r="V34" s="22"/>
      <c r="W34" s="31">
        <v>50559087536</v>
      </c>
      <c r="X34" s="22"/>
      <c r="Y34" s="23">
        <f t="shared" si="1"/>
        <v>1.2966980741035739</v>
      </c>
      <c r="Z34" s="2"/>
      <c r="AA34" s="2">
        <f t="shared" si="2"/>
        <v>0</v>
      </c>
    </row>
    <row r="35" spans="1:27" ht="43.5" customHeight="1" x14ac:dyDescent="0.2">
      <c r="A35" s="37" t="s">
        <v>192</v>
      </c>
      <c r="B35" s="38"/>
      <c r="C35" s="31">
        <v>0</v>
      </c>
      <c r="D35" s="22"/>
      <c r="E35" s="31">
        <v>0</v>
      </c>
      <c r="F35" s="22"/>
      <c r="G35" s="31">
        <v>0</v>
      </c>
      <c r="H35" s="39"/>
      <c r="I35" s="31">
        <v>2700000</v>
      </c>
      <c r="J35" s="22"/>
      <c r="K35" s="31">
        <v>49486938909</v>
      </c>
      <c r="L35" s="22"/>
      <c r="M35" s="31">
        <v>0</v>
      </c>
      <c r="N35" s="22"/>
      <c r="O35" s="31">
        <v>0</v>
      </c>
      <c r="P35" s="39"/>
      <c r="Q35" s="31">
        <f t="shared" si="0"/>
        <v>2700000</v>
      </c>
      <c r="R35" s="22"/>
      <c r="S35" s="31">
        <v>18310</v>
      </c>
      <c r="T35" s="22"/>
      <c r="U35" s="31">
        <v>49486938909</v>
      </c>
      <c r="V35" s="22"/>
      <c r="W35" s="31">
        <v>49054851990</v>
      </c>
      <c r="X35" s="22"/>
      <c r="Y35" s="23">
        <f t="shared" si="1"/>
        <v>1.2581186726436981</v>
      </c>
      <c r="Z35" s="2"/>
      <c r="AA35" s="2">
        <f t="shared" si="2"/>
        <v>0</v>
      </c>
    </row>
    <row r="36" spans="1:27" ht="43.5" customHeight="1" x14ac:dyDescent="0.2">
      <c r="A36" s="37" t="s">
        <v>184</v>
      </c>
      <c r="B36" s="38"/>
      <c r="C36" s="31">
        <v>0</v>
      </c>
      <c r="D36" s="22"/>
      <c r="E36" s="31">
        <v>0</v>
      </c>
      <c r="F36" s="22"/>
      <c r="G36" s="31">
        <v>0</v>
      </c>
      <c r="H36" s="39"/>
      <c r="I36" s="31">
        <v>3810000</v>
      </c>
      <c r="J36" s="22"/>
      <c r="K36" s="31">
        <v>161668740084</v>
      </c>
      <c r="L36" s="22"/>
      <c r="M36" s="31">
        <v>-2715531</v>
      </c>
      <c r="N36" s="22"/>
      <c r="O36" s="31">
        <v>-122670613074</v>
      </c>
      <c r="P36" s="39"/>
      <c r="Q36" s="31">
        <f t="shared" si="0"/>
        <v>1094469</v>
      </c>
      <c r="R36" s="22"/>
      <c r="S36" s="31">
        <v>43250</v>
      </c>
      <c r="T36" s="22"/>
      <c r="U36" s="31">
        <v>46441318730</v>
      </c>
      <c r="V36" s="22"/>
      <c r="W36" s="31">
        <v>46969878637</v>
      </c>
      <c r="X36" s="22"/>
      <c r="Y36" s="23">
        <f t="shared" si="1"/>
        <v>1.2046449834781783</v>
      </c>
      <c r="Z36" s="2"/>
      <c r="AA36" s="2">
        <f t="shared" si="2"/>
        <v>0</v>
      </c>
    </row>
    <row r="37" spans="1:27" ht="43.5" customHeight="1" x14ac:dyDescent="0.2">
      <c r="A37" s="37" t="s">
        <v>117</v>
      </c>
      <c r="B37" s="38"/>
      <c r="C37" s="31">
        <v>1080000</v>
      </c>
      <c r="D37" s="22"/>
      <c r="E37" s="31">
        <v>44064398683</v>
      </c>
      <c r="F37" s="22"/>
      <c r="G37" s="31">
        <v>44398525788</v>
      </c>
      <c r="H37" s="39"/>
      <c r="I37" s="31">
        <v>0</v>
      </c>
      <c r="J37" s="22"/>
      <c r="K37" s="31">
        <v>0</v>
      </c>
      <c r="L37" s="22"/>
      <c r="M37" s="31">
        <v>-179771</v>
      </c>
      <c r="N37" s="22"/>
      <c r="O37" s="31">
        <v>-7848780305</v>
      </c>
      <c r="P37" s="39"/>
      <c r="Q37" s="31">
        <f t="shared" si="0"/>
        <v>900229</v>
      </c>
      <c r="R37" s="22"/>
      <c r="S37" s="31">
        <v>44600</v>
      </c>
      <c r="T37" s="22"/>
      <c r="U37" s="31">
        <v>36729675519</v>
      </c>
      <c r="V37" s="22"/>
      <c r="W37" s="31">
        <v>39839852250</v>
      </c>
      <c r="X37" s="22"/>
      <c r="Y37" s="23">
        <f t="shared" si="1"/>
        <v>1.0217799055088139</v>
      </c>
      <c r="Z37" s="2"/>
      <c r="AA37" s="2">
        <f t="shared" si="2"/>
        <v>0</v>
      </c>
    </row>
    <row r="38" spans="1:27" ht="43.5" customHeight="1" x14ac:dyDescent="0.2">
      <c r="A38" s="37" t="s">
        <v>91</v>
      </c>
      <c r="B38" s="38"/>
      <c r="C38" s="31">
        <v>5100000</v>
      </c>
      <c r="D38" s="22"/>
      <c r="E38" s="31">
        <v>41268404787</v>
      </c>
      <c r="F38" s="22"/>
      <c r="G38" s="31">
        <v>42306423720</v>
      </c>
      <c r="H38" s="39"/>
      <c r="I38" s="31">
        <v>0</v>
      </c>
      <c r="J38" s="22"/>
      <c r="K38" s="31">
        <v>0</v>
      </c>
      <c r="L38" s="22"/>
      <c r="M38" s="31">
        <v>0</v>
      </c>
      <c r="N38" s="22"/>
      <c r="O38" s="31">
        <v>0</v>
      </c>
      <c r="P38" s="39"/>
      <c r="Q38" s="31">
        <f t="shared" si="0"/>
        <v>5100000</v>
      </c>
      <c r="R38" s="22"/>
      <c r="S38" s="31">
        <v>7710</v>
      </c>
      <c r="T38" s="22"/>
      <c r="U38" s="31">
        <v>41268404787</v>
      </c>
      <c r="V38" s="22"/>
      <c r="W38" s="31">
        <v>39017048670</v>
      </c>
      <c r="X38" s="22"/>
      <c r="Y38" s="23">
        <f t="shared" si="1"/>
        <v>1.0006773130858033</v>
      </c>
      <c r="Z38" s="2"/>
      <c r="AA38" s="2">
        <f t="shared" si="2"/>
        <v>0</v>
      </c>
    </row>
    <row r="39" spans="1:27" ht="43.5" customHeight="1" x14ac:dyDescent="0.2">
      <c r="A39" s="37" t="s">
        <v>125</v>
      </c>
      <c r="B39" s="38"/>
      <c r="C39" s="31">
        <v>10800000</v>
      </c>
      <c r="D39" s="22"/>
      <c r="E39" s="31">
        <v>37376498960</v>
      </c>
      <c r="F39" s="22"/>
      <c r="G39" s="31">
        <v>39758274360</v>
      </c>
      <c r="H39" s="39"/>
      <c r="I39" s="31">
        <v>0</v>
      </c>
      <c r="J39" s="22"/>
      <c r="K39" s="31">
        <v>0</v>
      </c>
      <c r="L39" s="22"/>
      <c r="M39" s="31">
        <v>0</v>
      </c>
      <c r="N39" s="22"/>
      <c r="O39" s="31">
        <v>0</v>
      </c>
      <c r="P39" s="39"/>
      <c r="Q39" s="31">
        <f t="shared" si="0"/>
        <v>10800000</v>
      </c>
      <c r="R39" s="22"/>
      <c r="S39" s="31">
        <v>3480</v>
      </c>
      <c r="T39" s="22"/>
      <c r="U39" s="31">
        <v>37376498960</v>
      </c>
      <c r="V39" s="22"/>
      <c r="W39" s="31">
        <v>37293475680</v>
      </c>
      <c r="X39" s="22"/>
      <c r="Y39" s="23">
        <f t="shared" si="1"/>
        <v>0.95647252447844233</v>
      </c>
      <c r="Z39" s="2"/>
      <c r="AA39" s="2">
        <f t="shared" si="2"/>
        <v>0</v>
      </c>
    </row>
    <row r="40" spans="1:27" ht="43.5" customHeight="1" x14ac:dyDescent="0.2">
      <c r="A40" s="37" t="s">
        <v>191</v>
      </c>
      <c r="B40" s="38"/>
      <c r="C40" s="31">
        <v>0</v>
      </c>
      <c r="D40" s="22"/>
      <c r="E40" s="31">
        <v>0</v>
      </c>
      <c r="F40" s="22"/>
      <c r="G40" s="31">
        <v>0</v>
      </c>
      <c r="H40" s="39"/>
      <c r="I40" s="31">
        <v>3750000</v>
      </c>
      <c r="J40" s="22"/>
      <c r="K40" s="31">
        <v>22283136247</v>
      </c>
      <c r="L40" s="22"/>
      <c r="M40" s="31">
        <v>0</v>
      </c>
      <c r="N40" s="22"/>
      <c r="O40" s="31">
        <v>0</v>
      </c>
      <c r="P40" s="39"/>
      <c r="Q40" s="31">
        <f t="shared" si="0"/>
        <v>3750000</v>
      </c>
      <c r="R40" s="22"/>
      <c r="S40" s="31">
        <v>9120</v>
      </c>
      <c r="T40" s="22"/>
      <c r="U40" s="31">
        <v>22283136247</v>
      </c>
      <c r="V40" s="22"/>
      <c r="W40" s="31">
        <v>33935634000</v>
      </c>
      <c r="X40" s="22"/>
      <c r="Y40" s="23">
        <f t="shared" si="1"/>
        <v>0.87035335081850596</v>
      </c>
      <c r="Z40" s="2"/>
      <c r="AA40" s="2">
        <f t="shared" si="2"/>
        <v>0</v>
      </c>
    </row>
    <row r="41" spans="1:27" ht="43.5" customHeight="1" x14ac:dyDescent="0.2">
      <c r="A41" s="37" t="s">
        <v>188</v>
      </c>
      <c r="B41" s="38"/>
      <c r="C41" s="31">
        <v>0</v>
      </c>
      <c r="D41" s="22"/>
      <c r="E41" s="31">
        <v>0</v>
      </c>
      <c r="F41" s="22"/>
      <c r="G41" s="31">
        <v>0</v>
      </c>
      <c r="H41" s="39"/>
      <c r="I41" s="31">
        <v>20000000</v>
      </c>
      <c r="J41" s="22"/>
      <c r="K41" s="31">
        <v>35050596743</v>
      </c>
      <c r="L41" s="22"/>
      <c r="M41" s="31">
        <v>0</v>
      </c>
      <c r="N41" s="22"/>
      <c r="O41" s="31">
        <v>0</v>
      </c>
      <c r="P41" s="39"/>
      <c r="Q41" s="31">
        <f t="shared" si="0"/>
        <v>20000000</v>
      </c>
      <c r="R41" s="22"/>
      <c r="S41" s="31">
        <v>1690</v>
      </c>
      <c r="T41" s="22"/>
      <c r="U41" s="31">
        <v>35050596743</v>
      </c>
      <c r="V41" s="22"/>
      <c r="W41" s="31">
        <v>33538726000</v>
      </c>
      <c r="X41" s="22"/>
      <c r="Y41" s="23">
        <f t="shared" si="1"/>
        <v>0.8601737794639035</v>
      </c>
      <c r="Z41" s="2"/>
      <c r="AA41" s="2">
        <f t="shared" si="2"/>
        <v>0</v>
      </c>
    </row>
    <row r="42" spans="1:27" ht="43.5" customHeight="1" x14ac:dyDescent="0.2">
      <c r="A42" s="37" t="s">
        <v>190</v>
      </c>
      <c r="B42" s="38"/>
      <c r="C42" s="31">
        <v>0</v>
      </c>
      <c r="D42" s="22"/>
      <c r="E42" s="31">
        <v>0</v>
      </c>
      <c r="F42" s="22"/>
      <c r="G42" s="31">
        <v>0</v>
      </c>
      <c r="H42" s="39"/>
      <c r="I42" s="31">
        <v>4000000</v>
      </c>
      <c r="J42" s="22"/>
      <c r="K42" s="31">
        <v>32486313328</v>
      </c>
      <c r="L42" s="22"/>
      <c r="M42" s="31">
        <v>0</v>
      </c>
      <c r="N42" s="22"/>
      <c r="O42" s="31">
        <v>0</v>
      </c>
      <c r="P42" s="39"/>
      <c r="Q42" s="31">
        <f t="shared" ref="Q42:Q59" si="5">C42+I42+M42</f>
        <v>4000000</v>
      </c>
      <c r="R42" s="22"/>
      <c r="S42" s="31">
        <v>7990</v>
      </c>
      <c r="T42" s="22"/>
      <c r="U42" s="31">
        <v>32486313328</v>
      </c>
      <c r="V42" s="22"/>
      <c r="W42" s="31">
        <v>31712949200</v>
      </c>
      <c r="X42" s="22"/>
      <c r="Y42" s="23">
        <f t="shared" ref="Y42:Y59" si="6">W42/$AA$9*100</f>
        <v>0.81334775123273251</v>
      </c>
      <c r="Z42" s="2"/>
      <c r="AA42" s="2">
        <f t="shared" si="2"/>
        <v>0</v>
      </c>
    </row>
    <row r="43" spans="1:27" ht="43.5" customHeight="1" x14ac:dyDescent="0.2">
      <c r="A43" s="37" t="s">
        <v>189</v>
      </c>
      <c r="B43" s="38"/>
      <c r="C43" s="31">
        <v>0</v>
      </c>
      <c r="D43" s="22"/>
      <c r="E43" s="31">
        <v>0</v>
      </c>
      <c r="F43" s="22"/>
      <c r="G43" s="31">
        <v>0</v>
      </c>
      <c r="H43" s="39"/>
      <c r="I43" s="31">
        <v>4840000</v>
      </c>
      <c r="J43" s="22"/>
      <c r="K43" s="31">
        <v>18925908130</v>
      </c>
      <c r="L43" s="22"/>
      <c r="M43" s="31">
        <v>0</v>
      </c>
      <c r="N43" s="22"/>
      <c r="O43" s="31">
        <v>0</v>
      </c>
      <c r="P43" s="39"/>
      <c r="Q43" s="31">
        <f t="shared" si="5"/>
        <v>4840000</v>
      </c>
      <c r="R43" s="22"/>
      <c r="S43" s="31">
        <v>5040</v>
      </c>
      <c r="T43" s="22"/>
      <c r="U43" s="31">
        <v>18925908130</v>
      </c>
      <c r="V43" s="22"/>
      <c r="W43" s="31">
        <v>24205037472</v>
      </c>
      <c r="X43" s="22"/>
      <c r="Y43" s="23">
        <f t="shared" si="6"/>
        <v>0.62079097948907325</v>
      </c>
      <c r="Z43" s="2"/>
      <c r="AA43" s="2">
        <f t="shared" si="2"/>
        <v>0</v>
      </c>
    </row>
    <row r="44" spans="1:27" ht="43.5" customHeight="1" x14ac:dyDescent="0.2">
      <c r="A44" s="37" t="s">
        <v>183</v>
      </c>
      <c r="B44" s="38"/>
      <c r="C44" s="31">
        <v>0</v>
      </c>
      <c r="D44" s="22"/>
      <c r="E44" s="31">
        <v>0</v>
      </c>
      <c r="F44" s="22"/>
      <c r="G44" s="31">
        <v>0</v>
      </c>
      <c r="H44" s="39"/>
      <c r="I44" s="31">
        <v>912193</v>
      </c>
      <c r="J44" s="22"/>
      <c r="K44" s="31">
        <v>22100277158</v>
      </c>
      <c r="L44" s="22"/>
      <c r="M44" s="31">
        <v>0</v>
      </c>
      <c r="N44" s="22"/>
      <c r="O44" s="31">
        <v>0</v>
      </c>
      <c r="P44" s="39"/>
      <c r="Q44" s="31">
        <f t="shared" si="5"/>
        <v>912193</v>
      </c>
      <c r="R44" s="22"/>
      <c r="S44" s="31">
        <v>26130</v>
      </c>
      <c r="T44" s="22"/>
      <c r="U44" s="31">
        <v>22100277158</v>
      </c>
      <c r="V44" s="22"/>
      <c r="W44" s="31">
        <v>23651353878</v>
      </c>
      <c r="X44" s="22"/>
      <c r="Y44" s="23">
        <f t="shared" si="6"/>
        <v>0.60659055608366008</v>
      </c>
      <c r="Z44" s="2"/>
      <c r="AA44" s="2">
        <f t="shared" si="2"/>
        <v>0</v>
      </c>
    </row>
    <row r="45" spans="1:27" ht="43.5" customHeight="1" x14ac:dyDescent="0.2">
      <c r="A45" s="37" t="s">
        <v>126</v>
      </c>
      <c r="B45" s="38"/>
      <c r="C45" s="31">
        <v>468750</v>
      </c>
      <c r="D45" s="22"/>
      <c r="E45" s="31">
        <v>10756176829</v>
      </c>
      <c r="F45" s="22"/>
      <c r="G45" s="31">
        <v>12288643781</v>
      </c>
      <c r="H45" s="39"/>
      <c r="I45" s="31">
        <v>0</v>
      </c>
      <c r="J45" s="22"/>
      <c r="K45" s="31">
        <v>0</v>
      </c>
      <c r="L45" s="22"/>
      <c r="M45" s="31">
        <v>0</v>
      </c>
      <c r="N45" s="22"/>
      <c r="O45" s="31">
        <v>0</v>
      </c>
      <c r="P45" s="39"/>
      <c r="Q45" s="31">
        <f t="shared" si="5"/>
        <v>468750</v>
      </c>
      <c r="R45" s="22"/>
      <c r="S45" s="31">
        <v>26560</v>
      </c>
      <c r="T45" s="22"/>
      <c r="U45" s="31">
        <v>10756176829</v>
      </c>
      <c r="V45" s="22"/>
      <c r="W45" s="31">
        <v>12353761500</v>
      </c>
      <c r="X45" s="22"/>
      <c r="Y45" s="23">
        <f t="shared" si="6"/>
        <v>0.31683915841199994</v>
      </c>
      <c r="Z45" s="2"/>
      <c r="AA45" s="2">
        <f t="shared" si="2"/>
        <v>0</v>
      </c>
    </row>
    <row r="46" spans="1:27" ht="43.5" customHeight="1" x14ac:dyDescent="0.2">
      <c r="A46" s="37" t="s">
        <v>182</v>
      </c>
      <c r="B46" s="38"/>
      <c r="C46" s="31">
        <v>0</v>
      </c>
      <c r="D46" s="22"/>
      <c r="E46" s="31">
        <v>0</v>
      </c>
      <c r="F46" s="22"/>
      <c r="G46" s="31">
        <v>0</v>
      </c>
      <c r="H46" s="39"/>
      <c r="I46" s="31">
        <v>165600</v>
      </c>
      <c r="J46" s="22"/>
      <c r="K46" s="31">
        <v>7688258137</v>
      </c>
      <c r="L46" s="22"/>
      <c r="M46" s="31">
        <v>0</v>
      </c>
      <c r="N46" s="22"/>
      <c r="O46" s="31">
        <v>0</v>
      </c>
      <c r="P46" s="39"/>
      <c r="Q46" s="31">
        <f t="shared" si="5"/>
        <v>165600</v>
      </c>
      <c r="R46" s="22"/>
      <c r="S46" s="31">
        <v>45840</v>
      </c>
      <c r="T46" s="22"/>
      <c r="U46" s="31">
        <v>7688258137</v>
      </c>
      <c r="V46" s="22"/>
      <c r="W46" s="31">
        <v>7532424766</v>
      </c>
      <c r="X46" s="22"/>
      <c r="Y46" s="23">
        <f t="shared" si="6"/>
        <v>0.19318546206846762</v>
      </c>
      <c r="Z46" s="2"/>
      <c r="AA46" s="2">
        <f t="shared" si="2"/>
        <v>0</v>
      </c>
    </row>
    <row r="47" spans="1:27" ht="43.5" customHeight="1" x14ac:dyDescent="0.2">
      <c r="A47" s="37" t="s">
        <v>79</v>
      </c>
      <c r="B47" s="38"/>
      <c r="C47" s="31">
        <v>1366065</v>
      </c>
      <c r="D47" s="22"/>
      <c r="E47" s="31">
        <v>3666518460</v>
      </c>
      <c r="F47" s="22"/>
      <c r="G47" s="31">
        <v>3795414889</v>
      </c>
      <c r="H47" s="39"/>
      <c r="I47" s="31">
        <v>0</v>
      </c>
      <c r="J47" s="22"/>
      <c r="K47" s="31">
        <v>0</v>
      </c>
      <c r="L47" s="22"/>
      <c r="M47" s="31">
        <v>0</v>
      </c>
      <c r="N47" s="22"/>
      <c r="O47" s="31">
        <v>0</v>
      </c>
      <c r="P47" s="39"/>
      <c r="Q47" s="31">
        <f t="shared" si="5"/>
        <v>1366065</v>
      </c>
      <c r="R47" s="22"/>
      <c r="S47" s="31">
        <v>3280</v>
      </c>
      <c r="T47" s="22"/>
      <c r="U47" s="31">
        <v>3666518460</v>
      </c>
      <c r="V47" s="22"/>
      <c r="W47" s="31">
        <v>4446057441</v>
      </c>
      <c r="X47" s="22"/>
      <c r="Y47" s="23">
        <f t="shared" si="6"/>
        <v>0.11402884035423948</v>
      </c>
      <c r="Z47" s="2"/>
      <c r="AA47" s="2">
        <f t="shared" si="2"/>
        <v>0</v>
      </c>
    </row>
    <row r="48" spans="1:27" ht="43.5" customHeight="1" x14ac:dyDescent="0.2">
      <c r="A48" s="37" t="s">
        <v>122</v>
      </c>
      <c r="B48" s="38"/>
      <c r="C48" s="31">
        <v>900000</v>
      </c>
      <c r="D48" s="22"/>
      <c r="E48" s="31">
        <v>3158328600</v>
      </c>
      <c r="F48" s="22"/>
      <c r="G48" s="31">
        <v>4938527790</v>
      </c>
      <c r="H48" s="39"/>
      <c r="I48" s="31">
        <v>0</v>
      </c>
      <c r="J48" s="22"/>
      <c r="K48" s="31">
        <v>0</v>
      </c>
      <c r="L48" s="22"/>
      <c r="M48" s="31">
        <v>-450000</v>
      </c>
      <c r="N48" s="22"/>
      <c r="O48" s="31">
        <v>-2536242155</v>
      </c>
      <c r="P48" s="39"/>
      <c r="Q48" s="31">
        <f t="shared" si="5"/>
        <v>450000</v>
      </c>
      <c r="R48" s="22"/>
      <c r="S48" s="31">
        <v>6750</v>
      </c>
      <c r="T48" s="22"/>
      <c r="U48" s="31">
        <v>1579164300</v>
      </c>
      <c r="V48" s="22"/>
      <c r="W48" s="31">
        <v>3014020125</v>
      </c>
      <c r="X48" s="22"/>
      <c r="Y48" s="23">
        <f t="shared" si="6"/>
        <v>7.7301119974012039E-2</v>
      </c>
      <c r="Z48" s="2"/>
      <c r="AA48" s="2">
        <f t="shared" si="2"/>
        <v>0</v>
      </c>
    </row>
    <row r="49" spans="1:27" ht="43.5" customHeight="1" x14ac:dyDescent="0.2">
      <c r="A49" s="37" t="s">
        <v>101</v>
      </c>
      <c r="B49" s="38"/>
      <c r="C49" s="31">
        <v>1790000</v>
      </c>
      <c r="D49" s="22"/>
      <c r="E49" s="31">
        <v>47553752879</v>
      </c>
      <c r="F49" s="22"/>
      <c r="G49" s="31">
        <v>56286614977</v>
      </c>
      <c r="H49" s="39"/>
      <c r="I49" s="31">
        <v>0</v>
      </c>
      <c r="J49" s="22"/>
      <c r="K49" s="31">
        <v>0</v>
      </c>
      <c r="L49" s="22"/>
      <c r="M49" s="31">
        <v>-1740000</v>
      </c>
      <c r="N49" s="22"/>
      <c r="O49" s="31">
        <v>-65393899863</v>
      </c>
      <c r="P49" s="39"/>
      <c r="Q49" s="31">
        <f t="shared" si="5"/>
        <v>50000</v>
      </c>
      <c r="R49" s="22"/>
      <c r="S49" s="31">
        <v>37930</v>
      </c>
      <c r="T49" s="22"/>
      <c r="U49" s="31">
        <v>1328317111</v>
      </c>
      <c r="V49" s="22"/>
      <c r="W49" s="31">
        <v>1881840050</v>
      </c>
      <c r="X49" s="22"/>
      <c r="Y49" s="23">
        <f t="shared" si="6"/>
        <v>4.8263892556772763E-2</v>
      </c>
      <c r="Z49" s="2"/>
      <c r="AA49" s="2">
        <f t="shared" si="2"/>
        <v>0</v>
      </c>
    </row>
    <row r="50" spans="1:27" ht="43.5" customHeight="1" x14ac:dyDescent="0.2">
      <c r="A50" s="37" t="s">
        <v>121</v>
      </c>
      <c r="B50" s="38"/>
      <c r="C50" s="31">
        <v>240351</v>
      </c>
      <c r="D50" s="22"/>
      <c r="E50" s="31">
        <v>53995177986</v>
      </c>
      <c r="F50" s="22"/>
      <c r="G50" s="31">
        <v>51657602594</v>
      </c>
      <c r="H50" s="39"/>
      <c r="I50" s="31">
        <v>0</v>
      </c>
      <c r="J50" s="22"/>
      <c r="K50" s="31">
        <v>0</v>
      </c>
      <c r="L50" s="22"/>
      <c r="M50" s="31">
        <v>-240351</v>
      </c>
      <c r="N50" s="22"/>
      <c r="O50" s="31">
        <v>-70999392260</v>
      </c>
      <c r="P50" s="39"/>
      <c r="Q50" s="31">
        <f t="shared" si="5"/>
        <v>0</v>
      </c>
      <c r="R50" s="22"/>
      <c r="S50" s="31">
        <v>0</v>
      </c>
      <c r="T50" s="22"/>
      <c r="U50" s="31">
        <v>0</v>
      </c>
      <c r="V50" s="22"/>
      <c r="W50" s="31">
        <f>Q50+S50+U50</f>
        <v>0</v>
      </c>
      <c r="X50" s="22"/>
      <c r="Y50" s="23">
        <f t="shared" si="6"/>
        <v>0</v>
      </c>
      <c r="Z50" s="2"/>
      <c r="AA50" s="2">
        <f t="shared" si="2"/>
        <v>0</v>
      </c>
    </row>
    <row r="51" spans="1:27" ht="43.5" customHeight="1" x14ac:dyDescent="0.2">
      <c r="A51" s="37" t="s">
        <v>84</v>
      </c>
      <c r="B51" s="38"/>
      <c r="C51" s="31">
        <v>500000</v>
      </c>
      <c r="D51" s="22"/>
      <c r="E51" s="31">
        <v>29700929032</v>
      </c>
      <c r="F51" s="22"/>
      <c r="G51" s="31">
        <v>34784024850</v>
      </c>
      <c r="H51" s="39"/>
      <c r="I51" s="31">
        <v>0</v>
      </c>
      <c r="J51" s="22"/>
      <c r="K51" s="31">
        <v>0</v>
      </c>
      <c r="L51" s="22"/>
      <c r="M51" s="31">
        <v>-500000</v>
      </c>
      <c r="N51" s="22"/>
      <c r="O51" s="31">
        <v>-36525458908</v>
      </c>
      <c r="P51" s="39"/>
      <c r="Q51" s="31">
        <f t="shared" si="5"/>
        <v>0</v>
      </c>
      <c r="R51" s="22"/>
      <c r="S51" s="31">
        <v>0</v>
      </c>
      <c r="T51" s="22"/>
      <c r="U51" s="31">
        <v>0</v>
      </c>
      <c r="V51" s="22"/>
      <c r="W51" s="31">
        <f t="shared" ref="W51:W59" si="7">Q51+S51+U51</f>
        <v>0</v>
      </c>
      <c r="X51" s="22"/>
      <c r="Y51" s="23">
        <f t="shared" si="6"/>
        <v>0</v>
      </c>
      <c r="Z51" s="2"/>
      <c r="AA51" s="2">
        <f t="shared" si="2"/>
        <v>0</v>
      </c>
    </row>
    <row r="52" spans="1:27" ht="43.5" customHeight="1" x14ac:dyDescent="0.2">
      <c r="A52" s="37" t="s">
        <v>83</v>
      </c>
      <c r="B52" s="38"/>
      <c r="C52" s="31">
        <v>8093726</v>
      </c>
      <c r="D52" s="22"/>
      <c r="E52" s="31">
        <v>19520718537</v>
      </c>
      <c r="F52" s="22"/>
      <c r="G52" s="31">
        <v>46982294763</v>
      </c>
      <c r="H52" s="39"/>
      <c r="I52" s="31">
        <v>0</v>
      </c>
      <c r="J52" s="22"/>
      <c r="K52" s="31">
        <v>0</v>
      </c>
      <c r="L52" s="22"/>
      <c r="M52" s="31">
        <v>-8093726</v>
      </c>
      <c r="N52" s="22"/>
      <c r="O52" s="31">
        <v>-66417705809</v>
      </c>
      <c r="P52" s="39"/>
      <c r="Q52" s="31">
        <f t="shared" si="5"/>
        <v>0</v>
      </c>
      <c r="R52" s="22"/>
      <c r="S52" s="31">
        <v>0</v>
      </c>
      <c r="T52" s="22"/>
      <c r="U52" s="31">
        <v>0</v>
      </c>
      <c r="V52" s="22"/>
      <c r="W52" s="31">
        <f t="shared" si="7"/>
        <v>0</v>
      </c>
      <c r="X52" s="22"/>
      <c r="Y52" s="23">
        <f t="shared" si="6"/>
        <v>0</v>
      </c>
      <c r="Z52" s="2"/>
      <c r="AA52" s="2">
        <f t="shared" si="2"/>
        <v>0</v>
      </c>
    </row>
    <row r="53" spans="1:27" ht="43.5" customHeight="1" x14ac:dyDescent="0.2">
      <c r="A53" s="37" t="s">
        <v>119</v>
      </c>
      <c r="B53" s="38"/>
      <c r="C53" s="31">
        <v>1498256</v>
      </c>
      <c r="D53" s="22"/>
      <c r="E53" s="31">
        <v>28745845701</v>
      </c>
      <c r="F53" s="22"/>
      <c r="G53" s="31">
        <v>30699828035</v>
      </c>
      <c r="H53" s="39"/>
      <c r="I53" s="31">
        <v>0</v>
      </c>
      <c r="J53" s="22"/>
      <c r="K53" s="31">
        <v>0</v>
      </c>
      <c r="L53" s="22"/>
      <c r="M53" s="31">
        <v>-1498256</v>
      </c>
      <c r="N53" s="22"/>
      <c r="O53" s="31">
        <v>-30699828176</v>
      </c>
      <c r="P53" s="39"/>
      <c r="Q53" s="31">
        <f t="shared" si="5"/>
        <v>0</v>
      </c>
      <c r="R53" s="22"/>
      <c r="S53" s="31">
        <v>0</v>
      </c>
      <c r="T53" s="22"/>
      <c r="U53" s="31">
        <v>0</v>
      </c>
      <c r="V53" s="22"/>
      <c r="W53" s="31">
        <f t="shared" si="7"/>
        <v>0</v>
      </c>
      <c r="X53" s="22"/>
      <c r="Y53" s="23">
        <f t="shared" si="6"/>
        <v>0</v>
      </c>
      <c r="Z53" s="2"/>
      <c r="AA53" s="2">
        <f t="shared" si="2"/>
        <v>0</v>
      </c>
    </row>
    <row r="54" spans="1:27" ht="43.5" customHeight="1" x14ac:dyDescent="0.2">
      <c r="A54" s="37" t="s">
        <v>120</v>
      </c>
      <c r="B54" s="38"/>
      <c r="C54" s="31">
        <v>15802378</v>
      </c>
      <c r="D54" s="22"/>
      <c r="E54" s="31">
        <v>38858047502</v>
      </c>
      <c r="F54" s="22"/>
      <c r="G54" s="31">
        <v>42493411424</v>
      </c>
      <c r="H54" s="39"/>
      <c r="I54" s="31">
        <v>0</v>
      </c>
      <c r="J54" s="22"/>
      <c r="K54" s="31">
        <v>0</v>
      </c>
      <c r="L54" s="22"/>
      <c r="M54" s="31">
        <v>-15802378</v>
      </c>
      <c r="N54" s="22"/>
      <c r="O54" s="31">
        <v>-31140928196</v>
      </c>
      <c r="P54" s="39"/>
      <c r="Q54" s="31">
        <f t="shared" si="5"/>
        <v>0</v>
      </c>
      <c r="R54" s="22"/>
      <c r="S54" s="31">
        <v>0</v>
      </c>
      <c r="T54" s="22"/>
      <c r="U54" s="31">
        <v>0</v>
      </c>
      <c r="V54" s="22"/>
      <c r="W54" s="31">
        <f t="shared" si="7"/>
        <v>0</v>
      </c>
      <c r="X54" s="22"/>
      <c r="Y54" s="23">
        <f t="shared" si="6"/>
        <v>0</v>
      </c>
      <c r="Z54" s="2"/>
      <c r="AA54" s="2">
        <f t="shared" si="2"/>
        <v>0</v>
      </c>
    </row>
    <row r="55" spans="1:27" ht="43.5" customHeight="1" x14ac:dyDescent="0.2">
      <c r="A55" s="37" t="s">
        <v>82</v>
      </c>
      <c r="B55" s="38"/>
      <c r="C55" s="31">
        <v>3751429</v>
      </c>
      <c r="D55" s="22"/>
      <c r="E55" s="31">
        <v>36308561457</v>
      </c>
      <c r="F55" s="22"/>
      <c r="G55" s="31">
        <v>64137476719</v>
      </c>
      <c r="H55" s="39"/>
      <c r="I55" s="31">
        <v>0</v>
      </c>
      <c r="J55" s="22"/>
      <c r="K55" s="31">
        <v>0</v>
      </c>
      <c r="L55" s="22"/>
      <c r="M55" s="31">
        <v>-3751429</v>
      </c>
      <c r="N55" s="22"/>
      <c r="O55" s="31">
        <v>-71680484727</v>
      </c>
      <c r="P55" s="39"/>
      <c r="Q55" s="31">
        <f t="shared" si="5"/>
        <v>0</v>
      </c>
      <c r="R55" s="22"/>
      <c r="S55" s="31">
        <v>0</v>
      </c>
      <c r="T55" s="22"/>
      <c r="U55" s="31">
        <v>0</v>
      </c>
      <c r="V55" s="22"/>
      <c r="W55" s="31">
        <f t="shared" si="7"/>
        <v>0</v>
      </c>
      <c r="X55" s="22"/>
      <c r="Y55" s="23">
        <f t="shared" si="6"/>
        <v>0</v>
      </c>
      <c r="Z55" s="2"/>
      <c r="AA55" s="2">
        <f t="shared" si="2"/>
        <v>0</v>
      </c>
    </row>
    <row r="56" spans="1:27" ht="43.5" customHeight="1" x14ac:dyDescent="0.2">
      <c r="A56" s="37" t="s">
        <v>127</v>
      </c>
      <c r="B56" s="38"/>
      <c r="C56" s="31">
        <v>6600000</v>
      </c>
      <c r="D56" s="22"/>
      <c r="E56" s="31">
        <v>30615342401</v>
      </c>
      <c r="F56" s="22"/>
      <c r="G56" s="31">
        <v>28619051340</v>
      </c>
      <c r="H56" s="39"/>
      <c r="I56" s="31">
        <v>0</v>
      </c>
      <c r="J56" s="22"/>
      <c r="K56" s="31">
        <v>0</v>
      </c>
      <c r="L56" s="22"/>
      <c r="M56" s="31">
        <v>-6600000</v>
      </c>
      <c r="N56" s="22"/>
      <c r="O56" s="31">
        <v>-31959415120</v>
      </c>
      <c r="P56" s="39"/>
      <c r="Q56" s="31">
        <f t="shared" si="5"/>
        <v>0</v>
      </c>
      <c r="R56" s="22"/>
      <c r="S56" s="31">
        <v>0</v>
      </c>
      <c r="T56" s="22"/>
      <c r="U56" s="31">
        <v>0</v>
      </c>
      <c r="V56" s="22"/>
      <c r="W56" s="31">
        <f t="shared" si="7"/>
        <v>0</v>
      </c>
      <c r="X56" s="22"/>
      <c r="Y56" s="23">
        <f t="shared" si="6"/>
        <v>0</v>
      </c>
      <c r="Z56" s="2"/>
      <c r="AA56" s="2">
        <f t="shared" si="2"/>
        <v>0</v>
      </c>
    </row>
    <row r="57" spans="1:27" ht="43.5" customHeight="1" x14ac:dyDescent="0.2">
      <c r="A57" s="37" t="s">
        <v>99</v>
      </c>
      <c r="B57" s="38"/>
      <c r="C57" s="31">
        <v>6666666</v>
      </c>
      <c r="D57" s="22"/>
      <c r="E57" s="31">
        <v>41566843884</v>
      </c>
      <c r="F57" s="22"/>
      <c r="G57" s="31">
        <v>63703727629</v>
      </c>
      <c r="H57" s="39"/>
      <c r="I57" s="31">
        <v>0</v>
      </c>
      <c r="J57" s="22"/>
      <c r="K57" s="31">
        <v>0</v>
      </c>
      <c r="L57" s="22"/>
      <c r="M57" s="31">
        <v>-6666666</v>
      </c>
      <c r="N57" s="22"/>
      <c r="O57" s="31">
        <v>-63362387068</v>
      </c>
      <c r="P57" s="39"/>
      <c r="Q57" s="31">
        <f t="shared" si="5"/>
        <v>0</v>
      </c>
      <c r="R57" s="22"/>
      <c r="S57" s="31">
        <v>0</v>
      </c>
      <c r="T57" s="22"/>
      <c r="U57" s="31">
        <v>0</v>
      </c>
      <c r="V57" s="22"/>
      <c r="W57" s="31">
        <f t="shared" si="7"/>
        <v>0</v>
      </c>
      <c r="X57" s="22"/>
      <c r="Y57" s="23">
        <f t="shared" si="6"/>
        <v>0</v>
      </c>
      <c r="Z57" s="2"/>
      <c r="AA57" s="2">
        <f t="shared" si="2"/>
        <v>0</v>
      </c>
    </row>
    <row r="58" spans="1:27" ht="43.5" customHeight="1" x14ac:dyDescent="0.2">
      <c r="A58" s="37" t="s">
        <v>116</v>
      </c>
      <c r="B58" s="38"/>
      <c r="C58" s="31">
        <v>10100000</v>
      </c>
      <c r="D58" s="22"/>
      <c r="E58" s="31">
        <v>126459934120</v>
      </c>
      <c r="F58" s="22"/>
      <c r="G58" s="31">
        <v>124973429690</v>
      </c>
      <c r="H58" s="39"/>
      <c r="I58" s="31">
        <v>8900000</v>
      </c>
      <c r="J58" s="22"/>
      <c r="K58" s="31">
        <v>115381438308</v>
      </c>
      <c r="L58" s="22"/>
      <c r="M58" s="31">
        <v>-19000000</v>
      </c>
      <c r="N58" s="22"/>
      <c r="O58" s="31">
        <v>-273709742565</v>
      </c>
      <c r="P58" s="39"/>
      <c r="Q58" s="31">
        <f t="shared" si="5"/>
        <v>0</v>
      </c>
      <c r="R58" s="22"/>
      <c r="S58" s="31">
        <v>0</v>
      </c>
      <c r="T58" s="22"/>
      <c r="U58" s="31">
        <v>0</v>
      </c>
      <c r="V58" s="22"/>
      <c r="W58" s="31">
        <f t="shared" si="7"/>
        <v>0</v>
      </c>
      <c r="X58" s="22"/>
      <c r="Y58" s="23">
        <f t="shared" si="6"/>
        <v>0</v>
      </c>
      <c r="Z58" s="2"/>
      <c r="AA58" s="2">
        <f t="shared" si="2"/>
        <v>0</v>
      </c>
    </row>
    <row r="59" spans="1:27" ht="43.5" customHeight="1" thickBot="1" x14ac:dyDescent="0.25">
      <c r="A59" s="37" t="s">
        <v>94</v>
      </c>
      <c r="B59" s="38"/>
      <c r="C59" s="32">
        <v>3305353</v>
      </c>
      <c r="D59" s="153"/>
      <c r="E59" s="32">
        <v>22195840343</v>
      </c>
      <c r="F59" s="153"/>
      <c r="G59" s="32">
        <v>40000472769</v>
      </c>
      <c r="H59" s="154"/>
      <c r="I59" s="32">
        <v>0</v>
      </c>
      <c r="J59" s="153"/>
      <c r="K59" s="32">
        <v>0</v>
      </c>
      <c r="L59" s="153"/>
      <c r="M59" s="32">
        <v>-3305353</v>
      </c>
      <c r="N59" s="153"/>
      <c r="O59" s="32">
        <v>-49148670569</v>
      </c>
      <c r="P59" s="154"/>
      <c r="Q59" s="32">
        <f t="shared" si="5"/>
        <v>0</v>
      </c>
      <c r="R59" s="22"/>
      <c r="S59" s="31">
        <v>0</v>
      </c>
      <c r="T59" s="22"/>
      <c r="U59" s="32">
        <v>0</v>
      </c>
      <c r="V59" s="153"/>
      <c r="W59" s="32">
        <f t="shared" si="7"/>
        <v>0</v>
      </c>
      <c r="X59" s="153"/>
      <c r="Y59" s="29">
        <f t="shared" si="6"/>
        <v>0</v>
      </c>
      <c r="Z59" s="2"/>
      <c r="AA59" s="2">
        <f t="shared" si="2"/>
        <v>0</v>
      </c>
    </row>
    <row r="60" spans="1:27" ht="43.5" customHeight="1" thickBot="1" x14ac:dyDescent="0.25">
      <c r="A60" s="40"/>
      <c r="B60" s="40"/>
      <c r="C60" s="41">
        <f>SUM(C10:C59)</f>
        <v>504433539</v>
      </c>
      <c r="D60" s="34"/>
      <c r="E60" s="41">
        <f>SUM(E10:E59)</f>
        <v>2305501640406</v>
      </c>
      <c r="F60" s="34"/>
      <c r="G60" s="33">
        <f>SUM(G10:G59)</f>
        <v>3148065568897</v>
      </c>
      <c r="H60" s="42"/>
      <c r="I60" s="33">
        <f>SUM(I10:I59)</f>
        <v>301526368</v>
      </c>
      <c r="J60" s="34"/>
      <c r="K60" s="33">
        <f>SUM(K10:K59)</f>
        <v>1537169320169</v>
      </c>
      <c r="L60" s="34"/>
      <c r="M60" s="33">
        <f>SUM(M10:M59)</f>
        <v>-171511586</v>
      </c>
      <c r="N60" s="34"/>
      <c r="O60" s="33">
        <f>SUM(O10:O59)</f>
        <v>-1401630913757</v>
      </c>
      <c r="P60" s="42"/>
      <c r="Q60" s="33">
        <f>SUM(Q10:Q59)</f>
        <v>634448321</v>
      </c>
      <c r="R60" s="34"/>
      <c r="S60" s="43"/>
      <c r="T60" s="34"/>
      <c r="U60" s="33">
        <f>SUM(U10:U59)</f>
        <v>2894228417313</v>
      </c>
      <c r="V60" s="34"/>
      <c r="W60" s="33">
        <f>SUM(W10:W59)</f>
        <v>3692045538770</v>
      </c>
      <c r="X60" s="26"/>
      <c r="Y60" s="27">
        <f>SUM(Y10:Y59)</f>
        <v>94.690560548919876</v>
      </c>
      <c r="Z60" s="2"/>
    </row>
    <row r="61" spans="1:27" ht="13.5" thickTop="1" x14ac:dyDescent="0.2">
      <c r="Z61" s="2"/>
    </row>
    <row r="62" spans="1:27" ht="24.75" hidden="1" x14ac:dyDescent="0.2">
      <c r="C62" s="31"/>
      <c r="D62" s="22"/>
      <c r="E62" s="31">
        <v>2305501640406</v>
      </c>
      <c r="F62" s="22"/>
      <c r="G62" s="31">
        <v>3148065568897</v>
      </c>
      <c r="H62" s="39"/>
      <c r="I62" s="31"/>
      <c r="J62" s="22"/>
      <c r="K62" s="31"/>
      <c r="L62" s="22"/>
      <c r="M62" s="31"/>
      <c r="N62" s="22"/>
      <c r="O62" s="31"/>
      <c r="P62" s="39"/>
      <c r="Q62" s="31"/>
      <c r="R62" s="22"/>
      <c r="S62" s="31"/>
      <c r="T62" s="22"/>
      <c r="U62" s="31">
        <v>2802068451266</v>
      </c>
      <c r="V62" s="22"/>
      <c r="W62" s="31">
        <v>696291486839</v>
      </c>
      <c r="X62" s="22"/>
      <c r="Y62" s="23"/>
      <c r="Z62" s="2"/>
    </row>
    <row r="63" spans="1:27" ht="24.75" hidden="1" x14ac:dyDescent="0.2">
      <c r="C63" s="31"/>
      <c r="D63" s="22"/>
      <c r="E63" s="31">
        <f>E62-E60</f>
        <v>0</v>
      </c>
      <c r="F63" s="22"/>
      <c r="G63" s="31">
        <f>G62-G60</f>
        <v>0</v>
      </c>
      <c r="H63" s="39"/>
      <c r="I63" s="31"/>
      <c r="J63" s="22"/>
      <c r="K63" s="31"/>
      <c r="L63" s="22"/>
      <c r="M63" s="31"/>
      <c r="N63" s="22"/>
      <c r="O63" s="31"/>
      <c r="P63" s="39"/>
      <c r="Q63" s="31"/>
      <c r="R63" s="22"/>
      <c r="S63" s="31"/>
      <c r="T63" s="22"/>
      <c r="U63" s="31">
        <v>92159966047</v>
      </c>
      <c r="V63" s="22"/>
      <c r="W63" s="31">
        <v>101525634623</v>
      </c>
      <c r="X63" s="22"/>
      <c r="Y63" s="23"/>
    </row>
    <row r="64" spans="1:27" ht="24.75" hidden="1" x14ac:dyDescent="0.2">
      <c r="C64" s="31"/>
      <c r="D64" s="22"/>
      <c r="E64" s="31"/>
      <c r="F64" s="22"/>
      <c r="G64" s="31"/>
      <c r="H64" s="39"/>
      <c r="I64" s="31"/>
      <c r="J64" s="22"/>
      <c r="K64" s="31"/>
      <c r="L64" s="22"/>
      <c r="M64" s="31"/>
      <c r="N64" s="22"/>
      <c r="O64" s="31"/>
      <c r="P64" s="39"/>
      <c r="Q64" s="31"/>
      <c r="R64" s="22"/>
      <c r="S64" s="31"/>
      <c r="T64" s="22"/>
      <c r="U64" s="31">
        <f>SUM(U62:U63)</f>
        <v>2894228417313</v>
      </c>
      <c r="V64" s="22"/>
      <c r="W64" s="31">
        <f>SUM(W62:W63)</f>
        <v>797817121462</v>
      </c>
      <c r="X64" s="22"/>
      <c r="Y64" s="23"/>
    </row>
    <row r="65" spans="3:25" ht="24.75" hidden="1" x14ac:dyDescent="0.2">
      <c r="C65" s="31"/>
      <c r="D65" s="22"/>
      <c r="E65" s="31"/>
      <c r="F65" s="22"/>
      <c r="G65" s="31"/>
      <c r="H65" s="39"/>
      <c r="I65" s="31"/>
      <c r="J65" s="22"/>
      <c r="K65" s="31"/>
      <c r="L65" s="22"/>
      <c r="M65" s="31"/>
      <c r="N65" s="22"/>
      <c r="O65" s="31"/>
      <c r="P65" s="39"/>
      <c r="Q65" s="31"/>
      <c r="R65" s="22"/>
      <c r="S65" s="31"/>
      <c r="T65" s="22"/>
      <c r="U65" s="31">
        <f>U64-U60</f>
        <v>0</v>
      </c>
      <c r="V65" s="22"/>
      <c r="W65" s="31">
        <f>W64+U64-W60</f>
        <v>5</v>
      </c>
      <c r="X65" s="22"/>
      <c r="Y65" s="23"/>
    </row>
    <row r="66" spans="3:25" ht="24.75" x14ac:dyDescent="0.2">
      <c r="C66" s="31"/>
      <c r="D66" s="22"/>
      <c r="E66" s="31"/>
      <c r="F66" s="22"/>
      <c r="G66" s="31"/>
      <c r="H66" s="39"/>
      <c r="I66" s="31"/>
      <c r="J66" s="22"/>
      <c r="K66" s="31"/>
      <c r="L66" s="22"/>
      <c r="M66" s="31"/>
      <c r="N66" s="22"/>
      <c r="O66" s="31"/>
      <c r="P66" s="39"/>
      <c r="Q66" s="31"/>
      <c r="R66" s="22"/>
      <c r="S66" s="31"/>
      <c r="T66" s="22"/>
      <c r="U66" s="31"/>
      <c r="V66" s="22"/>
      <c r="W66" s="31"/>
      <c r="X66" s="22"/>
      <c r="Y66" s="23"/>
    </row>
    <row r="67" spans="3:25" ht="24.75" x14ac:dyDescent="0.2">
      <c r="C67" s="31"/>
      <c r="D67" s="22"/>
      <c r="E67" s="31"/>
      <c r="F67" s="22"/>
      <c r="G67" s="31"/>
      <c r="H67" s="39"/>
      <c r="I67" s="31"/>
      <c r="J67" s="22"/>
      <c r="K67" s="31"/>
      <c r="L67" s="22"/>
      <c r="M67" s="31"/>
      <c r="N67" s="22"/>
      <c r="O67" s="31"/>
      <c r="P67" s="39"/>
      <c r="Q67" s="31"/>
      <c r="R67" s="22"/>
      <c r="S67" s="31"/>
      <c r="T67" s="22"/>
      <c r="U67" s="31"/>
      <c r="V67" s="22"/>
      <c r="W67" s="31"/>
      <c r="X67" s="22"/>
      <c r="Y67" s="23"/>
    </row>
    <row r="68" spans="3:25" ht="24.75" x14ac:dyDescent="0.2">
      <c r="C68" s="31"/>
      <c r="D68" s="22"/>
      <c r="E68" s="31"/>
      <c r="F68" s="22"/>
      <c r="G68" s="31"/>
      <c r="H68" s="39"/>
      <c r="I68" s="31"/>
      <c r="J68" s="22"/>
      <c r="K68" s="31"/>
      <c r="L68" s="22"/>
      <c r="M68" s="31"/>
      <c r="N68" s="22"/>
      <c r="O68" s="31"/>
      <c r="P68" s="39"/>
      <c r="Q68" s="31"/>
      <c r="R68" s="22"/>
      <c r="S68" s="31"/>
      <c r="T68" s="22"/>
      <c r="U68" s="31"/>
      <c r="V68" s="22"/>
      <c r="W68" s="31"/>
      <c r="X68" s="22"/>
      <c r="Y68" s="23"/>
    </row>
    <row r="69" spans="3:25" ht="24.75" x14ac:dyDescent="0.2">
      <c r="C69" s="31"/>
      <c r="D69" s="22"/>
      <c r="E69" s="31"/>
      <c r="F69" s="22"/>
      <c r="G69" s="31"/>
      <c r="H69" s="39"/>
      <c r="I69" s="31"/>
      <c r="J69" s="22"/>
      <c r="K69" s="31"/>
      <c r="L69" s="22"/>
      <c r="M69" s="31"/>
      <c r="N69" s="22"/>
      <c r="O69" s="31"/>
      <c r="P69" s="39"/>
      <c r="Q69" s="31"/>
      <c r="R69" s="22"/>
      <c r="S69" s="31"/>
      <c r="T69" s="22"/>
      <c r="U69" s="31"/>
      <c r="V69" s="22"/>
      <c r="W69" s="31"/>
      <c r="X69" s="22"/>
      <c r="Y69" s="23"/>
    </row>
    <row r="71" spans="3:25" ht="26.25" customHeight="1" x14ac:dyDescent="0.2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Y71" s="23"/>
    </row>
    <row r="72" spans="3:25" ht="24.75" x14ac:dyDescent="0.2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Y72" s="23"/>
    </row>
    <row r="73" spans="3:25" ht="24.75" x14ac:dyDescent="0.2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Y73" s="23"/>
    </row>
    <row r="74" spans="3:25" ht="24.75" x14ac:dyDescent="0.2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Y74" s="23"/>
    </row>
    <row r="75" spans="3:25" ht="24.75" x14ac:dyDescent="0.2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Y75" s="23"/>
    </row>
    <row r="76" spans="3:25" ht="24.75" x14ac:dyDescent="0.2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</row>
    <row r="77" spans="3:25" ht="24.75" x14ac:dyDescent="0.2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</row>
    <row r="78" spans="3:25" ht="24.75" x14ac:dyDescent="0.2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</row>
    <row r="79" spans="3:25" ht="24.75" x14ac:dyDescent="0.2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</row>
    <row r="80" spans="3:25" ht="24.75" x14ac:dyDescent="0.2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</row>
    <row r="81" spans="3:23" ht="24.75" x14ac:dyDescent="0.2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</row>
    <row r="82" spans="3:23" ht="24.75" x14ac:dyDescent="0.2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</row>
    <row r="83" spans="3:23" ht="24.75" x14ac:dyDescent="0.2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</row>
    <row r="84" spans="3:23" ht="24.75" x14ac:dyDescent="0.2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</row>
    <row r="85" spans="3:23" ht="24.75" x14ac:dyDescent="0.2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</row>
    <row r="86" spans="3:23" ht="24.75" x14ac:dyDescent="0.2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</row>
    <row r="87" spans="3:23" ht="24.75" x14ac:dyDescent="0.2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</row>
    <row r="88" spans="3:23" ht="24.75" x14ac:dyDescent="0.2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</row>
    <row r="89" spans="3:23" ht="24.75" x14ac:dyDescent="0.2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</row>
  </sheetData>
  <sortState xmlns:xlrd2="http://schemas.microsoft.com/office/spreadsheetml/2017/richdata2" ref="A10:Y59">
    <sortCondition descending="1" ref="W10:W59"/>
  </sortState>
  <mergeCells count="20">
    <mergeCell ref="C7:G7"/>
    <mergeCell ref="I7:O7"/>
    <mergeCell ref="Q7:Y7"/>
    <mergeCell ref="I8:K8"/>
    <mergeCell ref="M8:O8"/>
    <mergeCell ref="S8:S9"/>
    <mergeCell ref="Q8:Q9"/>
    <mergeCell ref="U8:U9"/>
    <mergeCell ref="W8:W9"/>
    <mergeCell ref="C6:Y6"/>
    <mergeCell ref="A5:Y5"/>
    <mergeCell ref="A1:Y1"/>
    <mergeCell ref="A2:Y2"/>
    <mergeCell ref="A3:Y3"/>
    <mergeCell ref="A4:Y4"/>
    <mergeCell ref="Y8:Y9"/>
    <mergeCell ref="G8:G9"/>
    <mergeCell ref="E8:E9"/>
    <mergeCell ref="C8:C9"/>
    <mergeCell ref="A8:A9"/>
  </mergeCells>
  <pageMargins left="0.39" right="0.39" top="0.39" bottom="0.39" header="0" footer="0"/>
  <pageSetup paperSize="9" scale="2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13F4-5B1E-474F-9723-E7C3AAC2A9C3}">
  <sheetPr>
    <pageSetUpPr fitToPage="1"/>
  </sheetPr>
  <dimension ref="A1:X34"/>
  <sheetViews>
    <sheetView rightToLeft="1" view="pageBreakPreview" zoomScale="66" zoomScaleNormal="100" zoomScaleSheetLayoutView="66" workbookViewId="0">
      <selection activeCell="A3" sqref="A3:U3"/>
    </sheetView>
  </sheetViews>
  <sheetFormatPr defaultRowHeight="15.75" x14ac:dyDescent="0.4"/>
  <cols>
    <col min="1" max="1" width="41.85546875" style="100" customWidth="1"/>
    <col min="2" max="2" width="1.28515625" style="100" customWidth="1"/>
    <col min="3" max="3" width="16.42578125" style="100" customWidth="1"/>
    <col min="4" max="4" width="1.28515625" style="100" customWidth="1"/>
    <col min="5" max="5" width="19.140625" style="100" customWidth="1"/>
    <col min="6" max="6" width="1.28515625" style="100" customWidth="1"/>
    <col min="7" max="7" width="22.5703125" style="100" customWidth="1"/>
    <col min="8" max="8" width="1.28515625" style="100" customWidth="1"/>
    <col min="9" max="9" width="22.28515625" style="100" customWidth="1"/>
    <col min="10" max="10" width="1.28515625" style="100" customWidth="1"/>
    <col min="11" max="11" width="21.42578125" style="100" customWidth="1"/>
    <col min="12" max="12" width="1.28515625" style="100" customWidth="1"/>
    <col min="13" max="13" width="17" style="100" customWidth="1"/>
    <col min="14" max="14" width="1.28515625" style="100" customWidth="1"/>
    <col min="15" max="15" width="18.28515625" style="100" customWidth="1"/>
    <col min="16" max="16" width="1.28515625" style="100" customWidth="1"/>
    <col min="17" max="17" width="23.85546875" style="100" customWidth="1"/>
    <col min="18" max="18" width="1.28515625" style="100" customWidth="1"/>
    <col min="19" max="19" width="21.42578125" style="100" customWidth="1"/>
    <col min="20" max="20" width="1.28515625" style="100" customWidth="1"/>
    <col min="21" max="21" width="22" style="100" customWidth="1"/>
    <col min="22" max="22" width="1.28515625" style="100" customWidth="1"/>
    <col min="23" max="23" width="13" style="100" customWidth="1"/>
    <col min="24" max="24" width="7.7109375" style="100" customWidth="1"/>
    <col min="25" max="25" width="0.28515625" style="100" customWidth="1"/>
    <col min="26" max="28" width="9.140625" style="100"/>
    <col min="29" max="29" width="10.5703125" style="100" bestFit="1" customWidth="1"/>
    <col min="30" max="30" width="9.28515625" style="100" bestFit="1" customWidth="1"/>
    <col min="31" max="16384" width="9.140625" style="100"/>
  </cols>
  <sheetData>
    <row r="1" spans="1:24" ht="39" customHeight="1" x14ac:dyDescent="0.4">
      <c r="A1" s="209" t="str">
        <f>سهام!A1</f>
        <v>صندوق سرمایه‌گذاری حفظ ارزش دماوند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155"/>
      <c r="W1" s="155"/>
      <c r="X1" s="155"/>
    </row>
    <row r="2" spans="1:24" ht="39" customHeight="1" x14ac:dyDescent="0.4">
      <c r="A2" s="209" t="str">
        <f>سهام!A2</f>
        <v>صورت وضعیت پرتفوی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155"/>
      <c r="W2" s="155"/>
      <c r="X2" s="155"/>
    </row>
    <row r="3" spans="1:24" ht="39" customHeight="1" x14ac:dyDescent="0.4">
      <c r="A3" s="209" t="str">
        <f>سهام!A3</f>
        <v>به تاریخ 30 مهر 1405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155"/>
      <c r="W3" s="155"/>
      <c r="X3" s="155"/>
    </row>
    <row r="4" spans="1:24" ht="39" customHeight="1" x14ac:dyDescent="0.4"/>
    <row r="5" spans="1:24" ht="39" customHeight="1" x14ac:dyDescent="0.4">
      <c r="A5" s="210" t="s">
        <v>20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156"/>
      <c r="W5" s="156"/>
      <c r="X5" s="156"/>
    </row>
    <row r="6" spans="1:24" ht="39" customHeight="1" x14ac:dyDescent="0.4">
      <c r="A6" s="156"/>
      <c r="B6" s="156"/>
      <c r="C6" s="156"/>
      <c r="D6" s="156"/>
      <c r="E6" s="211" t="str">
        <f>سهام!C6</f>
        <v>(مبالغ به ریال)</v>
      </c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156"/>
      <c r="W6" s="156"/>
      <c r="X6" s="156"/>
    </row>
    <row r="7" spans="1:24" ht="39" customHeight="1" thickBot="1" x14ac:dyDescent="0.45">
      <c r="C7" s="212" t="str">
        <f>سهام!C7</f>
        <v>1405/06/31</v>
      </c>
      <c r="D7" s="212"/>
      <c r="E7" s="212"/>
      <c r="F7" s="212"/>
      <c r="G7" s="212"/>
      <c r="H7" s="212"/>
      <c r="I7" s="212"/>
      <c r="J7" s="212"/>
      <c r="K7" s="212"/>
      <c r="L7" s="157"/>
      <c r="M7" s="212" t="str">
        <f>سهام!Q7</f>
        <v>1405/07/30</v>
      </c>
      <c r="N7" s="212"/>
      <c r="O7" s="212"/>
      <c r="P7" s="212"/>
      <c r="Q7" s="212"/>
      <c r="R7" s="212"/>
      <c r="S7" s="212"/>
      <c r="T7" s="212"/>
      <c r="U7" s="212"/>
    </row>
    <row r="8" spans="1:24" ht="39" customHeight="1" thickBot="1" x14ac:dyDescent="0.8">
      <c r="A8" s="47" t="s">
        <v>129</v>
      </c>
      <c r="C8" s="212" t="s">
        <v>22</v>
      </c>
      <c r="D8" s="212"/>
      <c r="E8" s="212"/>
      <c r="F8" s="141"/>
      <c r="G8" s="47" t="s">
        <v>23</v>
      </c>
      <c r="H8" s="141"/>
      <c r="I8" s="47" t="s">
        <v>24</v>
      </c>
      <c r="J8" s="141"/>
      <c r="K8" s="47" t="s">
        <v>25</v>
      </c>
      <c r="L8" s="141"/>
      <c r="M8" s="212" t="s">
        <v>22</v>
      </c>
      <c r="N8" s="212"/>
      <c r="O8" s="212"/>
      <c r="P8" s="141"/>
      <c r="Q8" s="47" t="s">
        <v>23</v>
      </c>
      <c r="R8" s="141"/>
      <c r="S8" s="47" t="s">
        <v>24</v>
      </c>
      <c r="T8" s="141"/>
      <c r="U8" s="47" t="s">
        <v>25</v>
      </c>
    </row>
    <row r="9" spans="1:24" ht="39" customHeight="1" x14ac:dyDescent="0.6">
      <c r="A9" s="163" t="s">
        <v>26</v>
      </c>
      <c r="B9" s="142"/>
      <c r="C9" s="213">
        <v>145000000</v>
      </c>
      <c r="D9" s="213"/>
      <c r="E9" s="213"/>
      <c r="F9" s="161"/>
      <c r="G9" s="161">
        <v>915</v>
      </c>
      <c r="H9" s="161"/>
      <c r="I9" s="161" t="s">
        <v>27</v>
      </c>
      <c r="J9" s="161"/>
      <c r="K9" s="164">
        <v>0.198525972309885</v>
      </c>
      <c r="L9" s="161"/>
      <c r="M9" s="213">
        <v>0</v>
      </c>
      <c r="N9" s="213"/>
      <c r="O9" s="213"/>
      <c r="P9" s="161"/>
      <c r="Q9" s="161">
        <v>0</v>
      </c>
      <c r="R9" s="161"/>
      <c r="S9" s="161" t="s">
        <v>130</v>
      </c>
      <c r="T9" s="161"/>
      <c r="U9" s="164">
        <v>0</v>
      </c>
    </row>
    <row r="10" spans="1:24" ht="39" customHeight="1" x14ac:dyDescent="0.6">
      <c r="A10" s="136"/>
      <c r="B10" s="142"/>
      <c r="C10" s="142"/>
      <c r="D10" s="142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</row>
    <row r="11" spans="1:24" ht="39" customHeight="1" x14ac:dyDescent="0.4">
      <c r="A11" s="210" t="s">
        <v>194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</row>
    <row r="12" spans="1:24" ht="39" customHeight="1" x14ac:dyDescent="0.4">
      <c r="A12" s="159"/>
      <c r="B12" s="159"/>
      <c r="C12" s="211" t="str">
        <f>E6</f>
        <v>(مبالغ به ریال)</v>
      </c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</row>
    <row r="13" spans="1:24" ht="39" customHeight="1" thickBot="1" x14ac:dyDescent="0.45">
      <c r="C13" s="212" t="str">
        <f>C7</f>
        <v>1405/06/31</v>
      </c>
      <c r="D13" s="212"/>
      <c r="E13" s="212"/>
      <c r="F13" s="212"/>
      <c r="G13" s="212"/>
      <c r="H13" s="212"/>
      <c r="I13" s="212"/>
      <c r="J13" s="212"/>
      <c r="K13" s="212"/>
      <c r="M13" s="212" t="str">
        <f>M7</f>
        <v>1405/07/30</v>
      </c>
      <c r="N13" s="212"/>
      <c r="O13" s="212"/>
      <c r="P13" s="212"/>
      <c r="Q13" s="212"/>
      <c r="R13" s="212"/>
      <c r="S13" s="212"/>
      <c r="T13" s="212"/>
      <c r="U13" s="212"/>
    </row>
    <row r="14" spans="1:24" ht="39" customHeight="1" thickBot="1" x14ac:dyDescent="0.8">
      <c r="A14" s="47" t="s">
        <v>209</v>
      </c>
      <c r="C14" s="47" t="s">
        <v>198</v>
      </c>
      <c r="D14" s="48"/>
      <c r="E14" s="47" t="s">
        <v>199</v>
      </c>
      <c r="F14" s="91"/>
      <c r="G14" s="47" t="s">
        <v>28</v>
      </c>
      <c r="H14" s="91"/>
      <c r="I14" s="47" t="s">
        <v>23</v>
      </c>
      <c r="J14" s="141"/>
      <c r="K14" s="47" t="s">
        <v>24</v>
      </c>
      <c r="L14" s="141"/>
      <c r="M14" s="47" t="s">
        <v>198</v>
      </c>
      <c r="N14" s="91"/>
      <c r="O14" s="47" t="s">
        <v>199</v>
      </c>
      <c r="P14" s="91"/>
      <c r="Q14" s="47" t="s">
        <v>28</v>
      </c>
      <c r="R14" s="48"/>
      <c r="S14" s="47" t="s">
        <v>23</v>
      </c>
      <c r="T14" s="90"/>
      <c r="U14" s="47" t="s">
        <v>24</v>
      </c>
    </row>
    <row r="15" spans="1:24" ht="39" customHeight="1" x14ac:dyDescent="0.65">
      <c r="A15" s="163" t="s">
        <v>197</v>
      </c>
      <c r="B15" s="142"/>
      <c r="C15" s="161" t="s">
        <v>130</v>
      </c>
      <c r="D15" s="161"/>
      <c r="E15" s="161" t="s">
        <v>130</v>
      </c>
      <c r="F15" s="161"/>
      <c r="G15" s="161">
        <v>0</v>
      </c>
      <c r="H15" s="161"/>
      <c r="I15" s="161">
        <v>0</v>
      </c>
      <c r="J15" s="162"/>
      <c r="K15" s="161" t="s">
        <v>130</v>
      </c>
      <c r="L15" s="142"/>
      <c r="M15" s="161" t="s">
        <v>200</v>
      </c>
      <c r="N15" s="161"/>
      <c r="O15" s="161" t="s">
        <v>201</v>
      </c>
      <c r="P15" s="161"/>
      <c r="Q15" s="161">
        <v>1000000</v>
      </c>
      <c r="R15" s="161"/>
      <c r="S15" s="161">
        <v>50000</v>
      </c>
      <c r="T15" s="161"/>
      <c r="U15" s="161" t="s">
        <v>204</v>
      </c>
    </row>
    <row r="16" spans="1:24" ht="39" customHeight="1" x14ac:dyDescent="0.65">
      <c r="A16" s="163" t="s">
        <v>195</v>
      </c>
      <c r="B16" s="142"/>
      <c r="C16" s="161" t="s">
        <v>200</v>
      </c>
      <c r="D16" s="161"/>
      <c r="E16" s="161" t="s">
        <v>201</v>
      </c>
      <c r="F16" s="161"/>
      <c r="G16" s="161">
        <v>48000000</v>
      </c>
      <c r="H16" s="161"/>
      <c r="I16" s="161">
        <v>1600</v>
      </c>
      <c r="J16" s="162"/>
      <c r="K16" s="161" t="s">
        <v>202</v>
      </c>
      <c r="L16" s="142"/>
      <c r="M16" s="161" t="s">
        <v>130</v>
      </c>
      <c r="N16" s="161"/>
      <c r="O16" s="161" t="s">
        <v>130</v>
      </c>
      <c r="P16" s="161"/>
      <c r="Q16" s="161">
        <v>0</v>
      </c>
      <c r="R16" s="161"/>
      <c r="S16" s="161">
        <v>0</v>
      </c>
      <c r="T16" s="161"/>
      <c r="U16" s="161" t="s">
        <v>130</v>
      </c>
    </row>
    <row r="17" spans="1:21" ht="39" customHeight="1" x14ac:dyDescent="0.65">
      <c r="A17" s="163" t="s">
        <v>196</v>
      </c>
      <c r="B17" s="142"/>
      <c r="C17" s="161" t="s">
        <v>200</v>
      </c>
      <c r="D17" s="161"/>
      <c r="E17" s="161" t="s">
        <v>201</v>
      </c>
      <c r="F17" s="161"/>
      <c r="G17" s="161">
        <v>27405000</v>
      </c>
      <c r="H17" s="161"/>
      <c r="I17" s="161">
        <v>3250</v>
      </c>
      <c r="J17" s="162"/>
      <c r="K17" s="161" t="s">
        <v>203</v>
      </c>
      <c r="L17" s="142"/>
      <c r="M17" s="161" t="s">
        <v>130</v>
      </c>
      <c r="N17" s="161"/>
      <c r="O17" s="161" t="s">
        <v>130</v>
      </c>
      <c r="P17" s="161"/>
      <c r="Q17" s="161">
        <v>0</v>
      </c>
      <c r="R17" s="161"/>
      <c r="S17" s="161">
        <v>0</v>
      </c>
      <c r="T17" s="161"/>
      <c r="U17" s="161" t="s">
        <v>130</v>
      </c>
    </row>
    <row r="18" spans="1:21" ht="38.25" customHeight="1" x14ac:dyDescent="0.4"/>
    <row r="19" spans="1:21" ht="21.75" customHeight="1" x14ac:dyDescent="0.4"/>
    <row r="20" spans="1:21" ht="21.75" customHeight="1" x14ac:dyDescent="0.4"/>
    <row r="21" spans="1:21" ht="21.75" customHeight="1" x14ac:dyDescent="0.4"/>
    <row r="22" spans="1:21" ht="21.75" customHeight="1" x14ac:dyDescent="0.4"/>
    <row r="23" spans="1:21" ht="21.75" customHeight="1" x14ac:dyDescent="0.4"/>
    <row r="24" spans="1:21" ht="21.75" customHeight="1" x14ac:dyDescent="0.4"/>
    <row r="25" spans="1:21" ht="21.75" customHeight="1" x14ac:dyDescent="0.4"/>
    <row r="26" spans="1:21" ht="21.75" customHeight="1" x14ac:dyDescent="0.4"/>
    <row r="27" spans="1:21" ht="21.75" customHeight="1" x14ac:dyDescent="0.4"/>
    <row r="28" spans="1:21" ht="21.75" customHeight="1" x14ac:dyDescent="0.4"/>
    <row r="29" spans="1:21" ht="21.75" customHeight="1" x14ac:dyDescent="0.4"/>
    <row r="30" spans="1:21" ht="21.75" customHeight="1" x14ac:dyDescent="0.4"/>
    <row r="31" spans="1:21" ht="21.75" customHeight="1" x14ac:dyDescent="0.4"/>
    <row r="32" spans="1:21" ht="21.75" customHeight="1" x14ac:dyDescent="0.4"/>
    <row r="33" ht="21.75" customHeight="1" x14ac:dyDescent="0.4"/>
    <row r="34" ht="21.75" customHeight="1" x14ac:dyDescent="0.4"/>
  </sheetData>
  <sortState xmlns:xlrd2="http://schemas.microsoft.com/office/spreadsheetml/2017/richdata2" ref="A15:U17">
    <sortCondition descending="1" ref="O15:O17"/>
  </sortState>
  <mergeCells count="15">
    <mergeCell ref="C13:K13"/>
    <mergeCell ref="M13:U13"/>
    <mergeCell ref="C8:E8"/>
    <mergeCell ref="C9:E9"/>
    <mergeCell ref="M8:O8"/>
    <mergeCell ref="M9:O9"/>
    <mergeCell ref="C12:U12"/>
    <mergeCell ref="A1:U1"/>
    <mergeCell ref="A2:U2"/>
    <mergeCell ref="A3:U3"/>
    <mergeCell ref="A11:U11"/>
    <mergeCell ref="E6:U6"/>
    <mergeCell ref="A5:U5"/>
    <mergeCell ref="M7:U7"/>
    <mergeCell ref="C7:K7"/>
  </mergeCells>
  <phoneticPr fontId="30" type="noConversion"/>
  <pageMargins left="0.39" right="0.39" top="0.39" bottom="0.39" header="0" footer="0"/>
  <pageSetup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25"/>
  <sheetViews>
    <sheetView rightToLeft="1" view="pageBreakPreview" zoomScale="64" zoomScaleNormal="100" zoomScaleSheetLayoutView="64" workbookViewId="0">
      <selection activeCell="A13" sqref="A13:XFD16"/>
    </sheetView>
  </sheetViews>
  <sheetFormatPr defaultRowHeight="12.75" x14ac:dyDescent="0.2"/>
  <cols>
    <col min="1" max="1" width="33.28515625" style="7" customWidth="1"/>
    <col min="2" max="2" width="1.28515625" style="7" customWidth="1"/>
    <col min="3" max="3" width="20.7109375" style="7" customWidth="1"/>
    <col min="4" max="4" width="1.28515625" style="7" customWidth="1"/>
    <col min="5" max="5" width="28.85546875" style="7" customWidth="1"/>
    <col min="6" max="6" width="1.28515625" style="7" customWidth="1"/>
    <col min="7" max="7" width="17.7109375" style="7" customWidth="1"/>
    <col min="8" max="8" width="1.28515625" style="7" customWidth="1"/>
    <col min="9" max="9" width="15.7109375" style="7" customWidth="1"/>
    <col min="10" max="10" width="1.28515625" style="7" customWidth="1"/>
    <col min="11" max="11" width="14.85546875" style="7" customWidth="1"/>
    <col min="12" max="12" width="1.28515625" style="7" customWidth="1"/>
    <col min="13" max="13" width="12.42578125" style="7" bestFit="1" customWidth="1"/>
    <col min="14" max="14" width="1.28515625" style="7" customWidth="1"/>
    <col min="15" max="15" width="23.140625" style="7" bestFit="1" customWidth="1"/>
    <col min="16" max="16" width="1.28515625" style="7" customWidth="1"/>
    <col min="17" max="17" width="24" style="7" bestFit="1" customWidth="1"/>
    <col min="18" max="18" width="1.28515625" style="7" customWidth="1"/>
    <col min="19" max="19" width="12.42578125" style="7" bestFit="1" customWidth="1"/>
    <col min="20" max="20" width="1.28515625" style="7" customWidth="1"/>
    <col min="21" max="21" width="24.7109375" style="7" bestFit="1" customWidth="1"/>
    <col min="22" max="22" width="1.28515625" style="7" customWidth="1"/>
    <col min="23" max="23" width="13.28515625" style="7" bestFit="1" customWidth="1"/>
    <col min="24" max="24" width="1.28515625" style="7" customWidth="1"/>
    <col min="25" max="25" width="25.5703125" style="7" bestFit="1" customWidth="1"/>
    <col min="26" max="26" width="1.28515625" style="7" customWidth="1"/>
    <col min="27" max="27" width="13.42578125" style="7" bestFit="1" customWidth="1"/>
    <col min="28" max="28" width="1.28515625" style="7" customWidth="1"/>
    <col min="29" max="29" width="16.42578125" style="7" bestFit="1" customWidth="1"/>
    <col min="30" max="30" width="1.28515625" style="7" customWidth="1"/>
    <col min="31" max="31" width="23.28515625" style="7" bestFit="1" customWidth="1"/>
    <col min="32" max="32" width="1.28515625" style="7" customWidth="1"/>
    <col min="33" max="33" width="22.85546875" style="7" bestFit="1" customWidth="1"/>
    <col min="34" max="34" width="1.28515625" customWidth="1"/>
    <col min="35" max="35" width="18.85546875" bestFit="1" customWidth="1"/>
    <col min="36" max="36" width="1.42578125" customWidth="1"/>
    <col min="37" max="37" width="15.28515625" hidden="1" customWidth="1"/>
  </cols>
  <sheetData>
    <row r="1" spans="1:37" ht="51" customHeight="1" x14ac:dyDescent="0.2">
      <c r="A1" s="194" t="str">
        <f>سهام!A1</f>
        <v>صندوق سرمایه‌گذاری حفظ ارزش دماوند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</row>
    <row r="2" spans="1:37" ht="51" customHeight="1" x14ac:dyDescent="0.2">
      <c r="A2" s="194" t="s">
        <v>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</row>
    <row r="3" spans="1:37" ht="51" customHeight="1" x14ac:dyDescent="0.2">
      <c r="A3" s="203" t="str">
        <f>سهام!A3</f>
        <v>به تاریخ 30 مهر 1405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</row>
    <row r="4" spans="1:37" ht="51" customHeight="1" x14ac:dyDescent="0.2"/>
    <row r="5" spans="1:37" ht="51" customHeight="1" x14ac:dyDescent="0.2">
      <c r="A5" s="206" t="s">
        <v>210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</row>
    <row r="6" spans="1:37" ht="51" customHeight="1" x14ac:dyDescent="0.2">
      <c r="A6" s="19"/>
      <c r="B6" s="19"/>
      <c r="C6" s="205" t="str">
        <f>سهام!C6</f>
        <v>(مبالغ به ریال)</v>
      </c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  <c r="W6" s="205"/>
      <c r="X6" s="20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</row>
    <row r="7" spans="1:37" ht="51" customHeight="1" thickBot="1" x14ac:dyDescent="0.4">
      <c r="A7" s="40"/>
      <c r="B7" s="40"/>
      <c r="C7" s="217" t="s">
        <v>131</v>
      </c>
      <c r="D7" s="217"/>
      <c r="E7" s="217"/>
      <c r="F7" s="217"/>
      <c r="G7" s="217"/>
      <c r="H7" s="217"/>
      <c r="I7" s="217"/>
      <c r="J7" s="217"/>
      <c r="K7" s="217"/>
      <c r="L7" s="40"/>
      <c r="M7" s="217" t="str">
        <f>سهام!C7</f>
        <v>1405/06/31</v>
      </c>
      <c r="N7" s="217"/>
      <c r="O7" s="217"/>
      <c r="P7" s="217"/>
      <c r="Q7" s="217"/>
      <c r="R7" s="65"/>
      <c r="S7" s="217" t="s">
        <v>1</v>
      </c>
      <c r="T7" s="217"/>
      <c r="U7" s="217"/>
      <c r="V7" s="217"/>
      <c r="W7" s="217"/>
      <c r="X7" s="217"/>
      <c r="Y7" s="217"/>
      <c r="Z7" s="65"/>
      <c r="AA7" s="220" t="str">
        <f>سهام!Q7</f>
        <v>1405/07/30</v>
      </c>
      <c r="AB7" s="220"/>
      <c r="AC7" s="220"/>
      <c r="AD7" s="220"/>
      <c r="AE7" s="220"/>
      <c r="AF7" s="220"/>
      <c r="AG7" s="220"/>
      <c r="AH7" s="220"/>
      <c r="AI7" s="220"/>
    </row>
    <row r="8" spans="1:37" ht="51" customHeight="1" thickBot="1" x14ac:dyDescent="0.4">
      <c r="A8" s="216" t="s">
        <v>29</v>
      </c>
      <c r="B8" s="65"/>
      <c r="C8" s="214" t="s">
        <v>30</v>
      </c>
      <c r="D8" s="65"/>
      <c r="E8" s="214" t="s">
        <v>31</v>
      </c>
      <c r="F8" s="65"/>
      <c r="G8" s="214" t="s">
        <v>32</v>
      </c>
      <c r="H8" s="65"/>
      <c r="I8" s="214" t="s">
        <v>33</v>
      </c>
      <c r="J8" s="65"/>
      <c r="K8" s="214" t="s">
        <v>34</v>
      </c>
      <c r="L8" s="65"/>
      <c r="M8" s="216" t="s">
        <v>5</v>
      </c>
      <c r="N8" s="65"/>
      <c r="O8" s="214" t="s">
        <v>6</v>
      </c>
      <c r="P8" s="65"/>
      <c r="Q8" s="214" t="s">
        <v>7</v>
      </c>
      <c r="R8" s="65"/>
      <c r="S8" s="217" t="s">
        <v>2</v>
      </c>
      <c r="T8" s="217"/>
      <c r="U8" s="217"/>
      <c r="V8" s="65"/>
      <c r="W8" s="217" t="s">
        <v>3</v>
      </c>
      <c r="X8" s="217"/>
      <c r="Y8" s="217"/>
      <c r="Z8" s="65"/>
      <c r="AA8" s="216" t="s">
        <v>5</v>
      </c>
      <c r="AB8" s="65"/>
      <c r="AC8" s="214" t="s">
        <v>9</v>
      </c>
      <c r="AD8" s="65"/>
      <c r="AE8" s="214" t="s">
        <v>6</v>
      </c>
      <c r="AF8" s="65"/>
      <c r="AG8" s="214" t="s">
        <v>7</v>
      </c>
      <c r="AH8" s="55"/>
      <c r="AI8" s="218" t="s">
        <v>10</v>
      </c>
    </row>
    <row r="9" spans="1:37" ht="51" customHeight="1" thickBot="1" x14ac:dyDescent="0.4">
      <c r="A9" s="217"/>
      <c r="B9" s="65"/>
      <c r="C9" s="215"/>
      <c r="D9" s="65"/>
      <c r="E9" s="215"/>
      <c r="F9" s="65"/>
      <c r="G9" s="215"/>
      <c r="H9" s="65"/>
      <c r="I9" s="215"/>
      <c r="J9" s="65"/>
      <c r="K9" s="215"/>
      <c r="L9" s="65"/>
      <c r="M9" s="217"/>
      <c r="N9" s="65"/>
      <c r="O9" s="215"/>
      <c r="P9" s="65"/>
      <c r="Q9" s="215"/>
      <c r="R9" s="65"/>
      <c r="S9" s="64" t="s">
        <v>5</v>
      </c>
      <c r="T9" s="65"/>
      <c r="U9" s="64" t="s">
        <v>6</v>
      </c>
      <c r="V9" s="65"/>
      <c r="W9" s="64" t="s">
        <v>5</v>
      </c>
      <c r="X9" s="65"/>
      <c r="Y9" s="64" t="s">
        <v>8</v>
      </c>
      <c r="Z9" s="65"/>
      <c r="AA9" s="217"/>
      <c r="AB9" s="65"/>
      <c r="AC9" s="215"/>
      <c r="AD9" s="65"/>
      <c r="AE9" s="215"/>
      <c r="AF9" s="65"/>
      <c r="AG9" s="215"/>
      <c r="AH9" s="55"/>
      <c r="AI9" s="219"/>
      <c r="AK9" s="63">
        <f>سهام!AA9</f>
        <v>3899063979944</v>
      </c>
    </row>
    <row r="10" spans="1:37" ht="51" customHeight="1" thickBot="1" x14ac:dyDescent="0.35">
      <c r="A10" s="67" t="s">
        <v>55</v>
      </c>
      <c r="B10" s="68"/>
      <c r="C10" s="31" t="s">
        <v>35</v>
      </c>
      <c r="D10" s="22"/>
      <c r="E10" s="31" t="s">
        <v>35</v>
      </c>
      <c r="F10" s="22"/>
      <c r="G10" s="31" t="s">
        <v>95</v>
      </c>
      <c r="H10" s="22"/>
      <c r="I10" s="31" t="s">
        <v>69</v>
      </c>
      <c r="J10" s="22"/>
      <c r="K10" s="31">
        <v>23</v>
      </c>
      <c r="L10" s="22"/>
      <c r="M10" s="32">
        <v>238000</v>
      </c>
      <c r="N10" s="22"/>
      <c r="O10" s="32">
        <v>238122945054</v>
      </c>
      <c r="P10" s="22"/>
      <c r="Q10" s="32">
        <v>237870587500</v>
      </c>
      <c r="R10" s="22"/>
      <c r="S10" s="32">
        <v>255000</v>
      </c>
      <c r="T10" s="22"/>
      <c r="U10" s="32">
        <v>255138656248</v>
      </c>
      <c r="V10" s="22"/>
      <c r="W10" s="32">
        <v>-451000</v>
      </c>
      <c r="X10" s="22"/>
      <c r="Y10" s="32">
        <v>-450777268750</v>
      </c>
      <c r="Z10" s="22"/>
      <c r="AA10" s="32">
        <v>42000</v>
      </c>
      <c r="AB10" s="22"/>
      <c r="AC10" s="31">
        <v>1000000</v>
      </c>
      <c r="AD10" s="22"/>
      <c r="AE10" s="32">
        <v>42022837498</v>
      </c>
      <c r="AF10" s="22"/>
      <c r="AG10" s="32">
        <f>41977162500+2967359178</f>
        <v>44944521678</v>
      </c>
      <c r="AH10" s="24"/>
      <c r="AI10" s="60">
        <f>AG10/$AK$9*100</f>
        <v>1.1527002867658898</v>
      </c>
      <c r="AK10" s="7">
        <f>M10+S10+W10-AA10</f>
        <v>0</v>
      </c>
    </row>
    <row r="11" spans="1:37" ht="51" customHeight="1" thickBot="1" x14ac:dyDescent="0.25">
      <c r="A11" s="43"/>
      <c r="B11" s="22"/>
      <c r="C11" s="31"/>
      <c r="D11" s="22"/>
      <c r="E11" s="31"/>
      <c r="F11" s="22"/>
      <c r="G11" s="31"/>
      <c r="H11" s="22"/>
      <c r="I11" s="31"/>
      <c r="J11" s="22"/>
      <c r="K11" s="31"/>
      <c r="L11" s="22"/>
      <c r="M11" s="41">
        <f>SUM(M10:M10)</f>
        <v>238000</v>
      </c>
      <c r="N11" s="34"/>
      <c r="O11" s="41">
        <f>SUM(O10:O10)</f>
        <v>238122945054</v>
      </c>
      <c r="P11" s="34"/>
      <c r="Q11" s="41">
        <f>SUM(Q10:Q10)</f>
        <v>237870587500</v>
      </c>
      <c r="R11" s="34"/>
      <c r="S11" s="41">
        <f>SUM(S10:S10)</f>
        <v>255000</v>
      </c>
      <c r="T11" s="34"/>
      <c r="U11" s="41">
        <f>SUM(U10:U10)</f>
        <v>255138656248</v>
      </c>
      <c r="V11" s="34"/>
      <c r="W11" s="41">
        <f>SUM(W10:W10)</f>
        <v>-451000</v>
      </c>
      <c r="X11" s="34"/>
      <c r="Y11" s="41">
        <f>SUM(Y10:Y10)</f>
        <v>-450777268750</v>
      </c>
      <c r="Z11" s="34"/>
      <c r="AA11" s="41">
        <f>SUM(AA10:AA10)</f>
        <v>42000</v>
      </c>
      <c r="AB11" s="34"/>
      <c r="AC11" s="43"/>
      <c r="AD11" s="34"/>
      <c r="AE11" s="41">
        <f>SUM(AE10:AE10)</f>
        <v>42022837498</v>
      </c>
      <c r="AF11" s="34"/>
      <c r="AG11" s="41">
        <f>SUM(AG10:AG10)</f>
        <v>44944521678</v>
      </c>
      <c r="AH11" s="34"/>
      <c r="AI11" s="70">
        <f>SUM(AI10:AI10)</f>
        <v>1.1527002867658898</v>
      </c>
    </row>
    <row r="12" spans="1:37" ht="13.5" thickTop="1" x14ac:dyDescent="0.2"/>
    <row r="13" spans="1:37" ht="24.75" hidden="1" x14ac:dyDescent="0.2">
      <c r="M13" s="31"/>
      <c r="N13" s="31"/>
      <c r="O13" s="31">
        <v>238122945054</v>
      </c>
      <c r="P13" s="31"/>
      <c r="Q13" s="31">
        <v>237870587500</v>
      </c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>
        <v>42022837498</v>
      </c>
      <c r="AF13" s="31"/>
      <c r="AG13" s="31">
        <v>-45674998</v>
      </c>
      <c r="AI13" s="59"/>
    </row>
    <row r="14" spans="1:37" ht="24.75" hidden="1" x14ac:dyDescent="0.2">
      <c r="M14" s="31"/>
      <c r="N14" s="31"/>
      <c r="O14" s="31">
        <f>O13-O11</f>
        <v>0</v>
      </c>
      <c r="P14" s="31"/>
      <c r="Q14" s="31">
        <f>Q13-Q11</f>
        <v>0</v>
      </c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>
        <f>AE13-AE11</f>
        <v>0</v>
      </c>
      <c r="AF14" s="31"/>
      <c r="AG14" s="31">
        <f>AE13+AG13-AG11</f>
        <v>-2967359178</v>
      </c>
      <c r="AI14" s="59"/>
    </row>
    <row r="15" spans="1:37" ht="24.75" hidden="1" x14ac:dyDescent="0.2"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>
        <v>2967359178</v>
      </c>
    </row>
    <row r="16" spans="1:37" ht="24.75" hidden="1" x14ac:dyDescent="0.2"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>
        <f>SUM(AG14:AG15)</f>
        <v>0</v>
      </c>
    </row>
    <row r="17" spans="13:33" ht="24.75" x14ac:dyDescent="0.2"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</row>
    <row r="18" spans="13:33" ht="24.75" x14ac:dyDescent="0.2">
      <c r="M18" s="31"/>
      <c r="N18" s="31"/>
      <c r="O18" s="31"/>
      <c r="P18" s="31"/>
      <c r="Q18" s="31"/>
      <c r="R18" s="31"/>
      <c r="S18" s="158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</row>
    <row r="19" spans="13:33" ht="24.75" x14ac:dyDescent="0.2"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</row>
    <row r="20" spans="13:33" ht="18.75" x14ac:dyDescent="0.2">
      <c r="AG20" s="4"/>
    </row>
    <row r="21" spans="13:33" ht="18.75" x14ac:dyDescent="0.2">
      <c r="AG21" s="4"/>
    </row>
    <row r="22" spans="13:33" ht="18.75" x14ac:dyDescent="0.2">
      <c r="AG22" s="4"/>
    </row>
    <row r="23" spans="13:33" ht="18.75" x14ac:dyDescent="0.2">
      <c r="AG23" s="4"/>
    </row>
    <row r="24" spans="13:33" ht="18.75" x14ac:dyDescent="0.2">
      <c r="AG24" s="4"/>
    </row>
    <row r="25" spans="13:33" ht="18.75" x14ac:dyDescent="0.2">
      <c r="AG25" s="4"/>
    </row>
  </sheetData>
  <sortState xmlns:xlrd2="http://schemas.microsoft.com/office/spreadsheetml/2017/richdata2" ref="A10:AI10">
    <sortCondition descending="1" ref="AG10"/>
  </sortState>
  <mergeCells count="25">
    <mergeCell ref="A8:A9"/>
    <mergeCell ref="AC8:AC9"/>
    <mergeCell ref="AE8:AE9"/>
    <mergeCell ref="A1:AI1"/>
    <mergeCell ref="A2:AI2"/>
    <mergeCell ref="A3:AI3"/>
    <mergeCell ref="S8:U8"/>
    <mergeCell ref="W8:Y8"/>
    <mergeCell ref="A5:AI5"/>
    <mergeCell ref="M7:Q7"/>
    <mergeCell ref="S7:Y7"/>
    <mergeCell ref="AA7:AI7"/>
    <mergeCell ref="Q8:Q9"/>
    <mergeCell ref="O8:O9"/>
    <mergeCell ref="M8:M9"/>
    <mergeCell ref="K8:K9"/>
    <mergeCell ref="AG8:AG9"/>
    <mergeCell ref="AA8:AA9"/>
    <mergeCell ref="AI8:AI9"/>
    <mergeCell ref="C7:K7"/>
    <mergeCell ref="C6:AI6"/>
    <mergeCell ref="E8:E9"/>
    <mergeCell ref="C8:C9"/>
    <mergeCell ref="I8:I9"/>
    <mergeCell ref="G8:G9"/>
  </mergeCells>
  <pageMargins left="0.39" right="0.39" top="0.39" bottom="0.39" header="0" footer="0"/>
  <pageSetup scale="3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1"/>
  <sheetViews>
    <sheetView rightToLeft="1" view="pageBreakPreview" zoomScale="60" zoomScaleNormal="100" workbookViewId="0">
      <selection activeCell="A15" sqref="A15:XFD17"/>
    </sheetView>
  </sheetViews>
  <sheetFormatPr defaultRowHeight="15.75" x14ac:dyDescent="0.4"/>
  <cols>
    <col min="1" max="1" width="32.28515625" style="72" customWidth="1"/>
    <col min="2" max="2" width="1.28515625" style="72" customWidth="1"/>
    <col min="3" max="3" width="34.28515625" style="72" customWidth="1"/>
    <col min="4" max="4" width="1.28515625" style="72" customWidth="1"/>
    <col min="5" max="5" width="33.140625" style="72" customWidth="1"/>
    <col min="6" max="6" width="1.28515625" style="72" customWidth="1"/>
    <col min="7" max="7" width="31.42578125" style="72" customWidth="1"/>
    <col min="8" max="8" width="1.28515625" style="72" customWidth="1"/>
    <col min="9" max="9" width="31.28515625" style="72" customWidth="1"/>
    <col min="10" max="10" width="1.28515625" style="72" customWidth="1"/>
    <col min="11" max="11" width="34" style="72" customWidth="1"/>
    <col min="12" max="12" width="1.42578125" style="72" customWidth="1"/>
    <col min="13" max="13" width="15.85546875" style="72" hidden="1" customWidth="1"/>
    <col min="14" max="16384" width="9.140625" style="72"/>
  </cols>
  <sheetData>
    <row r="1" spans="1:13" ht="47.25" customHeight="1" x14ac:dyDescent="0.4">
      <c r="A1" s="203" t="str">
        <f>سهام!A1</f>
        <v>صندوق سرمایه‌گذاری حفظ ارزش دماوند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3" ht="47.25" customHeight="1" x14ac:dyDescent="0.4">
      <c r="A2" s="203" t="s">
        <v>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</row>
    <row r="3" spans="1:13" ht="47.25" customHeight="1" x14ac:dyDescent="0.4">
      <c r="A3" s="203" t="str">
        <f>سهام!A3</f>
        <v>به تاریخ 30 مهر 1405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</row>
    <row r="4" spans="1:13" ht="47.25" customHeight="1" x14ac:dyDescent="0.4"/>
    <row r="5" spans="1:13" ht="47.25" customHeight="1" x14ac:dyDescent="0.4">
      <c r="A5" s="221" t="s">
        <v>132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</row>
    <row r="6" spans="1:13" ht="47.25" customHeight="1" x14ac:dyDescent="0.4">
      <c r="A6" s="160"/>
      <c r="B6" s="160"/>
      <c r="C6" s="222" t="str">
        <f>سهام!C6</f>
        <v>(مبالغ به ریال)</v>
      </c>
      <c r="D6" s="222"/>
      <c r="E6" s="222"/>
      <c r="F6" s="222"/>
      <c r="G6" s="222"/>
      <c r="H6" s="222"/>
      <c r="I6" s="222"/>
      <c r="J6" s="222"/>
      <c r="K6" s="222"/>
    </row>
    <row r="7" spans="1:13" ht="47.25" customHeight="1" thickBot="1" x14ac:dyDescent="0.8">
      <c r="A7" s="73"/>
      <c r="B7" s="73"/>
      <c r="C7" s="36" t="str">
        <f>سهام!C7</f>
        <v>1405/06/31</v>
      </c>
      <c r="D7" s="73"/>
      <c r="E7" s="204" t="s">
        <v>1</v>
      </c>
      <c r="F7" s="204"/>
      <c r="G7" s="204"/>
      <c r="H7" s="73"/>
      <c r="I7" s="204" t="str">
        <f>سهام!Q7</f>
        <v>1405/07/30</v>
      </c>
      <c r="J7" s="204"/>
      <c r="K7" s="204"/>
    </row>
    <row r="8" spans="1:13" ht="47.25" customHeight="1" thickBot="1" x14ac:dyDescent="0.8">
      <c r="A8" s="165" t="s">
        <v>36</v>
      </c>
      <c r="B8" s="73"/>
      <c r="C8" s="36" t="s">
        <v>37</v>
      </c>
      <c r="D8" s="73"/>
      <c r="E8" s="36" t="s">
        <v>38</v>
      </c>
      <c r="F8" s="73"/>
      <c r="G8" s="36" t="s">
        <v>39</v>
      </c>
      <c r="H8" s="73"/>
      <c r="I8" s="36" t="s">
        <v>37</v>
      </c>
      <c r="J8" s="73"/>
      <c r="K8" s="36" t="s">
        <v>215</v>
      </c>
      <c r="M8" s="63">
        <f>سهام!AA9</f>
        <v>3899063979944</v>
      </c>
    </row>
    <row r="9" spans="1:13" ht="47.25" customHeight="1" x14ac:dyDescent="0.6">
      <c r="A9" s="37" t="s">
        <v>211</v>
      </c>
      <c r="C9" s="31">
        <v>17370660903</v>
      </c>
      <c r="D9" s="31"/>
      <c r="E9" s="31">
        <v>469110186</v>
      </c>
      <c r="F9" s="31"/>
      <c r="G9" s="31">
        <v>-3003420000</v>
      </c>
      <c r="H9" s="31"/>
      <c r="I9" s="31">
        <f>C9+E9+G9</f>
        <v>14836351089</v>
      </c>
      <c r="J9" s="166"/>
      <c r="K9" s="23">
        <f>I9/$M$8*100</f>
        <v>0.3805105831890731</v>
      </c>
    </row>
    <row r="10" spans="1:13" ht="47.25" customHeight="1" x14ac:dyDescent="0.6">
      <c r="A10" s="37" t="s">
        <v>212</v>
      </c>
      <c r="C10" s="31">
        <v>2160286575</v>
      </c>
      <c r="D10" s="31"/>
      <c r="E10" s="31">
        <v>49113284762</v>
      </c>
      <c r="F10" s="31"/>
      <c r="G10" s="31">
        <v>-48780719878</v>
      </c>
      <c r="H10" s="31"/>
      <c r="I10" s="31">
        <f>C10+E10+G10</f>
        <v>2492851459</v>
      </c>
      <c r="J10" s="166"/>
      <c r="K10" s="23">
        <f>I10/$M$8*100</f>
        <v>6.3934612815350705E-2</v>
      </c>
    </row>
    <row r="11" spans="1:13" ht="47.25" customHeight="1" x14ac:dyDescent="0.6">
      <c r="A11" s="37" t="s">
        <v>155</v>
      </c>
      <c r="C11" s="31">
        <v>0</v>
      </c>
      <c r="D11" s="31"/>
      <c r="E11" s="31">
        <v>101000000</v>
      </c>
      <c r="F11" s="31"/>
      <c r="G11" s="31">
        <v>-2045000</v>
      </c>
      <c r="H11" s="31"/>
      <c r="I11" s="31">
        <f>C11+E11+G11</f>
        <v>98955000</v>
      </c>
      <c r="J11" s="166"/>
      <c r="K11" s="23">
        <f>I11/$M$8*100</f>
        <v>2.5379168053923863E-3</v>
      </c>
    </row>
    <row r="12" spans="1:13" ht="47.25" customHeight="1" thickBot="1" x14ac:dyDescent="0.65">
      <c r="A12" s="37" t="s">
        <v>213</v>
      </c>
      <c r="C12" s="32">
        <v>80328172</v>
      </c>
      <c r="D12" s="31"/>
      <c r="E12" s="32">
        <v>339682</v>
      </c>
      <c r="F12" s="31"/>
      <c r="G12" s="32">
        <v>-80667854</v>
      </c>
      <c r="H12" s="31"/>
      <c r="I12" s="32">
        <f>C12+E12+G12</f>
        <v>0</v>
      </c>
      <c r="J12" s="166"/>
      <c r="K12" s="29">
        <f>I12/$M$8*100</f>
        <v>0</v>
      </c>
    </row>
    <row r="13" spans="1:13" ht="47.25" customHeight="1" thickBot="1" x14ac:dyDescent="0.65">
      <c r="A13" s="167"/>
      <c r="C13" s="69">
        <f>SUM(C9:C12)</f>
        <v>19611275650</v>
      </c>
      <c r="D13" s="31"/>
      <c r="E13" s="69">
        <f>SUM(E9:E12)</f>
        <v>49683734630</v>
      </c>
      <c r="F13" s="31"/>
      <c r="G13" s="69">
        <f>SUM(G9:G12)</f>
        <v>-51866852732</v>
      </c>
      <c r="H13" s="31"/>
      <c r="I13" s="69">
        <f>SUM(I9:I12)</f>
        <v>17428157548</v>
      </c>
      <c r="J13" s="166"/>
      <c r="K13" s="62">
        <f>SUM(K9:K12)</f>
        <v>0.44698311280981617</v>
      </c>
    </row>
    <row r="14" spans="1:13" ht="16.5" thickTop="1" x14ac:dyDescent="0.4"/>
    <row r="15" spans="1:13" ht="24.75" hidden="1" x14ac:dyDescent="0.6">
      <c r="C15" s="31">
        <v>19611275650</v>
      </c>
      <c r="D15" s="31"/>
      <c r="E15" s="31">
        <v>49683734630</v>
      </c>
      <c r="F15" s="31"/>
      <c r="G15" s="31">
        <v>-51866852732</v>
      </c>
      <c r="H15" s="31"/>
      <c r="I15" s="31">
        <v>17428157548</v>
      </c>
      <c r="J15" s="166"/>
      <c r="K15" s="31">
        <v>0.45</v>
      </c>
    </row>
    <row r="16" spans="1:13" ht="24.75" hidden="1" x14ac:dyDescent="0.6">
      <c r="C16" s="31">
        <f>C15-C13</f>
        <v>0</v>
      </c>
      <c r="D16" s="31"/>
      <c r="E16" s="31">
        <f>E15-E13</f>
        <v>0</v>
      </c>
      <c r="F16" s="31"/>
      <c r="G16" s="31">
        <f>G15-G13</f>
        <v>0</v>
      </c>
      <c r="H16" s="31"/>
      <c r="I16" s="31">
        <f>I15-I13</f>
        <v>0</v>
      </c>
      <c r="J16" s="166"/>
      <c r="K16" s="31">
        <f>K15-K13</f>
        <v>3.0168871901838368E-3</v>
      </c>
    </row>
    <row r="17" spans="3:11" ht="24.75" hidden="1" x14ac:dyDescent="0.6">
      <c r="C17" s="31"/>
      <c r="D17" s="31"/>
      <c r="E17" s="31"/>
      <c r="F17" s="31"/>
      <c r="G17" s="31">
        <f>C13+E13+G13-I13</f>
        <v>0</v>
      </c>
      <c r="H17" s="31"/>
      <c r="I17" s="31"/>
      <c r="J17" s="166"/>
      <c r="K17" s="31"/>
    </row>
    <row r="18" spans="3:11" ht="24.75" x14ac:dyDescent="0.6">
      <c r="C18" s="31"/>
      <c r="D18" s="31"/>
      <c r="E18" s="31"/>
      <c r="F18" s="31"/>
      <c r="G18" s="31"/>
      <c r="H18" s="31"/>
      <c r="I18" s="31"/>
      <c r="J18" s="166"/>
      <c r="K18" s="31"/>
    </row>
    <row r="19" spans="3:11" ht="24.75" x14ac:dyDescent="0.6">
      <c r="C19" s="31"/>
      <c r="D19" s="31"/>
      <c r="E19" s="31"/>
      <c r="F19" s="31"/>
      <c r="G19" s="31"/>
      <c r="H19" s="31"/>
      <c r="I19" s="31"/>
      <c r="J19" s="166"/>
      <c r="K19" s="31"/>
    </row>
    <row r="20" spans="3:11" ht="24.75" x14ac:dyDescent="0.6">
      <c r="C20" s="31"/>
      <c r="D20" s="31"/>
      <c r="E20" s="31"/>
      <c r="F20" s="31"/>
      <c r="G20" s="31"/>
      <c r="H20" s="31"/>
      <c r="I20" s="31"/>
      <c r="J20" s="166"/>
      <c r="K20" s="31"/>
    </row>
    <row r="21" spans="3:11" ht="24.75" x14ac:dyDescent="0.6">
      <c r="C21" s="31"/>
      <c r="D21" s="31"/>
      <c r="E21" s="31"/>
      <c r="F21" s="31"/>
      <c r="G21" s="31"/>
      <c r="H21" s="31"/>
      <c r="I21" s="31"/>
      <c r="J21" s="166"/>
      <c r="K21" s="31"/>
    </row>
  </sheetData>
  <sortState xmlns:xlrd2="http://schemas.microsoft.com/office/spreadsheetml/2017/richdata2" ref="A9:K12">
    <sortCondition descending="1" ref="I9:I12"/>
  </sortState>
  <mergeCells count="7">
    <mergeCell ref="A1:K1"/>
    <mergeCell ref="A2:K2"/>
    <mergeCell ref="A3:K3"/>
    <mergeCell ref="I7:K7"/>
    <mergeCell ref="A5:K5"/>
    <mergeCell ref="E7:G7"/>
    <mergeCell ref="C6:K6"/>
  </mergeCells>
  <pageMargins left="0.39" right="0.39" top="0.39" bottom="0.39" header="0" footer="0"/>
  <pageSetup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32"/>
  <sheetViews>
    <sheetView rightToLeft="1" view="pageBreakPreview" zoomScaleNormal="100" zoomScaleSheetLayoutView="100" workbookViewId="0">
      <selection activeCell="A14" sqref="A14:XFD15"/>
    </sheetView>
  </sheetViews>
  <sheetFormatPr defaultRowHeight="12.75" x14ac:dyDescent="0.2"/>
  <cols>
    <col min="1" max="1" width="60.140625" bestFit="1" customWidth="1"/>
    <col min="2" max="2" width="1.28515625" customWidth="1"/>
    <col min="3" max="3" width="17.85546875" customWidth="1"/>
    <col min="4" max="4" width="1.28515625" customWidth="1"/>
    <col min="5" max="5" width="23.42578125" bestFit="1" customWidth="1"/>
    <col min="6" max="6" width="1.28515625" customWidth="1"/>
    <col min="7" max="7" width="23" bestFit="1" customWidth="1"/>
    <col min="8" max="8" width="1.28515625" customWidth="1"/>
    <col min="9" max="9" width="24" bestFit="1" customWidth="1"/>
    <col min="10" max="11" width="16.140625" hidden="1" customWidth="1"/>
    <col min="12" max="12" width="16.42578125" hidden="1" customWidth="1"/>
    <col min="13" max="13" width="1.42578125" customWidth="1"/>
    <col min="14" max="14" width="23.28515625" hidden="1" customWidth="1"/>
    <col min="15" max="15" width="15.5703125" bestFit="1" customWidth="1"/>
    <col min="16" max="16" width="16" bestFit="1" customWidth="1"/>
    <col min="17" max="17" width="12.7109375" bestFit="1" customWidth="1"/>
    <col min="18" max="18" width="16" bestFit="1" customWidth="1"/>
    <col min="19" max="19" width="16.140625" bestFit="1" customWidth="1"/>
  </cols>
  <sheetData>
    <row r="1" spans="1:19" ht="39" customHeight="1" x14ac:dyDescent="0.2">
      <c r="A1" s="194" t="str">
        <f>سهام!A1</f>
        <v>صندوق سرمایه‌گذاری حفظ ارزش دماوند</v>
      </c>
      <c r="B1" s="194"/>
      <c r="C1" s="194"/>
      <c r="D1" s="194"/>
      <c r="E1" s="194"/>
      <c r="F1" s="194"/>
      <c r="G1" s="194"/>
      <c r="H1" s="194"/>
      <c r="I1" s="194"/>
    </row>
    <row r="2" spans="1:19" ht="39" customHeight="1" x14ac:dyDescent="0.2">
      <c r="A2" s="194" t="s">
        <v>40</v>
      </c>
      <c r="B2" s="194"/>
      <c r="C2" s="194"/>
      <c r="D2" s="194"/>
      <c r="E2" s="194"/>
      <c r="F2" s="194"/>
      <c r="G2" s="194"/>
      <c r="H2" s="194"/>
      <c r="I2" s="194"/>
    </row>
    <row r="3" spans="1:19" ht="39" customHeight="1" x14ac:dyDescent="0.2">
      <c r="A3" s="194" t="s">
        <v>181</v>
      </c>
      <c r="B3" s="194"/>
      <c r="C3" s="194"/>
      <c r="D3" s="194"/>
      <c r="E3" s="194"/>
      <c r="F3" s="194"/>
      <c r="G3" s="194"/>
      <c r="H3" s="194"/>
      <c r="I3" s="194"/>
    </row>
    <row r="4" spans="1:19" ht="39" customHeight="1" x14ac:dyDescent="0.2"/>
    <row r="5" spans="1:19" ht="39" customHeight="1" x14ac:dyDescent="0.2">
      <c r="A5" s="206" t="s">
        <v>133</v>
      </c>
      <c r="B5" s="206"/>
      <c r="C5" s="206"/>
      <c r="D5" s="206"/>
      <c r="E5" s="206"/>
      <c r="F5" s="206"/>
      <c r="G5" s="206"/>
      <c r="H5" s="206"/>
      <c r="I5" s="206"/>
    </row>
    <row r="6" spans="1:19" ht="39" customHeight="1" x14ac:dyDescent="0.2">
      <c r="C6" s="223" t="str">
        <f>سهام!C6</f>
        <v>(مبالغ به ریال)</v>
      </c>
      <c r="D6" s="223"/>
      <c r="E6" s="223"/>
      <c r="F6" s="223"/>
      <c r="G6" s="223"/>
      <c r="H6" s="223"/>
      <c r="I6" s="223"/>
      <c r="L6" s="3"/>
    </row>
    <row r="7" spans="1:19" ht="39" customHeight="1" thickBot="1" x14ac:dyDescent="0.35">
      <c r="A7" s="56" t="s">
        <v>41</v>
      </c>
      <c r="B7" s="54"/>
      <c r="C7" s="56" t="s">
        <v>42</v>
      </c>
      <c r="D7" s="54"/>
      <c r="E7" s="56" t="s">
        <v>37</v>
      </c>
      <c r="F7" s="54"/>
      <c r="G7" s="56" t="s">
        <v>43</v>
      </c>
      <c r="H7" s="54"/>
      <c r="I7" s="56" t="s">
        <v>44</v>
      </c>
      <c r="L7" s="3"/>
      <c r="N7" s="63">
        <f>سهام!AA9</f>
        <v>3899063979944</v>
      </c>
    </row>
    <row r="8" spans="1:19" ht="39" customHeight="1" x14ac:dyDescent="0.2">
      <c r="A8" s="57" t="s">
        <v>134</v>
      </c>
      <c r="B8" s="24"/>
      <c r="C8" s="77" t="s">
        <v>137</v>
      </c>
      <c r="D8" s="24"/>
      <c r="E8" s="21">
        <f>'درآمد سرمایه گذاری در سهام'!S94</f>
        <v>2111298217273</v>
      </c>
      <c r="F8" s="22"/>
      <c r="G8" s="23">
        <f>E8/$E$12*100</f>
        <v>97.867924239467428</v>
      </c>
      <c r="H8" s="76"/>
      <c r="I8" s="23">
        <f>E8/$N$7*100</f>
        <v>54.148847726867089</v>
      </c>
      <c r="J8" s="7" t="e">
        <f>'درآمد سرمایه گذاری در سهام'!#REF!</f>
        <v>#REF!</v>
      </c>
      <c r="K8" s="6" t="e">
        <f>'درآمد سرمایه گذاری در سهام'!#REF!</f>
        <v>#REF!</v>
      </c>
      <c r="L8" s="3" t="e">
        <f>'درآمد سرمایه گذاری در سهام'!#REF!</f>
        <v>#REF!</v>
      </c>
      <c r="M8" s="6"/>
      <c r="N8" s="6"/>
      <c r="O8" s="6"/>
      <c r="P8" s="6"/>
      <c r="Q8" s="6"/>
    </row>
    <row r="9" spans="1:19" ht="39" customHeight="1" x14ac:dyDescent="0.2">
      <c r="A9" s="57" t="s">
        <v>135</v>
      </c>
      <c r="B9" s="24"/>
      <c r="C9" s="77" t="s">
        <v>45</v>
      </c>
      <c r="D9" s="24"/>
      <c r="E9" s="21">
        <f>'درآمد سرمایه گذاری در اوراق به'!S13</f>
        <v>36781929111</v>
      </c>
      <c r="F9" s="22"/>
      <c r="G9" s="23">
        <f t="shared" ref="G9:G11" si="0">E9/$E$12*100</f>
        <v>1.7050035954969709</v>
      </c>
      <c r="H9" s="76"/>
      <c r="I9" s="23">
        <f t="shared" ref="I9:I11" si="1">E9/$N$7*100</f>
        <v>0.94335279698406682</v>
      </c>
      <c r="J9" s="7">
        <f>'درآمد سرمایه گذاری در اوراق به'!I13</f>
        <v>5919641412</v>
      </c>
      <c r="K9" s="7">
        <f>'درآمد سرمایه گذاری در اوراق به'!I13</f>
        <v>5919641412</v>
      </c>
      <c r="L9" s="3">
        <f>'درآمد سرمایه گذاری در اوراق به'!I13</f>
        <v>5919641412</v>
      </c>
      <c r="M9" s="6"/>
      <c r="N9" s="6"/>
      <c r="O9" s="6"/>
      <c r="P9" s="16"/>
      <c r="Q9" s="7"/>
      <c r="R9" s="6"/>
      <c r="S9" s="7"/>
    </row>
    <row r="10" spans="1:19" ht="39" customHeight="1" x14ac:dyDescent="0.2">
      <c r="A10" s="57" t="s">
        <v>136</v>
      </c>
      <c r="B10" s="24"/>
      <c r="C10" s="77" t="s">
        <v>138</v>
      </c>
      <c r="D10" s="24"/>
      <c r="E10" s="21">
        <f>'درآمد سپرده بانکی'!G14</f>
        <v>1962084678</v>
      </c>
      <c r="F10" s="22"/>
      <c r="G10" s="23">
        <f t="shared" si="0"/>
        <v>9.0951222829121631E-2</v>
      </c>
      <c r="H10" s="76"/>
      <c r="I10" s="23">
        <f t="shared" si="1"/>
        <v>5.0321941063100492E-2</v>
      </c>
      <c r="J10" s="6">
        <f>'درآمد سپرده بانکی'!C14</f>
        <v>380105838</v>
      </c>
      <c r="K10" s="6">
        <f>'درآمد سپرده بانکی'!C14</f>
        <v>380105838</v>
      </c>
      <c r="L10" s="3">
        <f>'درآمد سپرده بانکی'!C14</f>
        <v>380105838</v>
      </c>
      <c r="M10" s="6"/>
      <c r="N10" s="17"/>
    </row>
    <row r="11" spans="1:19" ht="39" customHeight="1" thickBot="1" x14ac:dyDescent="0.25">
      <c r="A11" s="57" t="s">
        <v>46</v>
      </c>
      <c r="B11" s="24"/>
      <c r="C11" s="77" t="s">
        <v>139</v>
      </c>
      <c r="D11" s="24"/>
      <c r="E11" s="28">
        <v>7251114720</v>
      </c>
      <c r="F11" s="22"/>
      <c r="G11" s="29">
        <f t="shared" si="0"/>
        <v>0.33612094220647282</v>
      </c>
      <c r="H11" s="76"/>
      <c r="I11" s="29">
        <f t="shared" si="1"/>
        <v>0.18597065237447433</v>
      </c>
      <c r="J11" s="6">
        <f>'سایر درآمدها'!C11</f>
        <v>2680781822</v>
      </c>
      <c r="K11" s="6">
        <f>'سایر درآمدها'!C11</f>
        <v>2680781822</v>
      </c>
      <c r="L11" s="3">
        <f>'سایر درآمدها'!C11</f>
        <v>2680781822</v>
      </c>
      <c r="M11" s="6"/>
    </row>
    <row r="12" spans="1:19" ht="39" customHeight="1" thickBot="1" x14ac:dyDescent="0.25">
      <c r="A12" s="57"/>
      <c r="B12" s="24"/>
      <c r="C12" s="58"/>
      <c r="D12" s="24"/>
      <c r="E12" s="61">
        <f>SUM(E8:E11)</f>
        <v>2157293345782</v>
      </c>
      <c r="F12" s="22"/>
      <c r="G12" s="69">
        <f>SUM(G8:G11)</f>
        <v>100</v>
      </c>
      <c r="H12" s="76"/>
      <c r="I12" s="62">
        <f>SUM(I8:I11)</f>
        <v>55.32849311728873</v>
      </c>
      <c r="J12" s="7" t="e">
        <f>SUM(J8:J11)</f>
        <v>#REF!</v>
      </c>
      <c r="K12" s="6" t="e">
        <f>SUM(K8:K11)</f>
        <v>#REF!</v>
      </c>
      <c r="L12" s="3" t="e">
        <f>SUM(L8:L11)</f>
        <v>#REF!</v>
      </c>
      <c r="M12" s="6"/>
    </row>
    <row r="13" spans="1:19" ht="19.5" thickTop="1" x14ac:dyDescent="0.2">
      <c r="A13" s="15"/>
      <c r="E13" s="6"/>
      <c r="L13" s="3"/>
    </row>
    <row r="14" spans="1:19" ht="24.75" hidden="1" x14ac:dyDescent="0.2">
      <c r="E14" s="21">
        <v>2157293345782</v>
      </c>
      <c r="F14" s="22"/>
      <c r="G14" s="23"/>
      <c r="H14" s="76"/>
      <c r="I14" s="23"/>
      <c r="J14" s="6">
        <v>356528053029</v>
      </c>
      <c r="K14" s="6"/>
      <c r="L14" s="3">
        <v>-39899696555</v>
      </c>
      <c r="M14" s="6"/>
    </row>
    <row r="15" spans="1:19" ht="24.75" hidden="1" x14ac:dyDescent="0.2">
      <c r="E15" s="21">
        <f>E14-E12</f>
        <v>0</v>
      </c>
      <c r="F15" s="22"/>
      <c r="G15" s="23"/>
      <c r="H15" s="76"/>
      <c r="I15" s="23"/>
      <c r="J15" s="7" t="e">
        <f>J12-J14</f>
        <v>#REF!</v>
      </c>
      <c r="K15" s="6"/>
      <c r="L15" s="7" t="e">
        <f>L12-L14</f>
        <v>#REF!</v>
      </c>
      <c r="M15" s="6"/>
    </row>
    <row r="16" spans="1:19" ht="24.75" x14ac:dyDescent="0.2">
      <c r="E16" s="21"/>
      <c r="F16" s="22"/>
      <c r="G16" s="23"/>
      <c r="H16" s="76"/>
      <c r="I16" s="23"/>
      <c r="M16" s="6"/>
    </row>
    <row r="32" ht="15.75" customHeight="1" x14ac:dyDescent="0.2"/>
  </sheetData>
  <mergeCells count="5">
    <mergeCell ref="A5:I5"/>
    <mergeCell ref="A1:I1"/>
    <mergeCell ref="A2:I2"/>
    <mergeCell ref="A3:I3"/>
    <mergeCell ref="C6:I6"/>
  </mergeCells>
  <pageMargins left="0.39" right="0.39" top="0.39" bottom="0.39" header="0" footer="0"/>
  <pageSetup scale="8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2C99-9987-4441-80ED-6C58E576C23D}">
  <sheetPr>
    <pageSetUpPr fitToPage="1"/>
  </sheetPr>
  <dimension ref="A1:U104"/>
  <sheetViews>
    <sheetView rightToLeft="1" view="pageBreakPreview" topLeftCell="A82" zoomScale="60" zoomScaleNormal="100" workbookViewId="0">
      <selection activeCell="A96" sqref="A96:XFD97"/>
    </sheetView>
  </sheetViews>
  <sheetFormatPr defaultRowHeight="15.75" x14ac:dyDescent="0.4"/>
  <cols>
    <col min="1" max="1" width="56.85546875" style="71" bestFit="1" customWidth="1"/>
    <col min="2" max="2" width="1.28515625" style="71" customWidth="1"/>
    <col min="3" max="3" width="24.5703125" style="90" bestFit="1" customWidth="1"/>
    <col min="4" max="4" width="1.28515625" style="90" customWidth="1"/>
    <col min="5" max="5" width="25.7109375" style="90" bestFit="1" customWidth="1"/>
    <col min="6" max="6" width="1.28515625" style="90" customWidth="1"/>
    <col min="7" max="7" width="23.28515625" style="90" bestFit="1" customWidth="1"/>
    <col min="8" max="8" width="1.28515625" style="90" customWidth="1"/>
    <col min="9" max="9" width="25.5703125" style="90" bestFit="1" customWidth="1"/>
    <col min="10" max="10" width="1.28515625" style="78" customWidth="1"/>
    <col min="11" max="11" width="29.5703125" style="78" bestFit="1" customWidth="1"/>
    <col min="12" max="12" width="1.28515625" style="78" customWidth="1"/>
    <col min="13" max="13" width="24.5703125" style="90" bestFit="1" customWidth="1"/>
    <col min="14" max="14" width="1.28515625" style="90" customWidth="1"/>
    <col min="15" max="15" width="25.7109375" style="90" bestFit="1" customWidth="1"/>
    <col min="16" max="16" width="1.28515625" style="90" customWidth="1"/>
    <col min="17" max="17" width="25.85546875" style="90" bestFit="1" customWidth="1"/>
    <col min="18" max="18" width="1.28515625" style="90" customWidth="1"/>
    <col min="19" max="19" width="26.42578125" style="90" bestFit="1" customWidth="1"/>
    <col min="20" max="20" width="1.28515625" style="78" customWidth="1"/>
    <col min="21" max="21" width="29.5703125" style="78" bestFit="1" customWidth="1"/>
    <col min="22" max="22" width="1.42578125" style="71" customWidth="1"/>
    <col min="23" max="16384" width="9.140625" style="71"/>
  </cols>
  <sheetData>
    <row r="1" spans="1:21" ht="39" customHeight="1" x14ac:dyDescent="0.4">
      <c r="A1" s="224" t="str">
        <f>سهام!A1</f>
        <v>صندوق سرمایه‌گذاری حفظ ارزش دماوند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</row>
    <row r="2" spans="1:21" ht="39" customHeight="1" x14ac:dyDescent="0.4">
      <c r="A2" s="224" t="s">
        <v>40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</row>
    <row r="3" spans="1:21" ht="39" customHeight="1" x14ac:dyDescent="0.4">
      <c r="A3" s="224" t="str">
        <f>درآمد!A3</f>
        <v>دوره یک ماهه منتهی به 30 مهر 1405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</row>
    <row r="4" spans="1:21" ht="39" customHeight="1" x14ac:dyDescent="0.4"/>
    <row r="5" spans="1:21" ht="39" customHeight="1" x14ac:dyDescent="0.4">
      <c r="A5" s="226" t="s">
        <v>143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</row>
    <row r="6" spans="1:21" ht="39" customHeight="1" x14ac:dyDescent="0.4">
      <c r="A6" s="79"/>
      <c r="B6" s="79"/>
      <c r="C6" s="228" t="str">
        <f>درآمد!C6</f>
        <v>(مبالغ به ریال)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</row>
    <row r="7" spans="1:21" ht="39" customHeight="1" thickBot="1" x14ac:dyDescent="0.8">
      <c r="A7" s="82"/>
      <c r="B7" s="82"/>
      <c r="C7" s="227" t="s">
        <v>179</v>
      </c>
      <c r="D7" s="227"/>
      <c r="E7" s="227"/>
      <c r="F7" s="227"/>
      <c r="G7" s="227"/>
      <c r="H7" s="227"/>
      <c r="I7" s="227"/>
      <c r="J7" s="227"/>
      <c r="K7" s="227"/>
      <c r="L7" s="83"/>
      <c r="M7" s="227" t="s">
        <v>180</v>
      </c>
      <c r="N7" s="227"/>
      <c r="O7" s="227"/>
      <c r="P7" s="227"/>
      <c r="Q7" s="227"/>
      <c r="R7" s="227"/>
      <c r="S7" s="227"/>
      <c r="T7" s="227"/>
      <c r="U7" s="227"/>
    </row>
    <row r="8" spans="1:21" ht="39" customHeight="1" thickBot="1" x14ac:dyDescent="0.8">
      <c r="A8" s="224" t="s">
        <v>47</v>
      </c>
      <c r="B8" s="82"/>
      <c r="C8" s="48" t="s">
        <v>48</v>
      </c>
      <c r="D8" s="91"/>
      <c r="E8" s="48" t="s">
        <v>49</v>
      </c>
      <c r="F8" s="91"/>
      <c r="G8" s="48" t="s">
        <v>50</v>
      </c>
      <c r="H8" s="92"/>
      <c r="I8" s="225" t="s">
        <v>19</v>
      </c>
      <c r="J8" s="225"/>
      <c r="K8" s="225"/>
      <c r="L8" s="83"/>
      <c r="M8" s="48" t="s">
        <v>48</v>
      </c>
      <c r="N8" s="91"/>
      <c r="O8" s="48" t="s">
        <v>49</v>
      </c>
      <c r="P8" s="91"/>
      <c r="Q8" s="48" t="s">
        <v>50</v>
      </c>
      <c r="R8" s="92"/>
      <c r="S8" s="225" t="s">
        <v>19</v>
      </c>
      <c r="T8" s="225"/>
      <c r="U8" s="225"/>
    </row>
    <row r="9" spans="1:21" ht="39" customHeight="1" thickBot="1" x14ac:dyDescent="0.8">
      <c r="A9" s="227"/>
      <c r="B9" s="86"/>
      <c r="C9" s="47" t="s">
        <v>140</v>
      </c>
      <c r="D9" s="91"/>
      <c r="E9" s="47" t="s">
        <v>141</v>
      </c>
      <c r="F9" s="91"/>
      <c r="G9" s="47" t="s">
        <v>142</v>
      </c>
      <c r="H9" s="91"/>
      <c r="I9" s="93" t="s">
        <v>37</v>
      </c>
      <c r="J9" s="84"/>
      <c r="K9" s="85" t="s">
        <v>43</v>
      </c>
      <c r="L9" s="83"/>
      <c r="M9" s="47" t="s">
        <v>140</v>
      </c>
      <c r="N9" s="91"/>
      <c r="O9" s="47" t="s">
        <v>141</v>
      </c>
      <c r="P9" s="91"/>
      <c r="Q9" s="47" t="s">
        <v>142</v>
      </c>
      <c r="R9" s="91"/>
      <c r="S9" s="93" t="s">
        <v>37</v>
      </c>
      <c r="T9" s="84"/>
      <c r="U9" s="85" t="s">
        <v>43</v>
      </c>
    </row>
    <row r="10" spans="1:21" ht="39" customHeight="1" x14ac:dyDescent="0.6">
      <c r="A10" s="49" t="s">
        <v>14</v>
      </c>
      <c r="B10" s="80"/>
      <c r="C10" s="88">
        <v>0</v>
      </c>
      <c r="D10" s="88"/>
      <c r="E10" s="88">
        <v>18962925730</v>
      </c>
      <c r="F10" s="88"/>
      <c r="G10" s="88">
        <f>VLOOKUP(A10,'درآمد ناشی از فروش'!A:Q,9,0)</f>
        <v>11185999670</v>
      </c>
      <c r="H10" s="88"/>
      <c r="I10" s="88">
        <f>C10+E10+G10</f>
        <v>30148925400</v>
      </c>
      <c r="J10" s="52"/>
      <c r="K10" s="87">
        <f t="shared" ref="K10:K45" si="0">I10/$I$94*100</f>
        <v>7.0702964084582556</v>
      </c>
      <c r="L10" s="52"/>
      <c r="M10" s="88">
        <v>14800000000</v>
      </c>
      <c r="N10" s="88"/>
      <c r="O10" s="88">
        <v>134574473803</v>
      </c>
      <c r="P10" s="88"/>
      <c r="Q10" s="88">
        <f>VLOOKUP(A10,'درآمد ناشی از فروش'!A:Q,17,0)</f>
        <v>65913090891</v>
      </c>
      <c r="R10" s="88"/>
      <c r="S10" s="88">
        <f>M10+O10+Q10</f>
        <v>215287564694</v>
      </c>
      <c r="T10" s="52"/>
      <c r="U10" s="87">
        <f>S10/$S$94*100</f>
        <v>10.196928265873792</v>
      </c>
    </row>
    <row r="11" spans="1:21" ht="39" customHeight="1" x14ac:dyDescent="0.6">
      <c r="A11" s="49" t="s">
        <v>80</v>
      </c>
      <c r="B11" s="80"/>
      <c r="C11" s="88">
        <v>0</v>
      </c>
      <c r="D11" s="88"/>
      <c r="E11" s="88">
        <v>-51191033590</v>
      </c>
      <c r="F11" s="88"/>
      <c r="G11" s="88">
        <f>VLOOKUP(A11,'درآمد ناشی از فروش'!A:Q,9,0)</f>
        <v>108865323614</v>
      </c>
      <c r="H11" s="88"/>
      <c r="I11" s="88">
        <f t="shared" ref="I11:I93" si="1">C11+E11+G11</f>
        <v>57674290024</v>
      </c>
      <c r="J11" s="52"/>
      <c r="K11" s="87">
        <f t="shared" si="0"/>
        <v>13.525335321472753</v>
      </c>
      <c r="L11" s="52"/>
      <c r="M11" s="88">
        <v>10070000000</v>
      </c>
      <c r="N11" s="88"/>
      <c r="O11" s="88">
        <v>127745521918</v>
      </c>
      <c r="P11" s="88"/>
      <c r="Q11" s="88">
        <f>VLOOKUP(A11,'درآمد ناشی از فروش'!A:Q,17,0)</f>
        <v>212636653283</v>
      </c>
      <c r="R11" s="88"/>
      <c r="S11" s="88">
        <f t="shared" ref="S11:S93" si="2">M11+O11+Q11</f>
        <v>350452175201</v>
      </c>
      <c r="T11" s="52"/>
      <c r="U11" s="87">
        <f t="shared" ref="U11:U93" si="3">S11/$S$94*100</f>
        <v>16.598895046368764</v>
      </c>
    </row>
    <row r="12" spans="1:21" ht="39" customHeight="1" x14ac:dyDescent="0.6">
      <c r="A12" s="49" t="s">
        <v>16</v>
      </c>
      <c r="B12" s="80"/>
      <c r="C12" s="88">
        <v>19050525270</v>
      </c>
      <c r="D12" s="88"/>
      <c r="E12" s="88">
        <v>-46352195625</v>
      </c>
      <c r="F12" s="88"/>
      <c r="G12" s="88">
        <f>VLOOKUP(A12,'درآمد ناشی از فروش'!A:Q,9,0)</f>
        <v>28042141156</v>
      </c>
      <c r="H12" s="88"/>
      <c r="I12" s="88">
        <f t="shared" si="1"/>
        <v>740470801</v>
      </c>
      <c r="J12" s="52"/>
      <c r="K12" s="87">
        <f t="shared" si="0"/>
        <v>0.17364957375490764</v>
      </c>
      <c r="L12" s="52"/>
      <c r="M12" s="88">
        <v>19050525270</v>
      </c>
      <c r="N12" s="88"/>
      <c r="O12" s="88">
        <v>112808740954</v>
      </c>
      <c r="P12" s="88"/>
      <c r="Q12" s="88">
        <f>VLOOKUP(A12,'درآمد ناشی از فروش'!A:Q,17,0)</f>
        <v>114535716022</v>
      </c>
      <c r="R12" s="88"/>
      <c r="S12" s="88">
        <f t="shared" si="2"/>
        <v>246394982246</v>
      </c>
      <c r="T12" s="52"/>
      <c r="U12" s="87">
        <f t="shared" si="3"/>
        <v>11.670306933913356</v>
      </c>
    </row>
    <row r="13" spans="1:21" ht="39" customHeight="1" x14ac:dyDescent="0.6">
      <c r="A13" s="49" t="s">
        <v>106</v>
      </c>
      <c r="B13" s="80"/>
      <c r="C13" s="88">
        <v>0</v>
      </c>
      <c r="D13" s="88"/>
      <c r="E13" s="88">
        <v>61193722632</v>
      </c>
      <c r="F13" s="88"/>
      <c r="G13" s="88">
        <v>0</v>
      </c>
      <c r="H13" s="88"/>
      <c r="I13" s="88">
        <f t="shared" si="1"/>
        <v>61193722632</v>
      </c>
      <c r="J13" s="52"/>
      <c r="K13" s="87">
        <f t="shared" si="0"/>
        <v>14.350685857122466</v>
      </c>
      <c r="L13" s="52"/>
      <c r="M13" s="88">
        <v>0</v>
      </c>
      <c r="N13" s="88"/>
      <c r="O13" s="88">
        <v>86897561585</v>
      </c>
      <c r="P13" s="88"/>
      <c r="Q13" s="88">
        <v>0</v>
      </c>
      <c r="R13" s="88"/>
      <c r="S13" s="88">
        <f t="shared" si="2"/>
        <v>86897561585</v>
      </c>
      <c r="T13" s="52"/>
      <c r="U13" s="87">
        <f t="shared" si="3"/>
        <v>4.1158355022550452</v>
      </c>
    </row>
    <row r="14" spans="1:21" ht="39" customHeight="1" x14ac:dyDescent="0.6">
      <c r="A14" s="49" t="s">
        <v>17</v>
      </c>
      <c r="B14" s="80"/>
      <c r="C14" s="88">
        <v>0</v>
      </c>
      <c r="D14" s="88"/>
      <c r="E14" s="88">
        <v>22142154818</v>
      </c>
      <c r="F14" s="88"/>
      <c r="G14" s="88">
        <v>0</v>
      </c>
      <c r="H14" s="88"/>
      <c r="I14" s="88">
        <f t="shared" si="1"/>
        <v>22142154818</v>
      </c>
      <c r="J14" s="52"/>
      <c r="K14" s="87">
        <f t="shared" si="0"/>
        <v>5.1926095410761164</v>
      </c>
      <c r="L14" s="52"/>
      <c r="M14" s="88">
        <v>0</v>
      </c>
      <c r="N14" s="88"/>
      <c r="O14" s="88">
        <v>59198987790</v>
      </c>
      <c r="P14" s="88"/>
      <c r="Q14" s="88">
        <v>0</v>
      </c>
      <c r="R14" s="88"/>
      <c r="S14" s="88">
        <f t="shared" si="2"/>
        <v>59198987790</v>
      </c>
      <c r="T14" s="52"/>
      <c r="U14" s="87">
        <f t="shared" si="3"/>
        <v>2.8039140707683985</v>
      </c>
    </row>
    <row r="15" spans="1:21" ht="39" customHeight="1" x14ac:dyDescent="0.6">
      <c r="A15" s="49" t="s">
        <v>18</v>
      </c>
      <c r="B15" s="80"/>
      <c r="C15" s="88">
        <v>0</v>
      </c>
      <c r="D15" s="88"/>
      <c r="E15" s="88">
        <v>-1535137061</v>
      </c>
      <c r="F15" s="88"/>
      <c r="G15" s="88">
        <f>VLOOKUP(A15,'درآمد ناشی از فروش'!A:Q,9,0)</f>
        <v>41932916278</v>
      </c>
      <c r="H15" s="88"/>
      <c r="I15" s="88">
        <f t="shared" si="1"/>
        <v>40397779217</v>
      </c>
      <c r="J15" s="52"/>
      <c r="K15" s="87">
        <f t="shared" si="0"/>
        <v>9.4737795632226653</v>
      </c>
      <c r="L15" s="52"/>
      <c r="M15" s="88">
        <v>2025000000</v>
      </c>
      <c r="N15" s="88"/>
      <c r="O15" s="88">
        <v>54516474510</v>
      </c>
      <c r="P15" s="88"/>
      <c r="Q15" s="88">
        <f>VLOOKUP(A15,'درآمد ناشی از فروش'!A:Q,17,0)</f>
        <v>61740856172</v>
      </c>
      <c r="R15" s="88"/>
      <c r="S15" s="88">
        <f t="shared" si="2"/>
        <v>118282330682</v>
      </c>
      <c r="T15" s="52"/>
      <c r="U15" s="87">
        <f t="shared" si="3"/>
        <v>5.60235071077624</v>
      </c>
    </row>
    <row r="16" spans="1:21" ht="39" customHeight="1" x14ac:dyDescent="0.6">
      <c r="A16" s="49" t="s">
        <v>13</v>
      </c>
      <c r="B16" s="80"/>
      <c r="C16" s="88">
        <v>0</v>
      </c>
      <c r="D16" s="88"/>
      <c r="E16" s="88">
        <v>-9247756978</v>
      </c>
      <c r="F16" s="88"/>
      <c r="G16" s="88">
        <f>VLOOKUP(A16,'درآمد ناشی از فروش'!A:Q,9,0)</f>
        <v>22153253603</v>
      </c>
      <c r="H16" s="88"/>
      <c r="I16" s="88">
        <f t="shared" si="1"/>
        <v>12905496625</v>
      </c>
      <c r="J16" s="52"/>
      <c r="K16" s="87">
        <f t="shared" si="0"/>
        <v>3.0264987964416021</v>
      </c>
      <c r="L16" s="52"/>
      <c r="M16" s="88">
        <v>8393260832</v>
      </c>
      <c r="N16" s="88"/>
      <c r="O16" s="88">
        <v>39964496404</v>
      </c>
      <c r="P16" s="88"/>
      <c r="Q16" s="88">
        <f>VLOOKUP(A16,'درآمد ناشی از فروش'!A:Q,17,0)</f>
        <v>74681069357</v>
      </c>
      <c r="R16" s="88"/>
      <c r="S16" s="88">
        <f t="shared" si="2"/>
        <v>123038826593</v>
      </c>
      <c r="T16" s="52"/>
      <c r="U16" s="87">
        <f t="shared" si="3"/>
        <v>5.8276384447441867</v>
      </c>
    </row>
    <row r="17" spans="1:21" ht="39" customHeight="1" x14ac:dyDescent="0.6">
      <c r="A17" s="49" t="s">
        <v>92</v>
      </c>
      <c r="B17" s="80"/>
      <c r="C17" s="88">
        <v>0</v>
      </c>
      <c r="D17" s="88"/>
      <c r="E17" s="88">
        <v>10438680400</v>
      </c>
      <c r="F17" s="88"/>
      <c r="G17" s="88">
        <v>0</v>
      </c>
      <c r="H17" s="88"/>
      <c r="I17" s="88">
        <f t="shared" si="1"/>
        <v>10438680400</v>
      </c>
      <c r="J17" s="52"/>
      <c r="K17" s="87">
        <f t="shared" si="0"/>
        <v>2.4479998395287281</v>
      </c>
      <c r="L17" s="52"/>
      <c r="M17" s="88">
        <v>6400000000</v>
      </c>
      <c r="N17" s="88"/>
      <c r="O17" s="88">
        <v>32692561949</v>
      </c>
      <c r="P17" s="88"/>
      <c r="Q17" s="88">
        <v>0</v>
      </c>
      <c r="R17" s="88"/>
      <c r="S17" s="88">
        <f t="shared" si="2"/>
        <v>39092561949</v>
      </c>
      <c r="T17" s="52"/>
      <c r="U17" s="87">
        <f t="shared" si="3"/>
        <v>1.8515888295256002</v>
      </c>
    </row>
    <row r="18" spans="1:21" ht="39" customHeight="1" x14ac:dyDescent="0.6">
      <c r="A18" s="49" t="s">
        <v>88</v>
      </c>
      <c r="B18" s="80"/>
      <c r="C18" s="88">
        <v>0</v>
      </c>
      <c r="D18" s="88"/>
      <c r="E18" s="88">
        <v>16920188040</v>
      </c>
      <c r="F18" s="88"/>
      <c r="G18" s="88">
        <f>VLOOKUP(A18,'درآمد ناشی از فروش'!A:Q,9,0)</f>
        <v>0</v>
      </c>
      <c r="H18" s="88"/>
      <c r="I18" s="88">
        <f t="shared" si="1"/>
        <v>16920188040</v>
      </c>
      <c r="J18" s="52"/>
      <c r="K18" s="87">
        <f t="shared" si="0"/>
        <v>3.9679936562399121</v>
      </c>
      <c r="L18" s="52"/>
      <c r="M18" s="88">
        <v>3570000000</v>
      </c>
      <c r="N18" s="88"/>
      <c r="O18" s="88">
        <v>27932992059</v>
      </c>
      <c r="P18" s="88"/>
      <c r="Q18" s="88">
        <f>VLOOKUP(A18,'درآمد ناشی از فروش'!A:Q,17,0)</f>
        <v>3001597054</v>
      </c>
      <c r="R18" s="88"/>
      <c r="S18" s="88">
        <f t="shared" si="2"/>
        <v>34504589113</v>
      </c>
      <c r="T18" s="52"/>
      <c r="U18" s="87">
        <f t="shared" si="3"/>
        <v>1.6342830600959299</v>
      </c>
    </row>
    <row r="19" spans="1:21" ht="39" customHeight="1" x14ac:dyDescent="0.6">
      <c r="A19" s="49" t="s">
        <v>108</v>
      </c>
      <c r="B19" s="80"/>
      <c r="C19" s="88">
        <v>0</v>
      </c>
      <c r="D19" s="88"/>
      <c r="E19" s="88">
        <v>17507994930</v>
      </c>
      <c r="F19" s="88"/>
      <c r="G19" s="88">
        <f>VLOOKUP(A19,'درآمد ناشی از فروش'!A:Q,9,0)</f>
        <v>5000181120</v>
      </c>
      <c r="H19" s="88"/>
      <c r="I19" s="88">
        <f t="shared" si="1"/>
        <v>22508176050</v>
      </c>
      <c r="J19" s="52"/>
      <c r="K19" s="87">
        <f t="shared" si="0"/>
        <v>5.2784460532467641</v>
      </c>
      <c r="L19" s="52"/>
      <c r="M19" s="88">
        <v>0</v>
      </c>
      <c r="N19" s="88"/>
      <c r="O19" s="88">
        <v>24156594520</v>
      </c>
      <c r="P19" s="88"/>
      <c r="Q19" s="88">
        <f>VLOOKUP(A19,'درآمد ناشی از فروش'!A:Q,17,0)</f>
        <v>5000181120</v>
      </c>
      <c r="R19" s="88"/>
      <c r="S19" s="88">
        <f t="shared" si="2"/>
        <v>29156775640</v>
      </c>
      <c r="T19" s="52"/>
      <c r="U19" s="87">
        <f t="shared" si="3"/>
        <v>1.3809880291406462</v>
      </c>
    </row>
    <row r="20" spans="1:21" ht="39" customHeight="1" x14ac:dyDescent="0.6">
      <c r="A20" s="49" t="s">
        <v>102</v>
      </c>
      <c r="B20" s="80"/>
      <c r="C20" s="88">
        <v>0</v>
      </c>
      <c r="D20" s="88"/>
      <c r="E20" s="88">
        <v>15445235929</v>
      </c>
      <c r="F20" s="88"/>
      <c r="G20" s="88">
        <f>VLOOKUP(A20,'درآمد ناشی از فروش'!A:Q,9,0)</f>
        <v>0</v>
      </c>
      <c r="H20" s="88"/>
      <c r="I20" s="88">
        <f t="shared" si="1"/>
        <v>15445235929</v>
      </c>
      <c r="J20" s="52"/>
      <c r="K20" s="87">
        <f t="shared" si="0"/>
        <v>3.6220991185509757</v>
      </c>
      <c r="L20" s="52"/>
      <c r="M20" s="88">
        <v>0</v>
      </c>
      <c r="N20" s="88"/>
      <c r="O20" s="88">
        <v>21014339521</v>
      </c>
      <c r="P20" s="88"/>
      <c r="Q20" s="88">
        <f>VLOOKUP(A20,'درآمد ناشی از فروش'!A:Q,17,0)</f>
        <v>1363636494</v>
      </c>
      <c r="R20" s="88"/>
      <c r="S20" s="88">
        <f t="shared" si="2"/>
        <v>22377976015</v>
      </c>
      <c r="T20" s="52"/>
      <c r="U20" s="87">
        <f t="shared" si="3"/>
        <v>1.0599154506890975</v>
      </c>
    </row>
    <row r="21" spans="1:21" ht="39" customHeight="1" x14ac:dyDescent="0.6">
      <c r="A21" s="49" t="s">
        <v>107</v>
      </c>
      <c r="B21" s="80"/>
      <c r="C21" s="88">
        <v>0</v>
      </c>
      <c r="D21" s="88"/>
      <c r="E21" s="88">
        <v>6060714009</v>
      </c>
      <c r="F21" s="88"/>
      <c r="G21" s="88">
        <f>VLOOKUP(A21,'درآمد ناشی از فروش'!A:Q,9,0)</f>
        <v>0</v>
      </c>
      <c r="H21" s="88"/>
      <c r="I21" s="88">
        <f t="shared" si="1"/>
        <v>6060714009</v>
      </c>
      <c r="J21" s="52"/>
      <c r="K21" s="87">
        <f t="shared" si="0"/>
        <v>1.4213124986048538</v>
      </c>
      <c r="L21" s="52"/>
      <c r="M21" s="88">
        <v>0</v>
      </c>
      <c r="N21" s="88"/>
      <c r="O21" s="88">
        <v>20728146723</v>
      </c>
      <c r="P21" s="88"/>
      <c r="Q21" s="88">
        <f>VLOOKUP(A21,'درآمد ناشی از فروش'!A:Q,17,0)</f>
        <v>5721299510</v>
      </c>
      <c r="R21" s="88"/>
      <c r="S21" s="88">
        <f t="shared" si="2"/>
        <v>26449446233</v>
      </c>
      <c r="T21" s="52"/>
      <c r="U21" s="87">
        <f t="shared" si="3"/>
        <v>1.2527574748375763</v>
      </c>
    </row>
    <row r="22" spans="1:21" ht="39" customHeight="1" x14ac:dyDescent="0.6">
      <c r="A22" s="49" t="s">
        <v>114</v>
      </c>
      <c r="B22" s="80"/>
      <c r="C22" s="88">
        <v>0</v>
      </c>
      <c r="D22" s="88"/>
      <c r="E22" s="88">
        <v>20465568750</v>
      </c>
      <c r="F22" s="88"/>
      <c r="G22" s="88">
        <v>0</v>
      </c>
      <c r="H22" s="88"/>
      <c r="I22" s="88">
        <f t="shared" si="1"/>
        <v>20465568750</v>
      </c>
      <c r="J22" s="52"/>
      <c r="K22" s="87">
        <f t="shared" si="0"/>
        <v>4.7994293431825108</v>
      </c>
      <c r="L22" s="52"/>
      <c r="M22" s="88">
        <v>0</v>
      </c>
      <c r="N22" s="88"/>
      <c r="O22" s="88">
        <v>20164192620</v>
      </c>
      <c r="P22" s="88"/>
      <c r="Q22" s="88">
        <v>0</v>
      </c>
      <c r="R22" s="88"/>
      <c r="S22" s="88">
        <f t="shared" si="2"/>
        <v>20164192620</v>
      </c>
      <c r="T22" s="52"/>
      <c r="U22" s="87">
        <f t="shared" si="3"/>
        <v>0.95506131985677134</v>
      </c>
    </row>
    <row r="23" spans="1:21" ht="39" customHeight="1" x14ac:dyDescent="0.6">
      <c r="A23" s="49" t="s">
        <v>118</v>
      </c>
      <c r="B23" s="80"/>
      <c r="C23" s="88">
        <v>0</v>
      </c>
      <c r="D23" s="88"/>
      <c r="E23" s="88">
        <v>19028158056</v>
      </c>
      <c r="F23" s="88"/>
      <c r="G23" s="88">
        <v>0</v>
      </c>
      <c r="H23" s="88"/>
      <c r="I23" s="88">
        <f t="shared" si="1"/>
        <v>19028158056</v>
      </c>
      <c r="J23" s="52"/>
      <c r="K23" s="87">
        <f t="shared" si="0"/>
        <v>4.4623387327401334</v>
      </c>
      <c r="L23" s="52"/>
      <c r="M23" s="88">
        <v>0</v>
      </c>
      <c r="N23" s="88"/>
      <c r="O23" s="88">
        <v>17074284536</v>
      </c>
      <c r="P23" s="88"/>
      <c r="Q23" s="88">
        <v>0</v>
      </c>
      <c r="R23" s="88"/>
      <c r="S23" s="88">
        <f t="shared" si="2"/>
        <v>17074284536</v>
      </c>
      <c r="T23" s="52"/>
      <c r="U23" s="87">
        <f t="shared" si="3"/>
        <v>0.808710223705561</v>
      </c>
    </row>
    <row r="24" spans="1:21" ht="39" customHeight="1" x14ac:dyDescent="0.6">
      <c r="A24" s="49" t="s">
        <v>113</v>
      </c>
      <c r="B24" s="80"/>
      <c r="C24" s="88">
        <v>0</v>
      </c>
      <c r="D24" s="88"/>
      <c r="E24" s="88">
        <v>5695330546</v>
      </c>
      <c r="F24" s="88"/>
      <c r="G24" s="88">
        <v>0</v>
      </c>
      <c r="H24" s="88"/>
      <c r="I24" s="88">
        <f t="shared" si="1"/>
        <v>5695330546</v>
      </c>
      <c r="J24" s="52"/>
      <c r="K24" s="87">
        <f t="shared" si="0"/>
        <v>1.3356255511636379</v>
      </c>
      <c r="L24" s="52"/>
      <c r="M24" s="88">
        <v>0</v>
      </c>
      <c r="N24" s="88"/>
      <c r="O24" s="88">
        <v>12777139790</v>
      </c>
      <c r="P24" s="88"/>
      <c r="Q24" s="88">
        <v>0</v>
      </c>
      <c r="R24" s="88"/>
      <c r="S24" s="88">
        <f t="shared" si="2"/>
        <v>12777139790</v>
      </c>
      <c r="T24" s="52"/>
      <c r="U24" s="87">
        <f t="shared" si="3"/>
        <v>0.60517930084283589</v>
      </c>
    </row>
    <row r="25" spans="1:21" ht="39" customHeight="1" x14ac:dyDescent="0.6">
      <c r="A25" s="49" t="s">
        <v>191</v>
      </c>
      <c r="B25" s="80"/>
      <c r="C25" s="88">
        <v>0</v>
      </c>
      <c r="D25" s="88"/>
      <c r="E25" s="88">
        <v>11652497753</v>
      </c>
      <c r="F25" s="88"/>
      <c r="G25" s="88">
        <v>0</v>
      </c>
      <c r="H25" s="88"/>
      <c r="I25" s="88">
        <f t="shared" si="1"/>
        <v>11652497753</v>
      </c>
      <c r="J25" s="52"/>
      <c r="K25" s="87">
        <f t="shared" si="0"/>
        <v>2.732655042245844</v>
      </c>
      <c r="L25" s="52"/>
      <c r="M25" s="88">
        <v>0</v>
      </c>
      <c r="N25" s="88"/>
      <c r="O25" s="88">
        <v>11652497753</v>
      </c>
      <c r="P25" s="88"/>
      <c r="Q25" s="88">
        <v>0</v>
      </c>
      <c r="R25" s="88"/>
      <c r="S25" s="88">
        <f t="shared" si="2"/>
        <v>11652497753</v>
      </c>
      <c r="T25" s="52"/>
      <c r="U25" s="87">
        <f t="shared" si="3"/>
        <v>0.55191150438475844</v>
      </c>
    </row>
    <row r="26" spans="1:21" ht="39" customHeight="1" x14ac:dyDescent="0.6">
      <c r="A26" s="49" t="s">
        <v>86</v>
      </c>
      <c r="B26" s="80"/>
      <c r="C26" s="88">
        <v>0</v>
      </c>
      <c r="D26" s="88"/>
      <c r="E26" s="88">
        <v>2669764894</v>
      </c>
      <c r="F26" s="88"/>
      <c r="G26" s="88">
        <f>VLOOKUP(A26,'درآمد ناشی از فروش'!A:Q,9,0)</f>
        <v>1371613475</v>
      </c>
      <c r="H26" s="88"/>
      <c r="I26" s="88">
        <f t="shared" si="1"/>
        <v>4041378369</v>
      </c>
      <c r="J26" s="52"/>
      <c r="K26" s="87">
        <f t="shared" si="0"/>
        <v>0.94775328103606593</v>
      </c>
      <c r="L26" s="52"/>
      <c r="M26" s="88">
        <v>3248724850</v>
      </c>
      <c r="N26" s="88"/>
      <c r="O26" s="88">
        <v>9773066800</v>
      </c>
      <c r="P26" s="88"/>
      <c r="Q26" s="88">
        <f>VLOOKUP(A26,'درآمد ناشی از فروش'!A:Q,17,0)</f>
        <v>4419838349</v>
      </c>
      <c r="R26" s="88"/>
      <c r="S26" s="88">
        <f t="shared" si="2"/>
        <v>17441629999</v>
      </c>
      <c r="T26" s="52"/>
      <c r="U26" s="87">
        <f t="shared" si="3"/>
        <v>0.82610925620578601</v>
      </c>
    </row>
    <row r="27" spans="1:21" ht="39" customHeight="1" x14ac:dyDescent="0.6">
      <c r="A27" s="49" t="s">
        <v>85</v>
      </c>
      <c r="B27" s="80"/>
      <c r="C27" s="88">
        <v>0</v>
      </c>
      <c r="D27" s="88"/>
      <c r="E27" s="88">
        <v>5572588320</v>
      </c>
      <c r="F27" s="88"/>
      <c r="G27" s="88">
        <v>0</v>
      </c>
      <c r="H27" s="88"/>
      <c r="I27" s="88">
        <f t="shared" si="1"/>
        <v>5572588320</v>
      </c>
      <c r="J27" s="52"/>
      <c r="K27" s="87">
        <f t="shared" si="0"/>
        <v>1.3068409789727506</v>
      </c>
      <c r="L27" s="52"/>
      <c r="M27" s="88">
        <v>1755000000</v>
      </c>
      <c r="N27" s="88"/>
      <c r="O27" s="88">
        <v>7325790148</v>
      </c>
      <c r="P27" s="88"/>
      <c r="Q27" s="88">
        <v>0</v>
      </c>
      <c r="R27" s="88"/>
      <c r="S27" s="88">
        <f t="shared" si="2"/>
        <v>9080790148</v>
      </c>
      <c r="T27" s="52"/>
      <c r="U27" s="87">
        <f t="shared" si="3"/>
        <v>0.43010457138210212</v>
      </c>
    </row>
    <row r="28" spans="1:21" ht="39" customHeight="1" x14ac:dyDescent="0.6">
      <c r="A28" s="49" t="s">
        <v>189</v>
      </c>
      <c r="B28" s="80"/>
      <c r="C28" s="88">
        <v>0</v>
      </c>
      <c r="D28" s="88"/>
      <c r="E28" s="88">
        <v>5279129342</v>
      </c>
      <c r="F28" s="88"/>
      <c r="G28" s="88">
        <v>0</v>
      </c>
      <c r="H28" s="88"/>
      <c r="I28" s="88">
        <f t="shared" si="1"/>
        <v>5279129342</v>
      </c>
      <c r="J28" s="52"/>
      <c r="K28" s="87">
        <f t="shared" si="0"/>
        <v>1.2380212140671918</v>
      </c>
      <c r="L28" s="52"/>
      <c r="M28" s="88">
        <v>0</v>
      </c>
      <c r="N28" s="88"/>
      <c r="O28" s="88">
        <v>5279129342</v>
      </c>
      <c r="P28" s="88"/>
      <c r="Q28" s="88">
        <v>0</v>
      </c>
      <c r="R28" s="88"/>
      <c r="S28" s="88">
        <f t="shared" si="2"/>
        <v>5279129342</v>
      </c>
      <c r="T28" s="52"/>
      <c r="U28" s="87">
        <f t="shared" si="3"/>
        <v>0.25004186044445398</v>
      </c>
    </row>
    <row r="29" spans="1:21" ht="39" customHeight="1" x14ac:dyDescent="0.6">
      <c r="A29" s="136" t="str">
        <f>'درآمد ناشی از اعمال اختیار'!A11</f>
        <v>اختیارخ تاپیکو-50000-05/08/13 (ضپیک80041)</v>
      </c>
      <c r="B29" s="80"/>
      <c r="C29" s="88">
        <v>0</v>
      </c>
      <c r="D29" s="88"/>
      <c r="E29" s="88">
        <v>5035546014</v>
      </c>
      <c r="F29" s="88"/>
      <c r="G29" s="88">
        <v>3592832180</v>
      </c>
      <c r="H29" s="88"/>
      <c r="I29" s="88">
        <f t="shared" si="1"/>
        <v>8628378194</v>
      </c>
      <c r="J29" s="52"/>
      <c r="K29" s="87">
        <f t="shared" si="0"/>
        <v>2.0234615511655263</v>
      </c>
      <c r="L29" s="52"/>
      <c r="M29" s="88">
        <v>0</v>
      </c>
      <c r="N29" s="88"/>
      <c r="O29" s="88">
        <v>5035546014</v>
      </c>
      <c r="P29" s="88"/>
      <c r="Q29" s="88">
        <f>VLOOKUP(A29,'درآمد ناشی از اعمال اختیار'!A:M,13,0)</f>
        <v>3592832180</v>
      </c>
      <c r="R29" s="88"/>
      <c r="S29" s="88">
        <f t="shared" si="2"/>
        <v>8628378194</v>
      </c>
      <c r="T29" s="52"/>
      <c r="U29" s="87">
        <f t="shared" si="3"/>
        <v>0.40867643061550091</v>
      </c>
    </row>
    <row r="30" spans="1:21" ht="39" customHeight="1" x14ac:dyDescent="0.6">
      <c r="A30" s="49" t="s">
        <v>89</v>
      </c>
      <c r="B30" s="80"/>
      <c r="C30" s="88">
        <v>0</v>
      </c>
      <c r="D30" s="88"/>
      <c r="E30" s="88">
        <v>-3214310311</v>
      </c>
      <c r="F30" s="88"/>
      <c r="G30" s="88">
        <f>VLOOKUP(A30,'درآمد ناشی از فروش'!A:Q,9,0)</f>
        <v>1069578465</v>
      </c>
      <c r="H30" s="88"/>
      <c r="I30" s="88">
        <f t="shared" si="1"/>
        <v>-2144731846</v>
      </c>
      <c r="J30" s="52"/>
      <c r="K30" s="87">
        <f t="shared" si="0"/>
        <v>-0.50296618093989665</v>
      </c>
      <c r="L30" s="52"/>
      <c r="M30" s="88">
        <v>0</v>
      </c>
      <c r="N30" s="88"/>
      <c r="O30" s="88">
        <v>4553214824</v>
      </c>
      <c r="P30" s="88"/>
      <c r="Q30" s="88">
        <f>VLOOKUP(A30,'درآمد ناشی از فروش'!A:Q,17,0)</f>
        <v>3366816037</v>
      </c>
      <c r="R30" s="88"/>
      <c r="S30" s="88">
        <f t="shared" si="2"/>
        <v>7920030861</v>
      </c>
      <c r="T30" s="52"/>
      <c r="U30" s="87">
        <f t="shared" si="3"/>
        <v>0.37512610943373453</v>
      </c>
    </row>
    <row r="31" spans="1:21" ht="39" customHeight="1" x14ac:dyDescent="0.6">
      <c r="A31" s="49" t="s">
        <v>15</v>
      </c>
      <c r="B31" s="80"/>
      <c r="C31" s="88">
        <v>0</v>
      </c>
      <c r="D31" s="88"/>
      <c r="E31" s="88">
        <v>6628670358</v>
      </c>
      <c r="F31" s="88"/>
      <c r="G31" s="88">
        <v>0</v>
      </c>
      <c r="H31" s="88"/>
      <c r="I31" s="88">
        <f t="shared" si="1"/>
        <v>6628670358</v>
      </c>
      <c r="J31" s="52"/>
      <c r="K31" s="87">
        <f t="shared" si="0"/>
        <v>1.5545052967301152</v>
      </c>
      <c r="L31" s="52"/>
      <c r="M31" s="88">
        <v>0</v>
      </c>
      <c r="N31" s="88"/>
      <c r="O31" s="88">
        <v>3413250682</v>
      </c>
      <c r="P31" s="88"/>
      <c r="Q31" s="88">
        <v>0</v>
      </c>
      <c r="R31" s="88"/>
      <c r="S31" s="88">
        <f t="shared" si="2"/>
        <v>3413250682</v>
      </c>
      <c r="T31" s="52"/>
      <c r="U31" s="87">
        <f t="shared" si="3"/>
        <v>0.1616659671322335</v>
      </c>
    </row>
    <row r="32" spans="1:21" ht="39" customHeight="1" x14ac:dyDescent="0.6">
      <c r="A32" s="49" t="s">
        <v>117</v>
      </c>
      <c r="B32" s="80"/>
      <c r="C32" s="88">
        <v>0</v>
      </c>
      <c r="D32" s="88"/>
      <c r="E32" s="88">
        <v>2776049626</v>
      </c>
      <c r="F32" s="88"/>
      <c r="G32" s="88">
        <f>VLOOKUP(A32,'درآمد ناشی از فروش'!A:Q,9,0)</f>
        <v>575200836</v>
      </c>
      <c r="H32" s="88"/>
      <c r="I32" s="88">
        <f t="shared" si="1"/>
        <v>3351250462</v>
      </c>
      <c r="J32" s="52"/>
      <c r="K32" s="87">
        <f t="shared" si="0"/>
        <v>0.78590973943378672</v>
      </c>
      <c r="L32" s="52"/>
      <c r="M32" s="88">
        <v>0</v>
      </c>
      <c r="N32" s="88"/>
      <c r="O32" s="88">
        <v>3110176731</v>
      </c>
      <c r="P32" s="88"/>
      <c r="Q32" s="88">
        <f>VLOOKUP(A32,'درآمد ناشی از فروش'!A:Q,17,0)</f>
        <v>575200836</v>
      </c>
      <c r="R32" s="88"/>
      <c r="S32" s="88">
        <f t="shared" si="2"/>
        <v>3685377567</v>
      </c>
      <c r="T32" s="52"/>
      <c r="U32" s="87">
        <f t="shared" si="3"/>
        <v>0.17455504565149096</v>
      </c>
    </row>
    <row r="33" spans="1:21" ht="39" customHeight="1" x14ac:dyDescent="0.6">
      <c r="A33" s="49" t="s">
        <v>186</v>
      </c>
      <c r="B33" s="80"/>
      <c r="C33" s="88">
        <v>0</v>
      </c>
      <c r="D33" s="88"/>
      <c r="E33" s="88">
        <v>2118789853</v>
      </c>
      <c r="F33" s="88"/>
      <c r="G33" s="88">
        <v>0</v>
      </c>
      <c r="H33" s="88"/>
      <c r="I33" s="88">
        <f t="shared" si="1"/>
        <v>2118789853</v>
      </c>
      <c r="J33" s="52"/>
      <c r="K33" s="87">
        <f t="shared" si="0"/>
        <v>0.49688246228317301</v>
      </c>
      <c r="L33" s="52"/>
      <c r="M33" s="88">
        <v>0</v>
      </c>
      <c r="N33" s="88"/>
      <c r="O33" s="88">
        <v>2118789853</v>
      </c>
      <c r="P33" s="88"/>
      <c r="Q33" s="88">
        <v>0</v>
      </c>
      <c r="R33" s="88"/>
      <c r="S33" s="88">
        <f t="shared" si="2"/>
        <v>2118789853</v>
      </c>
      <c r="T33" s="52"/>
      <c r="U33" s="87">
        <f t="shared" si="3"/>
        <v>0.10035483550669011</v>
      </c>
    </row>
    <row r="34" spans="1:21" ht="39" customHeight="1" x14ac:dyDescent="0.6">
      <c r="A34" s="49" t="s">
        <v>126</v>
      </c>
      <c r="B34" s="80"/>
      <c r="C34" s="88">
        <v>0</v>
      </c>
      <c r="D34" s="88"/>
      <c r="E34" s="88">
        <v>65117719</v>
      </c>
      <c r="F34" s="88"/>
      <c r="G34" s="88">
        <f>VLOOKUP(A34,'درآمد ناشی از فروش'!A:Q,9,0)</f>
        <v>0</v>
      </c>
      <c r="H34" s="88"/>
      <c r="I34" s="88">
        <f t="shared" si="1"/>
        <v>65117719</v>
      </c>
      <c r="J34" s="52"/>
      <c r="K34" s="87">
        <f t="shared" si="0"/>
        <v>1.5270911605117904E-2</v>
      </c>
      <c r="L34" s="52"/>
      <c r="M34" s="88">
        <v>0</v>
      </c>
      <c r="N34" s="88"/>
      <c r="O34" s="88">
        <v>1597584671</v>
      </c>
      <c r="P34" s="88"/>
      <c r="Q34" s="88">
        <f>VLOOKUP(A34,'درآمد ناشی از فروش'!A:Q,17,0)</f>
        <v>2570385657</v>
      </c>
      <c r="R34" s="88"/>
      <c r="S34" s="88">
        <f t="shared" si="2"/>
        <v>4167970328</v>
      </c>
      <c r="T34" s="52"/>
      <c r="U34" s="87">
        <f t="shared" si="3"/>
        <v>0.19741267689712938</v>
      </c>
    </row>
    <row r="35" spans="1:21" ht="39" customHeight="1" x14ac:dyDescent="0.6">
      <c r="A35" s="49" t="s">
        <v>183</v>
      </c>
      <c r="B35" s="80"/>
      <c r="C35" s="88">
        <v>0</v>
      </c>
      <c r="D35" s="88"/>
      <c r="E35" s="88">
        <v>1551076720</v>
      </c>
      <c r="F35" s="88"/>
      <c r="G35" s="88">
        <v>0</v>
      </c>
      <c r="H35" s="88"/>
      <c r="I35" s="88">
        <f t="shared" si="1"/>
        <v>1551076720</v>
      </c>
      <c r="J35" s="52"/>
      <c r="K35" s="87">
        <f t="shared" si="0"/>
        <v>0.3637467013222041</v>
      </c>
      <c r="L35" s="52"/>
      <c r="M35" s="88">
        <v>0</v>
      </c>
      <c r="N35" s="88"/>
      <c r="O35" s="88">
        <v>1551076720</v>
      </c>
      <c r="P35" s="88"/>
      <c r="Q35" s="88">
        <v>0</v>
      </c>
      <c r="R35" s="88"/>
      <c r="S35" s="88">
        <f t="shared" si="2"/>
        <v>1551076720</v>
      </c>
      <c r="T35" s="52"/>
      <c r="U35" s="87">
        <f t="shared" si="3"/>
        <v>7.3465543962965368E-2</v>
      </c>
    </row>
    <row r="36" spans="1:21" ht="39" customHeight="1" x14ac:dyDescent="0.6">
      <c r="A36" s="49" t="s">
        <v>122</v>
      </c>
      <c r="B36" s="80"/>
      <c r="C36" s="88">
        <v>0</v>
      </c>
      <c r="D36" s="88"/>
      <c r="E36" s="88">
        <v>-345343365</v>
      </c>
      <c r="F36" s="88"/>
      <c r="G36" s="88">
        <f>VLOOKUP(A36,'درآمد ناشی از فروش'!A:Q,9,0)</f>
        <v>976835700</v>
      </c>
      <c r="H36" s="88"/>
      <c r="I36" s="88">
        <f t="shared" si="1"/>
        <v>631492335</v>
      </c>
      <c r="J36" s="52"/>
      <c r="K36" s="87">
        <f t="shared" si="0"/>
        <v>0.14809277375171115</v>
      </c>
      <c r="L36" s="52"/>
      <c r="M36" s="88">
        <v>0</v>
      </c>
      <c r="N36" s="88"/>
      <c r="O36" s="88">
        <v>1434855825</v>
      </c>
      <c r="P36" s="88"/>
      <c r="Q36" s="88">
        <f>VLOOKUP(A36,'درآمد ناشی از فروش'!A:Q,17,0)</f>
        <v>976835700</v>
      </c>
      <c r="R36" s="88"/>
      <c r="S36" s="88">
        <f t="shared" si="2"/>
        <v>2411691525</v>
      </c>
      <c r="T36" s="52"/>
      <c r="U36" s="87">
        <f t="shared" si="3"/>
        <v>0.11422789567430197</v>
      </c>
    </row>
    <row r="37" spans="1:21" ht="39" customHeight="1" x14ac:dyDescent="0.6">
      <c r="A37" s="49" t="s">
        <v>79</v>
      </c>
      <c r="B37" s="80"/>
      <c r="C37" s="88">
        <v>0</v>
      </c>
      <c r="D37" s="88"/>
      <c r="E37" s="88">
        <v>650642552</v>
      </c>
      <c r="F37" s="88"/>
      <c r="G37" s="88">
        <f>VLOOKUP(A37,'درآمد ناشی از فروش'!A:Q,9,0)</f>
        <v>0</v>
      </c>
      <c r="H37" s="88"/>
      <c r="I37" s="88">
        <f t="shared" si="1"/>
        <v>650642552</v>
      </c>
      <c r="J37" s="52"/>
      <c r="K37" s="87">
        <f t="shared" si="0"/>
        <v>0.15258373681855056</v>
      </c>
      <c r="L37" s="52"/>
      <c r="M37" s="88">
        <v>0</v>
      </c>
      <c r="N37" s="88"/>
      <c r="O37" s="88">
        <v>779538981</v>
      </c>
      <c r="P37" s="88"/>
      <c r="Q37" s="88">
        <f>VLOOKUP(A37,'درآمد ناشی از فروش'!A:Q,17,0)</f>
        <v>9776290710</v>
      </c>
      <c r="R37" s="88"/>
      <c r="S37" s="88">
        <f t="shared" si="2"/>
        <v>10555829691</v>
      </c>
      <c r="T37" s="52"/>
      <c r="U37" s="87">
        <f t="shared" si="3"/>
        <v>0.49996867352231017</v>
      </c>
    </row>
    <row r="38" spans="1:21" ht="39" customHeight="1" x14ac:dyDescent="0.6">
      <c r="A38" s="49" t="s">
        <v>101</v>
      </c>
      <c r="B38" s="80"/>
      <c r="C38" s="88">
        <v>0</v>
      </c>
      <c r="D38" s="88"/>
      <c r="E38" s="88">
        <v>-8179339154</v>
      </c>
      <c r="F38" s="88"/>
      <c r="G38" s="88">
        <f>VLOOKUP(A38,'درآمد ناشی از فروش'!A:Q,9,0)</f>
        <v>19677896412</v>
      </c>
      <c r="H38" s="88"/>
      <c r="I38" s="88">
        <f t="shared" si="1"/>
        <v>11498557258</v>
      </c>
      <c r="J38" s="52"/>
      <c r="K38" s="87">
        <f t="shared" si="0"/>
        <v>2.6965540895759097</v>
      </c>
      <c r="L38" s="52"/>
      <c r="M38" s="88">
        <v>7000000000</v>
      </c>
      <c r="N38" s="88"/>
      <c r="O38" s="88">
        <v>553522944</v>
      </c>
      <c r="P38" s="88"/>
      <c r="Q38" s="88">
        <f>VLOOKUP(A38,'درآمد ناشی از فروش'!A:Q,17,0)</f>
        <v>21640364509</v>
      </c>
      <c r="R38" s="88"/>
      <c r="S38" s="88">
        <f t="shared" si="2"/>
        <v>29193887453</v>
      </c>
      <c r="T38" s="52"/>
      <c r="U38" s="87">
        <f t="shared" si="3"/>
        <v>1.3827458013348526</v>
      </c>
    </row>
    <row r="39" spans="1:21" ht="39" customHeight="1" x14ac:dyDescent="0.6">
      <c r="A39" s="49" t="s">
        <v>184</v>
      </c>
      <c r="B39" s="80"/>
      <c r="C39" s="88">
        <v>0</v>
      </c>
      <c r="D39" s="88"/>
      <c r="E39" s="88">
        <v>528559907</v>
      </c>
      <c r="F39" s="88"/>
      <c r="G39" s="88">
        <f>VLOOKUP(A39,'درآمد ناشی از فروش'!A:Q,9,0)</f>
        <v>8398821116</v>
      </c>
      <c r="H39" s="88"/>
      <c r="I39" s="88">
        <f t="shared" si="1"/>
        <v>8927381023</v>
      </c>
      <c r="J39" s="52"/>
      <c r="K39" s="87">
        <f t="shared" si="0"/>
        <v>2.0935814177925987</v>
      </c>
      <c r="L39" s="52"/>
      <c r="M39" s="88">
        <v>0</v>
      </c>
      <c r="N39" s="88"/>
      <c r="O39" s="88">
        <v>528559907</v>
      </c>
      <c r="P39" s="88"/>
      <c r="Q39" s="88">
        <f>VLOOKUP(A39,'درآمد ناشی از فروش'!A:Q,17,0)</f>
        <v>8398821116</v>
      </c>
      <c r="R39" s="88"/>
      <c r="S39" s="88">
        <f>M39+O39+Q39</f>
        <v>8927381023</v>
      </c>
      <c r="T39" s="52"/>
      <c r="U39" s="87">
        <f t="shared" si="3"/>
        <v>0.42283846734502556</v>
      </c>
    </row>
    <row r="40" spans="1:21" ht="39" customHeight="1" x14ac:dyDescent="0.6">
      <c r="A40" s="49" t="s">
        <v>125</v>
      </c>
      <c r="B40" s="80"/>
      <c r="C40" s="88">
        <v>0</v>
      </c>
      <c r="D40" s="88"/>
      <c r="E40" s="88">
        <v>-2464798680</v>
      </c>
      <c r="F40" s="88"/>
      <c r="G40" s="88">
        <v>0</v>
      </c>
      <c r="H40" s="88"/>
      <c r="I40" s="88">
        <f t="shared" si="1"/>
        <v>-2464798680</v>
      </c>
      <c r="J40" s="52"/>
      <c r="K40" s="87">
        <f t="shared" si="0"/>
        <v>-0.57802581762256278</v>
      </c>
      <c r="L40" s="52"/>
      <c r="M40" s="88">
        <v>0</v>
      </c>
      <c r="N40" s="88"/>
      <c r="O40" s="88">
        <v>-83023280</v>
      </c>
      <c r="P40" s="88"/>
      <c r="Q40" s="88">
        <v>0</v>
      </c>
      <c r="R40" s="88"/>
      <c r="S40" s="88">
        <f t="shared" si="2"/>
        <v>-83023280</v>
      </c>
      <c r="T40" s="52"/>
      <c r="U40" s="87">
        <f t="shared" si="3"/>
        <v>-3.9323331645320439E-3</v>
      </c>
    </row>
    <row r="41" spans="1:21" ht="39" customHeight="1" x14ac:dyDescent="0.6">
      <c r="A41" s="49" t="s">
        <v>182</v>
      </c>
      <c r="B41" s="80"/>
      <c r="C41" s="88">
        <v>0</v>
      </c>
      <c r="D41" s="88"/>
      <c r="E41" s="88">
        <v>-155833371</v>
      </c>
      <c r="F41" s="88"/>
      <c r="G41" s="88">
        <v>0</v>
      </c>
      <c r="H41" s="88"/>
      <c r="I41" s="88">
        <f t="shared" si="1"/>
        <v>-155833371</v>
      </c>
      <c r="J41" s="52"/>
      <c r="K41" s="87">
        <f t="shared" si="0"/>
        <v>-3.654485553568828E-2</v>
      </c>
      <c r="L41" s="52"/>
      <c r="M41" s="88">
        <v>0</v>
      </c>
      <c r="N41" s="88"/>
      <c r="O41" s="88">
        <v>-155833371</v>
      </c>
      <c r="P41" s="88"/>
      <c r="Q41" s="88">
        <v>0</v>
      </c>
      <c r="R41" s="88"/>
      <c r="S41" s="88">
        <f t="shared" si="2"/>
        <v>-155833371</v>
      </c>
      <c r="T41" s="52"/>
      <c r="U41" s="87">
        <f t="shared" si="3"/>
        <v>-7.3809265657069443E-3</v>
      </c>
    </row>
    <row r="42" spans="1:21" ht="39" customHeight="1" x14ac:dyDescent="0.6">
      <c r="A42" s="49" t="s">
        <v>192</v>
      </c>
      <c r="B42" s="80"/>
      <c r="C42" s="88">
        <v>0</v>
      </c>
      <c r="D42" s="88"/>
      <c r="E42" s="88">
        <v>-432086919</v>
      </c>
      <c r="F42" s="88"/>
      <c r="G42" s="88">
        <v>0</v>
      </c>
      <c r="H42" s="88"/>
      <c r="I42" s="88">
        <f t="shared" si="1"/>
        <v>-432086919</v>
      </c>
      <c r="J42" s="52"/>
      <c r="K42" s="87">
        <f t="shared" si="0"/>
        <v>-0.10132973401259249</v>
      </c>
      <c r="L42" s="52"/>
      <c r="M42" s="88">
        <v>0</v>
      </c>
      <c r="N42" s="88"/>
      <c r="O42" s="88">
        <v>-432086919</v>
      </c>
      <c r="P42" s="88"/>
      <c r="Q42" s="88">
        <v>0</v>
      </c>
      <c r="R42" s="88"/>
      <c r="S42" s="88">
        <f t="shared" si="2"/>
        <v>-432086919</v>
      </c>
      <c r="T42" s="52"/>
      <c r="U42" s="87">
        <f t="shared" si="3"/>
        <v>-2.0465461272358439E-2</v>
      </c>
    </row>
    <row r="43" spans="1:21" ht="39" customHeight="1" x14ac:dyDescent="0.6">
      <c r="A43" s="49" t="s">
        <v>190</v>
      </c>
      <c r="B43" s="80"/>
      <c r="C43" s="88">
        <v>0</v>
      </c>
      <c r="D43" s="88"/>
      <c r="E43" s="88">
        <v>-773364128</v>
      </c>
      <c r="F43" s="88"/>
      <c r="G43" s="88">
        <v>0</v>
      </c>
      <c r="H43" s="88"/>
      <c r="I43" s="88">
        <f t="shared" si="1"/>
        <v>-773364128</v>
      </c>
      <c r="J43" s="52"/>
      <c r="K43" s="87">
        <f t="shared" si="0"/>
        <v>-0.18136346632868219</v>
      </c>
      <c r="L43" s="52"/>
      <c r="M43" s="88">
        <v>0</v>
      </c>
      <c r="N43" s="88"/>
      <c r="O43" s="88">
        <v>-773364128</v>
      </c>
      <c r="P43" s="88"/>
      <c r="Q43" s="88">
        <v>0</v>
      </c>
      <c r="R43" s="88"/>
      <c r="S43" s="88">
        <f t="shared" si="2"/>
        <v>-773364128</v>
      </c>
      <c r="T43" s="52"/>
      <c r="U43" s="87">
        <f t="shared" si="3"/>
        <v>-3.6629791171750921E-2</v>
      </c>
    </row>
    <row r="44" spans="1:21" ht="39" customHeight="1" x14ac:dyDescent="0.6">
      <c r="A44" s="49" t="s">
        <v>188</v>
      </c>
      <c r="B44" s="80"/>
      <c r="C44" s="88">
        <v>0</v>
      </c>
      <c r="D44" s="88"/>
      <c r="E44" s="88">
        <v>-1511870743</v>
      </c>
      <c r="F44" s="88"/>
      <c r="G44" s="88">
        <v>0</v>
      </c>
      <c r="H44" s="88"/>
      <c r="I44" s="88">
        <f t="shared" si="1"/>
        <v>-1511870743</v>
      </c>
      <c r="J44" s="52"/>
      <c r="K44" s="87">
        <f t="shared" si="0"/>
        <v>-0.35455241413964345</v>
      </c>
      <c r="L44" s="52"/>
      <c r="M44" s="88">
        <v>0</v>
      </c>
      <c r="N44" s="88"/>
      <c r="O44" s="88">
        <v>-1511870743</v>
      </c>
      <c r="P44" s="88"/>
      <c r="Q44" s="88">
        <v>0</v>
      </c>
      <c r="R44" s="88"/>
      <c r="S44" s="88">
        <f t="shared" si="2"/>
        <v>-1511870743</v>
      </c>
      <c r="T44" s="52"/>
      <c r="U44" s="87">
        <f t="shared" si="3"/>
        <v>-7.1608583317650215E-2</v>
      </c>
    </row>
    <row r="45" spans="1:21" ht="39" customHeight="1" x14ac:dyDescent="0.6">
      <c r="A45" s="49" t="s">
        <v>91</v>
      </c>
      <c r="B45" s="80"/>
      <c r="C45" s="88">
        <v>0</v>
      </c>
      <c r="D45" s="88"/>
      <c r="E45" s="88">
        <v>-3289375050</v>
      </c>
      <c r="F45" s="88"/>
      <c r="G45" s="88">
        <v>0</v>
      </c>
      <c r="H45" s="88"/>
      <c r="I45" s="88">
        <f t="shared" si="1"/>
        <v>-3289375050</v>
      </c>
      <c r="J45" s="52"/>
      <c r="K45" s="87">
        <f t="shared" si="0"/>
        <v>-0.7713991889769708</v>
      </c>
      <c r="L45" s="87">
        <f>J45/$I$94*100</f>
        <v>0</v>
      </c>
      <c r="M45" s="88">
        <v>3570000000</v>
      </c>
      <c r="N45" s="88"/>
      <c r="O45" s="88">
        <v>-2251356117</v>
      </c>
      <c r="P45" s="88"/>
      <c r="Q45" s="88">
        <v>0</v>
      </c>
      <c r="R45" s="88"/>
      <c r="S45" s="88">
        <f t="shared" si="2"/>
        <v>1318643883</v>
      </c>
      <c r="T45" s="52"/>
      <c r="U45" s="87">
        <f t="shared" si="3"/>
        <v>6.2456543192803422E-2</v>
      </c>
    </row>
    <row r="46" spans="1:21" ht="39" customHeight="1" x14ac:dyDescent="0.6">
      <c r="A46" s="49" t="s">
        <v>193</v>
      </c>
      <c r="B46" s="80"/>
      <c r="C46" s="88">
        <v>0</v>
      </c>
      <c r="D46" s="88"/>
      <c r="E46" s="88">
        <v>-2464959222</v>
      </c>
      <c r="F46" s="88"/>
      <c r="G46" s="88">
        <v>0</v>
      </c>
      <c r="H46" s="88"/>
      <c r="I46" s="88">
        <f t="shared" si="1"/>
        <v>-2464959222</v>
      </c>
      <c r="J46" s="52"/>
      <c r="K46" s="87">
        <f t="shared" ref="K46:K52" si="4">I46/$I$94*100</f>
        <v>-0.5780634667099166</v>
      </c>
      <c r="L46" s="87">
        <f t="shared" ref="L46:L52" si="5">J46/$I$94*100</f>
        <v>0</v>
      </c>
      <c r="M46" s="88">
        <v>0</v>
      </c>
      <c r="N46" s="88"/>
      <c r="O46" s="88">
        <v>-2464959222</v>
      </c>
      <c r="P46" s="88"/>
      <c r="Q46" s="88">
        <v>0</v>
      </c>
      <c r="R46" s="88"/>
      <c r="S46" s="88">
        <f t="shared" si="2"/>
        <v>-2464959222</v>
      </c>
      <c r="T46" s="52"/>
      <c r="U46" s="87">
        <f t="shared" si="3"/>
        <v>-0.11675087876424185</v>
      </c>
    </row>
    <row r="47" spans="1:21" ht="39" customHeight="1" x14ac:dyDescent="0.6">
      <c r="A47" s="49" t="s">
        <v>115</v>
      </c>
      <c r="B47" s="80"/>
      <c r="C47" s="88">
        <v>0</v>
      </c>
      <c r="D47" s="88"/>
      <c r="E47" s="88">
        <v>-4175997284</v>
      </c>
      <c r="F47" s="88"/>
      <c r="G47" s="88">
        <f>VLOOKUP(A47,'درآمد ناشی از فروش'!A:Q,9,0)</f>
        <v>123359544</v>
      </c>
      <c r="H47" s="88"/>
      <c r="I47" s="88">
        <f t="shared" si="1"/>
        <v>-4052637740</v>
      </c>
      <c r="J47" s="52"/>
      <c r="K47" s="87">
        <f t="shared" si="4"/>
        <v>-0.95039374298575774</v>
      </c>
      <c r="L47" s="87">
        <f t="shared" si="5"/>
        <v>0</v>
      </c>
      <c r="M47" s="88">
        <v>0</v>
      </c>
      <c r="N47" s="88"/>
      <c r="O47" s="88">
        <v>-9388124333</v>
      </c>
      <c r="P47" s="88"/>
      <c r="Q47" s="88">
        <f>VLOOKUP(A47,'درآمد ناشی از فروش'!A:Q,17,0)</f>
        <v>123359544</v>
      </c>
      <c r="R47" s="88"/>
      <c r="S47" s="88">
        <f t="shared" si="2"/>
        <v>-9264764789</v>
      </c>
      <c r="T47" s="52"/>
      <c r="U47" s="87">
        <f t="shared" si="3"/>
        <v>-0.43881838734115813</v>
      </c>
    </row>
    <row r="48" spans="1:21" ht="39" customHeight="1" x14ac:dyDescent="0.6">
      <c r="A48" s="49" t="s">
        <v>12</v>
      </c>
      <c r="B48" s="80"/>
      <c r="C48" s="88">
        <v>0</v>
      </c>
      <c r="D48" s="88"/>
      <c r="E48" s="88">
        <v>-9569210942</v>
      </c>
      <c r="F48" s="88"/>
      <c r="G48" s="88">
        <f>VLOOKUP(A48,'درآمد ناشی از فروش'!A:Q,9,0)</f>
        <v>0</v>
      </c>
      <c r="H48" s="88"/>
      <c r="I48" s="88">
        <f t="shared" si="1"/>
        <v>-9569210942</v>
      </c>
      <c r="J48" s="52"/>
      <c r="K48" s="87">
        <f t="shared" si="4"/>
        <v>-2.2440984830259336</v>
      </c>
      <c r="L48" s="87">
        <f t="shared" si="5"/>
        <v>0</v>
      </c>
      <c r="M48" s="88">
        <v>0</v>
      </c>
      <c r="N48" s="88"/>
      <c r="O48" s="88">
        <v>-9569210942</v>
      </c>
      <c r="P48" s="88"/>
      <c r="Q48" s="88">
        <f>VLOOKUP(A48,'درآمد ناشی از فروش'!A:Q,17,0)</f>
        <v>26268101934</v>
      </c>
      <c r="R48" s="88"/>
      <c r="S48" s="88">
        <f t="shared" si="2"/>
        <v>16698890992</v>
      </c>
      <c r="T48" s="52"/>
      <c r="U48" s="87">
        <f t="shared" si="3"/>
        <v>0.79093000010053827</v>
      </c>
    </row>
    <row r="49" spans="1:21" ht="39" customHeight="1" x14ac:dyDescent="0.6">
      <c r="A49" s="49" t="s">
        <v>187</v>
      </c>
      <c r="B49" s="80"/>
      <c r="C49" s="88">
        <v>0</v>
      </c>
      <c r="D49" s="88"/>
      <c r="E49" s="88">
        <v>-16241250655</v>
      </c>
      <c r="F49" s="88"/>
      <c r="G49" s="88">
        <f>VLOOKUP(A49,'درآمد ناشی از فروش'!A:Q,9,0)</f>
        <v>-106748211</v>
      </c>
      <c r="H49" s="88"/>
      <c r="I49" s="88">
        <f t="shared" si="1"/>
        <v>-16347998866</v>
      </c>
      <c r="J49" s="52"/>
      <c r="K49" s="87">
        <f t="shared" si="4"/>
        <v>-3.8338082082275293</v>
      </c>
      <c r="L49" s="87">
        <f t="shared" si="5"/>
        <v>0</v>
      </c>
      <c r="M49" s="88">
        <v>0</v>
      </c>
      <c r="N49" s="88"/>
      <c r="O49" s="88">
        <v>-16241250655</v>
      </c>
      <c r="P49" s="88"/>
      <c r="Q49" s="88">
        <f>VLOOKUP(A49,'درآمد ناشی از فروش'!A:Q,17,0)</f>
        <v>-106748211</v>
      </c>
      <c r="R49" s="88"/>
      <c r="S49" s="88">
        <f t="shared" si="2"/>
        <v>-16347998866</v>
      </c>
      <c r="T49" s="52"/>
      <c r="U49" s="87">
        <f t="shared" si="3"/>
        <v>-0.77431026712632955</v>
      </c>
    </row>
    <row r="50" spans="1:21" ht="39" customHeight="1" x14ac:dyDescent="0.6">
      <c r="A50" s="49" t="s">
        <v>185</v>
      </c>
      <c r="B50" s="80"/>
      <c r="C50" s="88">
        <v>0</v>
      </c>
      <c r="D50" s="88"/>
      <c r="E50" s="88">
        <v>-39500488384</v>
      </c>
      <c r="F50" s="88"/>
      <c r="G50" s="88">
        <v>0</v>
      </c>
      <c r="H50" s="88"/>
      <c r="I50" s="88">
        <f t="shared" si="1"/>
        <v>-39500488384</v>
      </c>
      <c r="J50" s="52"/>
      <c r="K50" s="87">
        <f t="shared" si="4"/>
        <v>-9.2633537497075196</v>
      </c>
      <c r="L50" s="87">
        <f t="shared" si="5"/>
        <v>0</v>
      </c>
      <c r="M50" s="88">
        <v>0</v>
      </c>
      <c r="N50" s="88"/>
      <c r="O50" s="88">
        <v>-39500488384</v>
      </c>
      <c r="P50" s="88"/>
      <c r="Q50" s="88">
        <v>0</v>
      </c>
      <c r="R50" s="88"/>
      <c r="S50" s="88">
        <f t="shared" si="2"/>
        <v>-39500488384</v>
      </c>
      <c r="T50" s="52"/>
      <c r="U50" s="87">
        <f t="shared" si="3"/>
        <v>-1.8709099482412159</v>
      </c>
    </row>
    <row r="51" spans="1:21" ht="39" customHeight="1" x14ac:dyDescent="0.6">
      <c r="A51" s="49" t="s">
        <v>120</v>
      </c>
      <c r="B51" s="80"/>
      <c r="C51" s="88">
        <v>0</v>
      </c>
      <c r="D51" s="88"/>
      <c r="E51" s="88">
        <v>-3635363922</v>
      </c>
      <c r="F51" s="88"/>
      <c r="G51" s="88">
        <f>VLOOKUP(A51,'درآمد ناشی از فروش'!A:Q,9,0)</f>
        <v>-7474524794</v>
      </c>
      <c r="H51" s="88"/>
      <c r="I51" s="88">
        <f t="shared" si="1"/>
        <v>-11109888716</v>
      </c>
      <c r="J51" s="52"/>
      <c r="K51" s="87">
        <f t="shared" si="4"/>
        <v>-2.6054065027175297</v>
      </c>
      <c r="L51" s="87">
        <f t="shared" si="5"/>
        <v>0</v>
      </c>
      <c r="M51" s="88">
        <v>0</v>
      </c>
      <c r="N51" s="88"/>
      <c r="O51" s="88">
        <v>0</v>
      </c>
      <c r="P51" s="88"/>
      <c r="Q51" s="88">
        <f>VLOOKUP(A51,'درآمد ناشی از فروش'!A:Q,17,0)</f>
        <v>-7474527252</v>
      </c>
      <c r="R51" s="88"/>
      <c r="S51" s="88">
        <f t="shared" si="2"/>
        <v>-7474527252</v>
      </c>
      <c r="T51" s="52"/>
      <c r="U51" s="87">
        <f t="shared" si="3"/>
        <v>-0.35402517706164061</v>
      </c>
    </row>
    <row r="52" spans="1:21" ht="39" customHeight="1" x14ac:dyDescent="0.6">
      <c r="A52" s="49" t="s">
        <v>121</v>
      </c>
      <c r="B52" s="80"/>
      <c r="C52" s="88">
        <v>0</v>
      </c>
      <c r="D52" s="88"/>
      <c r="E52" s="88">
        <v>2337575392</v>
      </c>
      <c r="F52" s="88"/>
      <c r="G52" s="88">
        <f>VLOOKUP(A52,'درآمد ناشی از فروش'!A:Q,9,0)</f>
        <v>17557314714</v>
      </c>
      <c r="H52" s="88"/>
      <c r="I52" s="88">
        <f t="shared" si="1"/>
        <v>19894890106</v>
      </c>
      <c r="J52" s="52"/>
      <c r="K52" s="87">
        <f t="shared" si="4"/>
        <v>4.6655981331634298</v>
      </c>
      <c r="L52" s="87">
        <f t="shared" si="5"/>
        <v>0</v>
      </c>
      <c r="M52" s="88">
        <v>0</v>
      </c>
      <c r="N52" s="88"/>
      <c r="O52" s="88">
        <v>0</v>
      </c>
      <c r="P52" s="88"/>
      <c r="Q52" s="88">
        <f>VLOOKUP(A52,'درآمد ناشی از فروش'!A:Q,17,0)</f>
        <v>17557314714</v>
      </c>
      <c r="R52" s="88"/>
      <c r="S52" s="88">
        <f t="shared" si="2"/>
        <v>17557314714</v>
      </c>
      <c r="T52" s="52"/>
      <c r="U52" s="87">
        <f t="shared" si="3"/>
        <v>0.83158857286761789</v>
      </c>
    </row>
    <row r="53" spans="1:21" ht="39" customHeight="1" x14ac:dyDescent="0.6">
      <c r="A53" s="49" t="s">
        <v>127</v>
      </c>
      <c r="B53" s="80"/>
      <c r="C53" s="88">
        <v>0</v>
      </c>
      <c r="D53" s="88"/>
      <c r="E53" s="88">
        <v>1996291061</v>
      </c>
      <c r="F53" s="88"/>
      <c r="G53" s="88">
        <f>VLOOKUP(A53,'درآمد ناشی از فروش'!A:Q,9,0)</f>
        <v>1593043279</v>
      </c>
      <c r="H53" s="88"/>
      <c r="I53" s="88">
        <f t="shared" si="1"/>
        <v>3589334340</v>
      </c>
      <c r="J53" s="52"/>
      <c r="K53" s="87">
        <f t="shared" ref="K53:K78" si="6">I53/$I$94*100</f>
        <v>0.84174335755455765</v>
      </c>
      <c r="L53" s="52"/>
      <c r="M53" s="88">
        <v>0</v>
      </c>
      <c r="N53" s="88"/>
      <c r="O53" s="88">
        <v>0</v>
      </c>
      <c r="P53" s="88"/>
      <c r="Q53" s="88">
        <f>VLOOKUP(A53,'درآمد ناشی از فروش'!A:Q,17,0)</f>
        <v>1593043279</v>
      </c>
      <c r="R53" s="88"/>
      <c r="S53" s="88">
        <f t="shared" si="2"/>
        <v>1593043279</v>
      </c>
      <c r="T53" s="52"/>
      <c r="U53" s="87">
        <f t="shared" si="3"/>
        <v>7.5453257430284304E-2</v>
      </c>
    </row>
    <row r="54" spans="1:21" ht="39" customHeight="1" x14ac:dyDescent="0.6">
      <c r="A54" s="131" t="s">
        <v>116</v>
      </c>
      <c r="B54" s="80"/>
      <c r="C54" s="88">
        <v>0</v>
      </c>
      <c r="D54" s="88"/>
      <c r="E54" s="88">
        <v>1486504430</v>
      </c>
      <c r="F54" s="88"/>
      <c r="G54" s="88">
        <f>VLOOKUP(A54,'درآمد ناشی از فروش'!A:Q,9,0)</f>
        <v>34000627572</v>
      </c>
      <c r="H54" s="88"/>
      <c r="I54" s="88">
        <f t="shared" si="1"/>
        <v>35487132002</v>
      </c>
      <c r="J54" s="52"/>
      <c r="K54" s="87">
        <f t="shared" si="6"/>
        <v>8.3221719716824349</v>
      </c>
      <c r="L54" s="52"/>
      <c r="M54" s="88">
        <v>0</v>
      </c>
      <c r="N54" s="88"/>
      <c r="O54" s="88">
        <v>0</v>
      </c>
      <c r="P54" s="88"/>
      <c r="Q54" s="88">
        <f>VLOOKUP(A54,'درآمد ناشی از فروش'!A:Q,17,0)</f>
        <v>34000627572</v>
      </c>
      <c r="R54" s="88"/>
      <c r="S54" s="88">
        <f t="shared" si="2"/>
        <v>34000627572</v>
      </c>
      <c r="T54" s="52"/>
      <c r="U54" s="87">
        <f t="shared" si="3"/>
        <v>1.6104133131849072</v>
      </c>
    </row>
    <row r="55" spans="1:21" ht="39" customHeight="1" x14ac:dyDescent="0.6">
      <c r="A55" s="131" t="str">
        <f>'درآمد ناشی از اعمال اختیار'!A17</f>
        <v>اختیارخ شستا-3250-1405/07/15 (ضستا70621)</v>
      </c>
      <c r="B55" s="80"/>
      <c r="C55" s="88">
        <v>0</v>
      </c>
      <c r="D55" s="88"/>
      <c r="E55" s="88">
        <v>175360697</v>
      </c>
      <c r="F55" s="88"/>
      <c r="G55" s="88">
        <f>'درآمد ناشی از اعمال اختیار'!I17</f>
        <v>950263262</v>
      </c>
      <c r="H55" s="88"/>
      <c r="I55" s="88">
        <f t="shared" si="1"/>
        <v>1125623959</v>
      </c>
      <c r="J55" s="52"/>
      <c r="K55" s="87">
        <f t="shared" si="6"/>
        <v>0.26397275952635657</v>
      </c>
      <c r="L55" s="52"/>
      <c r="M55" s="88">
        <v>0</v>
      </c>
      <c r="N55" s="88"/>
      <c r="O55" s="88">
        <v>0</v>
      </c>
      <c r="P55" s="88"/>
      <c r="Q55" s="88">
        <f>VLOOKUP(A55,'درآمد ناشی از اعمال اختیار'!A:M,13,0)</f>
        <v>950263262</v>
      </c>
      <c r="R55" s="88"/>
      <c r="S55" s="88">
        <f t="shared" si="2"/>
        <v>950263262</v>
      </c>
      <c r="T55" s="52"/>
      <c r="U55" s="87">
        <f t="shared" si="3"/>
        <v>4.5008481238021474E-2</v>
      </c>
    </row>
    <row r="56" spans="1:21" ht="39" customHeight="1" x14ac:dyDescent="0.6">
      <c r="A56" s="131" t="s">
        <v>119</v>
      </c>
      <c r="B56" s="80"/>
      <c r="C56" s="88">
        <v>0</v>
      </c>
      <c r="D56" s="88"/>
      <c r="E56" s="88">
        <v>-1953982334</v>
      </c>
      <c r="F56" s="88"/>
      <c r="G56" s="88">
        <f>VLOOKUP(A56,'درآمد ناشی از فروش'!A:Q,9,0)</f>
        <v>2193140699</v>
      </c>
      <c r="H56" s="88"/>
      <c r="I56" s="88">
        <f t="shared" si="1"/>
        <v>239158365</v>
      </c>
      <c r="J56" s="52"/>
      <c r="K56" s="87">
        <f t="shared" si="6"/>
        <v>5.608559863006754E-2</v>
      </c>
      <c r="L56" s="52"/>
      <c r="M56" s="88">
        <v>0</v>
      </c>
      <c r="N56" s="88"/>
      <c r="O56" s="88">
        <v>0</v>
      </c>
      <c r="P56" s="88"/>
      <c r="Q56" s="88">
        <f>VLOOKUP(A56,'درآمد ناشی از فروش'!A:Q,17,0)</f>
        <v>7005237243</v>
      </c>
      <c r="R56" s="88"/>
      <c r="S56" s="88">
        <f t="shared" si="2"/>
        <v>7005237243</v>
      </c>
      <c r="T56" s="52"/>
      <c r="U56" s="87">
        <f t="shared" si="3"/>
        <v>0.33179762033087495</v>
      </c>
    </row>
    <row r="57" spans="1:21" ht="39" customHeight="1" x14ac:dyDescent="0.6">
      <c r="A57" s="131" t="s">
        <v>84</v>
      </c>
      <c r="B57" s="80"/>
      <c r="C57" s="88">
        <v>0</v>
      </c>
      <c r="D57" s="88"/>
      <c r="E57" s="88">
        <v>-10687740170</v>
      </c>
      <c r="F57" s="88"/>
      <c r="G57" s="88">
        <f>VLOOKUP(A57,'درآمد ناشی از فروش'!A:Q,9,0)</f>
        <v>12713715320</v>
      </c>
      <c r="H57" s="88"/>
      <c r="I57" s="88">
        <f t="shared" si="1"/>
        <v>2025975150</v>
      </c>
      <c r="J57" s="52"/>
      <c r="K57" s="87">
        <f t="shared" si="6"/>
        <v>0.47511626489581871</v>
      </c>
      <c r="L57" s="52"/>
      <c r="M57" s="88">
        <v>3464000000</v>
      </c>
      <c r="N57" s="88"/>
      <c r="O57" s="88">
        <v>0</v>
      </c>
      <c r="P57" s="88"/>
      <c r="Q57" s="88">
        <f>VLOOKUP(A57,'درآمد ناشی از فروش'!A:Q,17,0)</f>
        <v>12713715320</v>
      </c>
      <c r="R57" s="88"/>
      <c r="S57" s="88">
        <f t="shared" si="2"/>
        <v>16177715320</v>
      </c>
      <c r="T57" s="52"/>
      <c r="U57" s="87">
        <f t="shared" si="3"/>
        <v>0.76624491924667559</v>
      </c>
    </row>
    <row r="58" spans="1:21" ht="39" customHeight="1" x14ac:dyDescent="0.6">
      <c r="A58" s="131" t="s">
        <v>94</v>
      </c>
      <c r="B58" s="80"/>
      <c r="C58" s="88">
        <v>0</v>
      </c>
      <c r="D58" s="88"/>
      <c r="E58" s="88">
        <v>-17804632426</v>
      </c>
      <c r="F58" s="88"/>
      <c r="G58" s="88">
        <f>VLOOKUP(A58,'درآمد ناشی از فروش'!A:Q,9,0)</f>
        <v>27335708557</v>
      </c>
      <c r="H58" s="88"/>
      <c r="I58" s="88">
        <f t="shared" si="1"/>
        <v>9531076131</v>
      </c>
      <c r="J58" s="52"/>
      <c r="K58" s="87">
        <f t="shared" si="6"/>
        <v>2.2351553975370382</v>
      </c>
      <c r="L58" s="52"/>
      <c r="M58" s="88">
        <v>4200000000</v>
      </c>
      <c r="N58" s="88"/>
      <c r="O58" s="88">
        <v>0</v>
      </c>
      <c r="P58" s="88"/>
      <c r="Q58" s="88">
        <f>VLOOKUP(A58,'درآمد ناشی از فروش'!A:Q,17,0)</f>
        <v>33745676030</v>
      </c>
      <c r="R58" s="88"/>
      <c r="S58" s="88">
        <f t="shared" si="2"/>
        <v>37945676030</v>
      </c>
      <c r="T58" s="52"/>
      <c r="U58" s="87">
        <f t="shared" si="3"/>
        <v>1.7972674688756893</v>
      </c>
    </row>
    <row r="59" spans="1:21" ht="39" customHeight="1" x14ac:dyDescent="0.6">
      <c r="A59" s="131" t="s">
        <v>99</v>
      </c>
      <c r="B59" s="80"/>
      <c r="C59" s="88">
        <v>0</v>
      </c>
      <c r="D59" s="88"/>
      <c r="E59" s="88">
        <v>-22136883745</v>
      </c>
      <c r="F59" s="88"/>
      <c r="G59" s="88">
        <f>VLOOKUP(A59,'درآمد ناشی از فروش'!A:Q,9,0)</f>
        <v>22289149836</v>
      </c>
      <c r="H59" s="88"/>
      <c r="I59" s="88">
        <f t="shared" si="1"/>
        <v>152266091</v>
      </c>
      <c r="J59" s="52"/>
      <c r="K59" s="87">
        <f t="shared" si="6"/>
        <v>3.5708284194012369E-2</v>
      </c>
      <c r="L59" s="52"/>
      <c r="M59" s="88">
        <v>0</v>
      </c>
      <c r="N59" s="88"/>
      <c r="O59" s="88">
        <v>0</v>
      </c>
      <c r="P59" s="88"/>
      <c r="Q59" s="88">
        <f>VLOOKUP(A59,'درآمد ناشی از فروش'!A:Q,17,0)</f>
        <v>22289143602</v>
      </c>
      <c r="R59" s="88"/>
      <c r="S59" s="88">
        <f t="shared" si="2"/>
        <v>22289143602</v>
      </c>
      <c r="T59" s="52"/>
      <c r="U59" s="87">
        <f t="shared" si="3"/>
        <v>1.055707972452568</v>
      </c>
    </row>
    <row r="60" spans="1:21" ht="39" customHeight="1" x14ac:dyDescent="0.6">
      <c r="A60" s="131" t="s">
        <v>82</v>
      </c>
      <c r="B60" s="80"/>
      <c r="C60" s="88">
        <v>0</v>
      </c>
      <c r="D60" s="88"/>
      <c r="E60" s="88">
        <v>-28785041742</v>
      </c>
      <c r="F60" s="88"/>
      <c r="G60" s="88">
        <f>VLOOKUP(A60,'درآمد ناشی از فروش'!A:Q,9,0)</f>
        <v>36886455863</v>
      </c>
      <c r="H60" s="88"/>
      <c r="I60" s="88">
        <f t="shared" si="1"/>
        <v>8101414121</v>
      </c>
      <c r="J60" s="52"/>
      <c r="K60" s="87">
        <f t="shared" si="6"/>
        <v>1.899881949462096</v>
      </c>
      <c r="L60" s="52"/>
      <c r="M60" s="88">
        <v>4650000000</v>
      </c>
      <c r="N60" s="88"/>
      <c r="O60" s="88">
        <v>0</v>
      </c>
      <c r="P60" s="88"/>
      <c r="Q60" s="88">
        <f>VLOOKUP(A60,'درآمد ناشی از فروش'!A:Q,17,0)</f>
        <v>47309351932</v>
      </c>
      <c r="R60" s="88"/>
      <c r="S60" s="88">
        <f t="shared" si="2"/>
        <v>51959351932</v>
      </c>
      <c r="T60" s="52"/>
      <c r="U60" s="87">
        <f t="shared" si="3"/>
        <v>2.4610143421194124</v>
      </c>
    </row>
    <row r="61" spans="1:21" ht="39" customHeight="1" x14ac:dyDescent="0.6">
      <c r="A61" s="131" t="s">
        <v>83</v>
      </c>
      <c r="B61" s="80"/>
      <c r="C61" s="88">
        <v>0</v>
      </c>
      <c r="D61" s="88"/>
      <c r="E61" s="88">
        <v>-32025306516</v>
      </c>
      <c r="F61" s="88"/>
      <c r="G61" s="88">
        <f>VLOOKUP(A61,'درآمد ناشی از فروش'!A:Q,9,0)</f>
        <v>51978125773</v>
      </c>
      <c r="H61" s="88"/>
      <c r="I61" s="88">
        <f t="shared" si="1"/>
        <v>19952819257</v>
      </c>
      <c r="J61" s="52"/>
      <c r="K61" s="87">
        <f t="shared" si="6"/>
        <v>4.6791832365402923</v>
      </c>
      <c r="L61" s="52"/>
      <c r="M61" s="88">
        <v>2670929580</v>
      </c>
      <c r="N61" s="88"/>
      <c r="O61" s="88">
        <v>0</v>
      </c>
      <c r="P61" s="88"/>
      <c r="Q61" s="88">
        <f>VLOOKUP(A61,'درآمد ناشی از فروش'!A:Q,17,0)</f>
        <v>51978125773</v>
      </c>
      <c r="R61" s="88"/>
      <c r="S61" s="88">
        <f t="shared" si="2"/>
        <v>54649055353</v>
      </c>
      <c r="T61" s="52"/>
      <c r="U61" s="87">
        <f t="shared" si="3"/>
        <v>2.5884100552874973</v>
      </c>
    </row>
    <row r="62" spans="1:21" ht="39" customHeight="1" x14ac:dyDescent="0.6">
      <c r="A62" s="136" t="str">
        <f>'درآمد ناشی از اعمال اختیار'!A12</f>
        <v>اختیارخ وبملت-1600-1405/07/22 (ضملت70451)</v>
      </c>
      <c r="B62" s="80"/>
      <c r="C62" s="88">
        <v>0</v>
      </c>
      <c r="D62" s="88"/>
      <c r="E62" s="88">
        <v>-3625112098</v>
      </c>
      <c r="F62" s="88"/>
      <c r="G62" s="88">
        <f>VLOOKUP(A62,'درآمد ناشی از اعمال اختیار'!A:M,9,0)</f>
        <v>3468905450</v>
      </c>
      <c r="H62" s="88"/>
      <c r="I62" s="88">
        <f t="shared" si="1"/>
        <v>-156206648</v>
      </c>
      <c r="J62" s="52"/>
      <c r="K62" s="87">
        <f t="shared" si="6"/>
        <v>-3.6632393615319475E-2</v>
      </c>
      <c r="L62" s="52"/>
      <c r="M62" s="88">
        <v>0</v>
      </c>
      <c r="N62" s="88"/>
      <c r="O62" s="88">
        <v>0</v>
      </c>
      <c r="P62" s="88"/>
      <c r="Q62" s="88">
        <f>VLOOKUP(A62,'درآمد ناشی از اعمال اختیار'!A:M,13,0)</f>
        <v>3375296725</v>
      </c>
      <c r="R62" s="88"/>
      <c r="S62" s="88">
        <f t="shared" si="2"/>
        <v>3375296725</v>
      </c>
      <c r="T62" s="52"/>
      <c r="U62" s="87">
        <f t="shared" si="3"/>
        <v>0.15986830744164643</v>
      </c>
    </row>
    <row r="63" spans="1:21" ht="39" customHeight="1" x14ac:dyDescent="0.6">
      <c r="A63" s="49" t="s">
        <v>225</v>
      </c>
      <c r="B63" s="80"/>
      <c r="C63" s="88">
        <v>0</v>
      </c>
      <c r="D63" s="88"/>
      <c r="E63" s="88">
        <v>0</v>
      </c>
      <c r="F63" s="88"/>
      <c r="G63" s="88">
        <f>VLOOKUP(A63,'درآمد ناشی از اعمال اختیار'!A:M,9,0)</f>
        <v>5407773541</v>
      </c>
      <c r="H63" s="88"/>
      <c r="I63" s="88">
        <f t="shared" si="1"/>
        <v>5407773541</v>
      </c>
      <c r="J63" s="52"/>
      <c r="K63" s="87">
        <f t="shared" si="6"/>
        <v>1.2681898720240254</v>
      </c>
      <c r="L63" s="52"/>
      <c r="M63" s="88">
        <v>0</v>
      </c>
      <c r="N63" s="88"/>
      <c r="O63" s="88">
        <v>0</v>
      </c>
      <c r="P63" s="88"/>
      <c r="Q63" s="88">
        <f>VLOOKUP(A63,'درآمد ناشی از اعمال اختیار'!A:M,13,0)</f>
        <v>5407773541</v>
      </c>
      <c r="R63" s="88"/>
      <c r="S63" s="88">
        <f t="shared" si="2"/>
        <v>5407773541</v>
      </c>
      <c r="T63" s="52"/>
      <c r="U63" s="87">
        <f t="shared" si="3"/>
        <v>0.25613499299899001</v>
      </c>
    </row>
    <row r="64" spans="1:21" ht="39" customHeight="1" x14ac:dyDescent="0.6">
      <c r="A64" s="49" t="s">
        <v>219</v>
      </c>
      <c r="B64" s="80"/>
      <c r="C64" s="88">
        <v>0</v>
      </c>
      <c r="D64" s="88"/>
      <c r="E64" s="88">
        <v>0</v>
      </c>
      <c r="F64" s="88"/>
      <c r="G64" s="88">
        <f>VLOOKUP(A64,'درآمد ناشی از اعمال اختیار'!A:M,9,0)</f>
        <v>-23</v>
      </c>
      <c r="H64" s="88"/>
      <c r="I64" s="88">
        <f t="shared" si="1"/>
        <v>-23</v>
      </c>
      <c r="J64" s="52"/>
      <c r="K64" s="87">
        <f t="shared" si="6"/>
        <v>-5.393784860887277E-9</v>
      </c>
      <c r="L64" s="52"/>
      <c r="M64" s="88">
        <v>0</v>
      </c>
      <c r="N64" s="88"/>
      <c r="O64" s="88">
        <v>0</v>
      </c>
      <c r="P64" s="88"/>
      <c r="Q64" s="88">
        <f>VLOOKUP(A64,'درآمد ناشی از اعمال اختیار'!A:M,13,0)</f>
        <v>3694668844</v>
      </c>
      <c r="R64" s="88"/>
      <c r="S64" s="88">
        <f t="shared" si="2"/>
        <v>3694668844</v>
      </c>
      <c r="T64" s="52"/>
      <c r="U64" s="87">
        <f t="shared" si="3"/>
        <v>0.17499511976911139</v>
      </c>
    </row>
    <row r="65" spans="1:21" ht="39" customHeight="1" x14ac:dyDescent="0.6">
      <c r="A65" s="49" t="s">
        <v>227</v>
      </c>
      <c r="B65" s="80"/>
      <c r="C65" s="88">
        <v>0</v>
      </c>
      <c r="D65" s="88"/>
      <c r="E65" s="88">
        <v>0</v>
      </c>
      <c r="F65" s="88"/>
      <c r="G65" s="88">
        <f>VLOOKUP(A65,'درآمد ناشی از اعمال اختیار'!A:M,9,0)</f>
        <v>1948698483</v>
      </c>
      <c r="H65" s="88"/>
      <c r="I65" s="88">
        <f t="shared" si="1"/>
        <v>1948698483</v>
      </c>
      <c r="J65" s="52"/>
      <c r="K65" s="87">
        <f t="shared" si="6"/>
        <v>0.45699392939301747</v>
      </c>
      <c r="L65" s="52"/>
      <c r="M65" s="88">
        <v>0</v>
      </c>
      <c r="N65" s="88"/>
      <c r="O65" s="88">
        <v>0</v>
      </c>
      <c r="P65" s="88"/>
      <c r="Q65" s="88">
        <f>VLOOKUP(A65,'درآمد ناشی از اعمال اختیار'!A:M,13,0)</f>
        <v>1948698483</v>
      </c>
      <c r="R65" s="88"/>
      <c r="S65" s="88">
        <f t="shared" si="2"/>
        <v>1948698483</v>
      </c>
      <c r="T65" s="52"/>
      <c r="U65" s="87">
        <f t="shared" si="3"/>
        <v>9.2298589893993394E-2</v>
      </c>
    </row>
    <row r="66" spans="1:21" ht="39" customHeight="1" x14ac:dyDescent="0.6">
      <c r="A66" s="49" t="s">
        <v>224</v>
      </c>
      <c r="B66" s="80"/>
      <c r="C66" s="88">
        <v>0</v>
      </c>
      <c r="D66" s="88"/>
      <c r="E66" s="88">
        <v>0</v>
      </c>
      <c r="F66" s="88"/>
      <c r="G66" s="88">
        <f>VLOOKUP(A66,'درآمد ناشی از اعمال اختیار'!A:M,9,0)</f>
        <v>1204321194</v>
      </c>
      <c r="H66" s="88"/>
      <c r="I66" s="88">
        <f t="shared" si="1"/>
        <v>1204321194</v>
      </c>
      <c r="J66" s="52"/>
      <c r="K66" s="87">
        <f t="shared" si="6"/>
        <v>0.28242823581925608</v>
      </c>
      <c r="L66" s="52"/>
      <c r="M66" s="88">
        <v>0</v>
      </c>
      <c r="N66" s="88"/>
      <c r="O66" s="88">
        <v>0</v>
      </c>
      <c r="P66" s="88"/>
      <c r="Q66" s="88">
        <f>VLOOKUP(A66,'درآمد ناشی از اعمال اختیار'!A:M,13,0)</f>
        <v>1204321194</v>
      </c>
      <c r="R66" s="88"/>
      <c r="S66" s="88">
        <f t="shared" si="2"/>
        <v>1204321194</v>
      </c>
      <c r="T66" s="52"/>
      <c r="U66" s="87">
        <f t="shared" si="3"/>
        <v>5.7041737834436682E-2</v>
      </c>
    </row>
    <row r="67" spans="1:21" ht="39" customHeight="1" x14ac:dyDescent="0.6">
      <c r="A67" s="49" t="s">
        <v>220</v>
      </c>
      <c r="B67" s="80"/>
      <c r="C67" s="88">
        <v>0</v>
      </c>
      <c r="D67" s="88"/>
      <c r="E67" s="88">
        <v>0</v>
      </c>
      <c r="F67" s="88"/>
      <c r="G67" s="88">
        <f>VLOOKUP(A67,'درآمد ناشی از اعمال اختیار'!A:M,9,0)</f>
        <v>184574959</v>
      </c>
      <c r="H67" s="88"/>
      <c r="I67" s="88">
        <f t="shared" si="1"/>
        <v>184574959</v>
      </c>
      <c r="J67" s="52"/>
      <c r="K67" s="87">
        <f t="shared" si="6"/>
        <v>4.3285113893612601E-2</v>
      </c>
      <c r="L67" s="52"/>
      <c r="M67" s="88">
        <v>0</v>
      </c>
      <c r="N67" s="88"/>
      <c r="O67" s="88">
        <v>0</v>
      </c>
      <c r="P67" s="88"/>
      <c r="Q67" s="88">
        <f>VLOOKUP(A67,'درآمد ناشی از اعمال اختیار'!A:M,13,0)</f>
        <v>1154155723</v>
      </c>
      <c r="R67" s="88"/>
      <c r="S67" s="88">
        <f t="shared" si="2"/>
        <v>1154155723</v>
      </c>
      <c r="T67" s="52"/>
      <c r="U67" s="87">
        <f t="shared" si="3"/>
        <v>5.4665689269170765E-2</v>
      </c>
    </row>
    <row r="68" spans="1:21" ht="39" customHeight="1" x14ac:dyDescent="0.6">
      <c r="A68" s="49" t="s">
        <v>228</v>
      </c>
      <c r="B68" s="80"/>
      <c r="C68" s="88">
        <v>0</v>
      </c>
      <c r="D68" s="88"/>
      <c r="E68" s="88">
        <v>0</v>
      </c>
      <c r="F68" s="88"/>
      <c r="G68" s="88">
        <f>VLOOKUP(A68,'درآمد ناشی از اعمال اختیار'!A:M,9,0)</f>
        <v>1123741874</v>
      </c>
      <c r="H68" s="88"/>
      <c r="I68" s="88">
        <f t="shared" si="1"/>
        <v>1123741874</v>
      </c>
      <c r="J68" s="52"/>
      <c r="K68" s="87">
        <f t="shared" si="6"/>
        <v>0.26353138728375208</v>
      </c>
      <c r="L68" s="52"/>
      <c r="M68" s="88">
        <v>0</v>
      </c>
      <c r="N68" s="88"/>
      <c r="O68" s="88">
        <v>0</v>
      </c>
      <c r="P68" s="88"/>
      <c r="Q68" s="88">
        <f>VLOOKUP(A68,'درآمد ناشی از اعمال اختیار'!A:M,13,0)</f>
        <v>1123741874</v>
      </c>
      <c r="R68" s="88"/>
      <c r="S68" s="88">
        <f t="shared" si="2"/>
        <v>1123741874</v>
      </c>
      <c r="T68" s="52"/>
      <c r="U68" s="87">
        <f t="shared" si="3"/>
        <v>5.3225160936831085E-2</v>
      </c>
    </row>
    <row r="69" spans="1:21" ht="39" customHeight="1" x14ac:dyDescent="0.6">
      <c r="A69" s="49" t="s">
        <v>221</v>
      </c>
      <c r="B69" s="80"/>
      <c r="C69" s="88">
        <v>0</v>
      </c>
      <c r="D69" s="88"/>
      <c r="E69" s="88">
        <v>0</v>
      </c>
      <c r="F69" s="88"/>
      <c r="G69" s="88">
        <f>VLOOKUP(A69,'درآمد ناشی از اعمال اختیار'!A:M,9,0)</f>
        <v>5</v>
      </c>
      <c r="H69" s="88"/>
      <c r="I69" s="88">
        <f t="shared" si="1"/>
        <v>5</v>
      </c>
      <c r="J69" s="52"/>
      <c r="K69" s="87">
        <f t="shared" si="6"/>
        <v>1.1725619262798429E-9</v>
      </c>
      <c r="L69" s="52"/>
      <c r="M69" s="88">
        <v>0</v>
      </c>
      <c r="N69" s="88"/>
      <c r="O69" s="88">
        <v>0</v>
      </c>
      <c r="P69" s="88"/>
      <c r="Q69" s="88">
        <f>VLOOKUP(A69,'درآمد ناشی از اعمال اختیار'!A:M,13,0)</f>
        <v>121997135</v>
      </c>
      <c r="R69" s="88"/>
      <c r="S69" s="88">
        <f t="shared" si="2"/>
        <v>121997135</v>
      </c>
      <c r="T69" s="52"/>
      <c r="U69" s="87">
        <f t="shared" si="3"/>
        <v>5.77829953163008E-3</v>
      </c>
    </row>
    <row r="70" spans="1:21" ht="39" customHeight="1" x14ac:dyDescent="0.6">
      <c r="A70" s="136" t="str">
        <f>'درآمد ناشی از اعمال اختیار'!A19</f>
        <v>اختیارخ وبملت-1700-1405/07/22(ضملت70461)</v>
      </c>
      <c r="B70" s="80"/>
      <c r="C70" s="88">
        <v>0</v>
      </c>
      <c r="D70" s="88"/>
      <c r="E70" s="88">
        <v>0</v>
      </c>
      <c r="F70" s="88"/>
      <c r="G70" s="88">
        <f>VLOOKUP(A70,'درآمد ناشی از اعمال اختیار'!A:M,9,0)</f>
        <v>0</v>
      </c>
      <c r="H70" s="88"/>
      <c r="I70" s="88">
        <f t="shared" si="1"/>
        <v>0</v>
      </c>
      <c r="J70" s="52"/>
      <c r="K70" s="87">
        <f t="shared" si="6"/>
        <v>0</v>
      </c>
      <c r="L70" s="52"/>
      <c r="M70" s="88">
        <v>0</v>
      </c>
      <c r="N70" s="88"/>
      <c r="O70" s="88">
        <v>0</v>
      </c>
      <c r="P70" s="88"/>
      <c r="Q70" s="88">
        <f>VLOOKUP(A70,'درآمد ناشی از اعمال اختیار'!A:M,13,0)</f>
        <v>20869515</v>
      </c>
      <c r="R70" s="88"/>
      <c r="S70" s="88">
        <f t="shared" si="2"/>
        <v>20869515</v>
      </c>
      <c r="T70" s="52"/>
      <c r="U70" s="87">
        <f t="shared" si="3"/>
        <v>9.8846836648948302E-4</v>
      </c>
    </row>
    <row r="71" spans="1:21" ht="39" customHeight="1" x14ac:dyDescent="0.6">
      <c r="A71" s="49" t="s">
        <v>230</v>
      </c>
      <c r="B71" s="80"/>
      <c r="C71" s="88">
        <v>0</v>
      </c>
      <c r="D71" s="88"/>
      <c r="E71" s="88">
        <v>0</v>
      </c>
      <c r="F71" s="88"/>
      <c r="G71" s="88">
        <f>VLOOKUP(A71,'درآمد ناشی از اعمال اختیار'!A:M,9,0)</f>
        <v>-1940478896</v>
      </c>
      <c r="H71" s="88"/>
      <c r="I71" s="88">
        <f t="shared" si="1"/>
        <v>-1940478896</v>
      </c>
      <c r="J71" s="52"/>
      <c r="K71" s="87">
        <f t="shared" si="6"/>
        <v>-0.45506633443982858</v>
      </c>
      <c r="L71" s="52"/>
      <c r="M71" s="88">
        <v>0</v>
      </c>
      <c r="N71" s="88"/>
      <c r="O71" s="88">
        <v>0</v>
      </c>
      <c r="P71" s="88"/>
      <c r="Q71" s="88">
        <f>VLOOKUP(A71,'درآمد ناشی از اعمال اختیار'!A:M,13,0)</f>
        <v>-1940478896</v>
      </c>
      <c r="R71" s="88"/>
      <c r="S71" s="88">
        <f t="shared" si="2"/>
        <v>-1940478896</v>
      </c>
      <c r="T71" s="52"/>
      <c r="U71" s="87">
        <f t="shared" si="3"/>
        <v>-9.1909275540731805E-2</v>
      </c>
    </row>
    <row r="72" spans="1:21" ht="39" customHeight="1" x14ac:dyDescent="0.6">
      <c r="A72" s="49" t="s">
        <v>81</v>
      </c>
      <c r="B72" s="80"/>
      <c r="C72" s="88">
        <v>0</v>
      </c>
      <c r="D72" s="88"/>
      <c r="E72" s="88">
        <v>0</v>
      </c>
      <c r="F72" s="88"/>
      <c r="G72" s="88">
        <f>VLOOKUP(A72,'درآمد ناشی از فروش'!A:Q,9,0)</f>
        <v>0</v>
      </c>
      <c r="H72" s="88"/>
      <c r="I72" s="88">
        <f t="shared" si="1"/>
        <v>0</v>
      </c>
      <c r="J72" s="52"/>
      <c r="K72" s="87">
        <f t="shared" si="6"/>
        <v>0</v>
      </c>
      <c r="L72" s="52"/>
      <c r="M72" s="88">
        <v>5050000000</v>
      </c>
      <c r="N72" s="88"/>
      <c r="O72" s="88">
        <v>0</v>
      </c>
      <c r="P72" s="88"/>
      <c r="Q72" s="88">
        <f>VLOOKUP(A72,'درآمد ناشی از فروش'!A:Q,17,0)</f>
        <v>10689944233</v>
      </c>
      <c r="R72" s="88"/>
      <c r="S72" s="88">
        <f t="shared" si="2"/>
        <v>15739944233</v>
      </c>
      <c r="T72" s="52"/>
      <c r="U72" s="87">
        <f t="shared" si="3"/>
        <v>0.74551023177247144</v>
      </c>
    </row>
    <row r="73" spans="1:21" ht="39" customHeight="1" x14ac:dyDescent="0.6">
      <c r="A73" s="49" t="s">
        <v>123</v>
      </c>
      <c r="B73" s="80"/>
      <c r="C73" s="88">
        <v>0</v>
      </c>
      <c r="D73" s="88"/>
      <c r="E73" s="88">
        <v>0</v>
      </c>
      <c r="F73" s="88"/>
      <c r="G73" s="88">
        <f>VLOOKUP(A73,'درآمد ناشی از فروش'!A:Q,9,0)</f>
        <v>0</v>
      </c>
      <c r="H73" s="88"/>
      <c r="I73" s="88">
        <f t="shared" si="1"/>
        <v>0</v>
      </c>
      <c r="J73" s="52"/>
      <c r="K73" s="87">
        <f t="shared" si="6"/>
        <v>0</v>
      </c>
      <c r="L73" s="52"/>
      <c r="M73" s="88">
        <v>0</v>
      </c>
      <c r="N73" s="88"/>
      <c r="O73" s="88">
        <v>0</v>
      </c>
      <c r="P73" s="88"/>
      <c r="Q73" s="88">
        <f>VLOOKUP(A73,'درآمد ناشی از فروش'!A:Q,17,0)</f>
        <v>5457162590</v>
      </c>
      <c r="R73" s="88"/>
      <c r="S73" s="88">
        <f t="shared" si="2"/>
        <v>5457162590</v>
      </c>
      <c r="T73" s="52"/>
      <c r="U73" s="87">
        <f t="shared" si="3"/>
        <v>0.25847426693935227</v>
      </c>
    </row>
    <row r="74" spans="1:21" ht="39" customHeight="1" x14ac:dyDescent="0.6">
      <c r="A74" s="49" t="s">
        <v>124</v>
      </c>
      <c r="B74" s="80"/>
      <c r="C74" s="88">
        <v>0</v>
      </c>
      <c r="D74" s="88"/>
      <c r="E74" s="88">
        <v>0</v>
      </c>
      <c r="F74" s="88"/>
      <c r="G74" s="88">
        <f>VLOOKUP(A74,'درآمد ناشی از فروش'!A:Q,9,0)</f>
        <v>0</v>
      </c>
      <c r="H74" s="88"/>
      <c r="I74" s="88">
        <f t="shared" si="1"/>
        <v>0</v>
      </c>
      <c r="J74" s="52"/>
      <c r="K74" s="87">
        <f t="shared" si="6"/>
        <v>0</v>
      </c>
      <c r="L74" s="52"/>
      <c r="M74" s="88">
        <v>0</v>
      </c>
      <c r="N74" s="88"/>
      <c r="O74" s="88">
        <v>0</v>
      </c>
      <c r="P74" s="88"/>
      <c r="Q74" s="88">
        <f>VLOOKUP(A74,'درآمد ناشی از فروش'!A:Q,17,0)</f>
        <v>3267883071</v>
      </c>
      <c r="R74" s="88"/>
      <c r="S74" s="88">
        <f t="shared" si="2"/>
        <v>3267883071</v>
      </c>
      <c r="T74" s="52"/>
      <c r="U74" s="87">
        <f t="shared" si="3"/>
        <v>0.15478074315910098</v>
      </c>
    </row>
    <row r="75" spans="1:21" ht="39" customHeight="1" x14ac:dyDescent="0.6">
      <c r="A75" s="49" t="s">
        <v>90</v>
      </c>
      <c r="B75" s="80"/>
      <c r="C75" s="88">
        <v>0</v>
      </c>
      <c r="D75" s="88"/>
      <c r="E75" s="88">
        <v>0</v>
      </c>
      <c r="F75" s="88"/>
      <c r="G75" s="88">
        <f>VLOOKUP(A75,'درآمد ناشی از فروش'!A:Q,9,0)</f>
        <v>0</v>
      </c>
      <c r="H75" s="88"/>
      <c r="I75" s="88">
        <f t="shared" si="1"/>
        <v>0</v>
      </c>
      <c r="J75" s="52"/>
      <c r="K75" s="87">
        <f t="shared" si="6"/>
        <v>0</v>
      </c>
      <c r="L75" s="52"/>
      <c r="M75" s="88">
        <v>0</v>
      </c>
      <c r="N75" s="88"/>
      <c r="O75" s="88">
        <v>0</v>
      </c>
      <c r="P75" s="88"/>
      <c r="Q75" s="88">
        <f>VLOOKUP(A75,'درآمد ناشی از فروش'!A:Q,17,0)</f>
        <v>18242218226</v>
      </c>
      <c r="R75" s="88"/>
      <c r="S75" s="88">
        <f t="shared" si="2"/>
        <v>18242218226</v>
      </c>
      <c r="T75" s="52"/>
      <c r="U75" s="87">
        <f t="shared" si="3"/>
        <v>0.86402849567893147</v>
      </c>
    </row>
    <row r="76" spans="1:21" ht="39" customHeight="1" x14ac:dyDescent="0.6">
      <c r="A76" s="49" t="s">
        <v>78</v>
      </c>
      <c r="B76" s="80"/>
      <c r="C76" s="88">
        <v>0</v>
      </c>
      <c r="D76" s="88"/>
      <c r="E76" s="88">
        <v>0</v>
      </c>
      <c r="F76" s="88"/>
      <c r="G76" s="88">
        <f>VLOOKUP(A76,'درآمد ناشی از فروش'!A:Q,9,0)</f>
        <v>0</v>
      </c>
      <c r="H76" s="88"/>
      <c r="I76" s="88">
        <f t="shared" si="1"/>
        <v>0</v>
      </c>
      <c r="J76" s="52"/>
      <c r="K76" s="87">
        <f t="shared" si="6"/>
        <v>0</v>
      </c>
      <c r="L76" s="52"/>
      <c r="M76" s="88">
        <v>3482720725</v>
      </c>
      <c r="N76" s="88"/>
      <c r="O76" s="88">
        <v>0</v>
      </c>
      <c r="P76" s="88"/>
      <c r="Q76" s="88">
        <f>VLOOKUP(A76,'درآمد ناشی از فروش'!A:Q,17,0)</f>
        <v>84390389573</v>
      </c>
      <c r="R76" s="88"/>
      <c r="S76" s="88">
        <f t="shared" si="2"/>
        <v>87873110298</v>
      </c>
      <c r="T76" s="52"/>
      <c r="U76" s="87">
        <f t="shared" si="3"/>
        <v>4.1620416092378871</v>
      </c>
    </row>
    <row r="77" spans="1:21" ht="39" customHeight="1" x14ac:dyDescent="0.6">
      <c r="A77" s="49" t="s">
        <v>162</v>
      </c>
      <c r="B77" s="80"/>
      <c r="C77" s="88">
        <v>0</v>
      </c>
      <c r="D77" s="88"/>
      <c r="E77" s="88">
        <v>0</v>
      </c>
      <c r="F77" s="88"/>
      <c r="G77" s="88">
        <f>VLOOKUP(A77,'درآمد ناشی از فروش'!A:Q,9,0)</f>
        <v>0</v>
      </c>
      <c r="H77" s="88"/>
      <c r="I77" s="88">
        <f t="shared" si="1"/>
        <v>0</v>
      </c>
      <c r="J77" s="52"/>
      <c r="K77" s="87">
        <f t="shared" si="6"/>
        <v>0</v>
      </c>
      <c r="L77" s="52"/>
      <c r="M77" s="88">
        <v>0</v>
      </c>
      <c r="N77" s="88"/>
      <c r="O77" s="88">
        <v>0</v>
      </c>
      <c r="P77" s="88"/>
      <c r="Q77" s="88">
        <f>VLOOKUP(A77,'درآمد ناشی از فروش'!A:Q,17,0)</f>
        <v>5650066390</v>
      </c>
      <c r="R77" s="88"/>
      <c r="S77" s="88">
        <f t="shared" si="2"/>
        <v>5650066390</v>
      </c>
      <c r="T77" s="52"/>
      <c r="U77" s="87">
        <f t="shared" si="3"/>
        <v>0.26761100557825279</v>
      </c>
    </row>
    <row r="78" spans="1:21" ht="39" customHeight="1" x14ac:dyDescent="0.6">
      <c r="A78" s="49" t="s">
        <v>165</v>
      </c>
      <c r="B78" s="80"/>
      <c r="C78" s="88">
        <v>0</v>
      </c>
      <c r="D78" s="88"/>
      <c r="E78" s="88">
        <v>0</v>
      </c>
      <c r="F78" s="88"/>
      <c r="G78" s="88">
        <f>VLOOKUP(A78,'درآمد ناشی از فروش'!A:Q,9,0)</f>
        <v>0</v>
      </c>
      <c r="H78" s="88"/>
      <c r="I78" s="88">
        <f t="shared" si="1"/>
        <v>0</v>
      </c>
      <c r="J78" s="52"/>
      <c r="K78" s="87">
        <f t="shared" si="6"/>
        <v>0</v>
      </c>
      <c r="L78" s="52"/>
      <c r="M78" s="88">
        <v>0</v>
      </c>
      <c r="N78" s="88"/>
      <c r="O78" s="88">
        <v>0</v>
      </c>
      <c r="P78" s="88"/>
      <c r="Q78" s="88">
        <f>VLOOKUP(A78,'درآمد ناشی از فروش'!A:Q,17,0)</f>
        <v>993746334</v>
      </c>
      <c r="R78" s="88"/>
      <c r="S78" s="88">
        <f t="shared" si="2"/>
        <v>993746334</v>
      </c>
      <c r="T78" s="52"/>
      <c r="U78" s="87">
        <f t="shared" si="3"/>
        <v>4.7068023165554744E-2</v>
      </c>
    </row>
    <row r="79" spans="1:21" ht="39" customHeight="1" x14ac:dyDescent="0.6">
      <c r="A79" s="49" t="s">
        <v>161</v>
      </c>
      <c r="B79" s="80"/>
      <c r="C79" s="88">
        <v>0</v>
      </c>
      <c r="D79" s="88"/>
      <c r="E79" s="88">
        <v>0</v>
      </c>
      <c r="F79" s="88"/>
      <c r="G79" s="88">
        <f>VLOOKUP(A79,'درآمد ناشی از فروش'!A:Q,9,0)</f>
        <v>0</v>
      </c>
      <c r="H79" s="88"/>
      <c r="I79" s="88">
        <f t="shared" si="1"/>
        <v>0</v>
      </c>
      <c r="J79" s="52"/>
      <c r="K79" s="87">
        <f t="shared" ref="K79:K91" si="7">I79/$I$94*100</f>
        <v>0</v>
      </c>
      <c r="L79" s="52"/>
      <c r="M79" s="88">
        <v>0</v>
      </c>
      <c r="N79" s="88"/>
      <c r="O79" s="88">
        <v>0</v>
      </c>
      <c r="P79" s="88"/>
      <c r="Q79" s="88">
        <f>VLOOKUP(A79,'درآمد ناشی از فروش'!A:Q,17,0)</f>
        <v>7881823039</v>
      </c>
      <c r="R79" s="88"/>
      <c r="S79" s="88">
        <f t="shared" si="2"/>
        <v>7881823039</v>
      </c>
      <c r="T79" s="52"/>
      <c r="U79" s="87">
        <f t="shared" si="3"/>
        <v>0.37331642562462536</v>
      </c>
    </row>
    <row r="80" spans="1:21" ht="39" customHeight="1" x14ac:dyDescent="0.6">
      <c r="A80" s="49" t="s">
        <v>160</v>
      </c>
      <c r="B80" s="80"/>
      <c r="C80" s="88">
        <v>0</v>
      </c>
      <c r="D80" s="88"/>
      <c r="E80" s="88">
        <v>0</v>
      </c>
      <c r="F80" s="88"/>
      <c r="G80" s="88">
        <f>VLOOKUP(A80,'درآمد ناشی از فروش'!A:Q,9,0)</f>
        <v>0</v>
      </c>
      <c r="H80" s="88"/>
      <c r="I80" s="88">
        <f t="shared" si="1"/>
        <v>0</v>
      </c>
      <c r="J80" s="52"/>
      <c r="K80" s="87">
        <f t="shared" si="7"/>
        <v>0</v>
      </c>
      <c r="L80" s="52"/>
      <c r="M80" s="88">
        <v>0</v>
      </c>
      <c r="N80" s="88"/>
      <c r="O80" s="88">
        <v>0</v>
      </c>
      <c r="P80" s="88"/>
      <c r="Q80" s="88">
        <f>VLOOKUP(A80,'درآمد ناشی از فروش'!A:Q,17,0)</f>
        <v>8172450482</v>
      </c>
      <c r="R80" s="88"/>
      <c r="S80" s="88">
        <f t="shared" si="2"/>
        <v>8172450482</v>
      </c>
      <c r="T80" s="52"/>
      <c r="U80" s="87">
        <f t="shared" si="3"/>
        <v>0.38708176870227834</v>
      </c>
    </row>
    <row r="81" spans="1:21" ht="39" customHeight="1" x14ac:dyDescent="0.6">
      <c r="A81" s="49" t="s">
        <v>100</v>
      </c>
      <c r="B81" s="80"/>
      <c r="C81" s="88">
        <v>0</v>
      </c>
      <c r="D81" s="88"/>
      <c r="E81" s="88">
        <v>0</v>
      </c>
      <c r="F81" s="88"/>
      <c r="G81" s="88">
        <f>VLOOKUP(A81,'درآمد ناشی از فروش'!A:Q,9,0)</f>
        <v>0</v>
      </c>
      <c r="H81" s="88"/>
      <c r="I81" s="88">
        <f t="shared" si="1"/>
        <v>0</v>
      </c>
      <c r="J81" s="52"/>
      <c r="K81" s="87">
        <f t="shared" si="7"/>
        <v>0</v>
      </c>
      <c r="L81" s="52"/>
      <c r="M81" s="88">
        <v>0</v>
      </c>
      <c r="N81" s="88"/>
      <c r="O81" s="88">
        <v>0</v>
      </c>
      <c r="P81" s="88"/>
      <c r="Q81" s="88">
        <f>VLOOKUP(A81,'درآمد ناشی از فروش'!A:Q,17,0)</f>
        <v>3740127518</v>
      </c>
      <c r="R81" s="88"/>
      <c r="S81" s="88">
        <f t="shared" si="2"/>
        <v>3740127518</v>
      </c>
      <c r="T81" s="52"/>
      <c r="U81" s="87">
        <f t="shared" si="3"/>
        <v>0.17714823455072265</v>
      </c>
    </row>
    <row r="82" spans="1:21" ht="39" customHeight="1" x14ac:dyDescent="0.6">
      <c r="A82" s="49" t="s">
        <v>157</v>
      </c>
      <c r="B82" s="80"/>
      <c r="C82" s="88">
        <v>0</v>
      </c>
      <c r="D82" s="88"/>
      <c r="E82" s="88">
        <v>0</v>
      </c>
      <c r="F82" s="88"/>
      <c r="G82" s="88">
        <f>VLOOKUP(A82,'درآمد ناشی از فروش'!A:Q,9,0)</f>
        <v>0</v>
      </c>
      <c r="H82" s="88"/>
      <c r="I82" s="88">
        <f t="shared" si="1"/>
        <v>0</v>
      </c>
      <c r="J82" s="52"/>
      <c r="K82" s="87">
        <f t="shared" si="7"/>
        <v>0</v>
      </c>
      <c r="L82" s="52"/>
      <c r="M82" s="88">
        <v>0</v>
      </c>
      <c r="N82" s="88"/>
      <c r="O82" s="88">
        <v>0</v>
      </c>
      <c r="P82" s="88"/>
      <c r="Q82" s="88">
        <f>VLOOKUP(A82,'درآمد ناشی از فروش'!A:Q,17,0)</f>
        <v>22933216025</v>
      </c>
      <c r="R82" s="88"/>
      <c r="S82" s="88">
        <f t="shared" si="2"/>
        <v>22933216025</v>
      </c>
      <c r="T82" s="52"/>
      <c r="U82" s="87">
        <f t="shared" si="3"/>
        <v>1.0862139624510769</v>
      </c>
    </row>
    <row r="83" spans="1:21" ht="39" customHeight="1" x14ac:dyDescent="0.6">
      <c r="A83" s="49" t="s">
        <v>93</v>
      </c>
      <c r="B83" s="80"/>
      <c r="C83" s="88">
        <v>0</v>
      </c>
      <c r="D83" s="88"/>
      <c r="E83" s="88">
        <v>0</v>
      </c>
      <c r="F83" s="88"/>
      <c r="G83" s="88">
        <f>VLOOKUP(A83,'درآمد ناشی از فروش'!A:Q,9,0)</f>
        <v>0</v>
      </c>
      <c r="H83" s="88"/>
      <c r="I83" s="88">
        <f t="shared" si="1"/>
        <v>0</v>
      </c>
      <c r="J83" s="52"/>
      <c r="K83" s="87">
        <f t="shared" si="7"/>
        <v>0</v>
      </c>
      <c r="L83" s="52"/>
      <c r="M83" s="88">
        <v>257763000</v>
      </c>
      <c r="N83" s="88"/>
      <c r="O83" s="88">
        <v>0</v>
      </c>
      <c r="P83" s="88"/>
      <c r="Q83" s="88">
        <f>VLOOKUP(A83,'درآمد ناشی از فروش'!A:Q,17,0)</f>
        <v>2898211811</v>
      </c>
      <c r="R83" s="88"/>
      <c r="S83" s="88">
        <f t="shared" si="2"/>
        <v>3155974811</v>
      </c>
      <c r="T83" s="52"/>
      <c r="U83" s="87">
        <f t="shared" si="3"/>
        <v>0.14948029535478544</v>
      </c>
    </row>
    <row r="84" spans="1:21" ht="39" customHeight="1" x14ac:dyDescent="0.6">
      <c r="A84" s="49" t="s">
        <v>155</v>
      </c>
      <c r="B84" s="80"/>
      <c r="C84" s="88">
        <v>0</v>
      </c>
      <c r="D84" s="88"/>
      <c r="E84" s="88">
        <v>0</v>
      </c>
      <c r="F84" s="88"/>
      <c r="G84" s="88">
        <f>VLOOKUP(A84,'درآمد ناشی از فروش'!A:Q,9,0)</f>
        <v>0</v>
      </c>
      <c r="H84" s="88"/>
      <c r="I84" s="88">
        <f t="shared" si="1"/>
        <v>0</v>
      </c>
      <c r="J84" s="52"/>
      <c r="K84" s="87">
        <f t="shared" si="7"/>
        <v>0</v>
      </c>
      <c r="L84" s="52"/>
      <c r="M84" s="88">
        <v>0</v>
      </c>
      <c r="N84" s="88"/>
      <c r="O84" s="88">
        <v>0</v>
      </c>
      <c r="P84" s="88"/>
      <c r="Q84" s="88">
        <f>VLOOKUP(A84,'درآمد ناشی از فروش'!A:Q,17,0)</f>
        <v>96944237316</v>
      </c>
      <c r="R84" s="88"/>
      <c r="S84" s="88">
        <f t="shared" si="2"/>
        <v>96944237316</v>
      </c>
      <c r="T84" s="52"/>
      <c r="U84" s="87">
        <f t="shared" si="3"/>
        <v>4.5916884939738809</v>
      </c>
    </row>
    <row r="85" spans="1:21" ht="39" customHeight="1" x14ac:dyDescent="0.6">
      <c r="A85" s="49" t="s">
        <v>164</v>
      </c>
      <c r="B85" s="80"/>
      <c r="C85" s="88">
        <v>0</v>
      </c>
      <c r="D85" s="88"/>
      <c r="E85" s="88">
        <v>0</v>
      </c>
      <c r="F85" s="88"/>
      <c r="G85" s="88">
        <f>VLOOKUP(A85,'درآمد ناشی از فروش'!A:Q,9,0)</f>
        <v>0</v>
      </c>
      <c r="H85" s="88"/>
      <c r="I85" s="88">
        <f t="shared" si="1"/>
        <v>0</v>
      </c>
      <c r="J85" s="52"/>
      <c r="K85" s="87">
        <f t="shared" si="7"/>
        <v>0</v>
      </c>
      <c r="L85" s="52"/>
      <c r="M85" s="88">
        <v>0</v>
      </c>
      <c r="N85" s="88"/>
      <c r="O85" s="88">
        <v>0</v>
      </c>
      <c r="P85" s="88"/>
      <c r="Q85" s="88">
        <f>VLOOKUP(A85,'درآمد ناشی از فروش'!A:Q,17,0)</f>
        <v>1369358911</v>
      </c>
      <c r="R85" s="88"/>
      <c r="S85" s="88">
        <f t="shared" si="2"/>
        <v>1369358911</v>
      </c>
      <c r="T85" s="52"/>
      <c r="U85" s="87">
        <f t="shared" si="3"/>
        <v>6.4858621098477245E-2</v>
      </c>
    </row>
    <row r="86" spans="1:21" ht="39" customHeight="1" x14ac:dyDescent="0.6">
      <c r="A86" s="49" t="s">
        <v>11</v>
      </c>
      <c r="B86" s="80"/>
      <c r="C86" s="88">
        <v>0</v>
      </c>
      <c r="D86" s="88"/>
      <c r="E86" s="88">
        <v>0</v>
      </c>
      <c r="F86" s="88"/>
      <c r="G86" s="88">
        <f>VLOOKUP(A86,'درآمد ناشی از فروش'!A:Q,9,0)</f>
        <v>0</v>
      </c>
      <c r="H86" s="88"/>
      <c r="I86" s="88">
        <f t="shared" si="1"/>
        <v>0</v>
      </c>
      <c r="J86" s="52"/>
      <c r="K86" s="87">
        <f t="shared" si="7"/>
        <v>0</v>
      </c>
      <c r="L86" s="52"/>
      <c r="M86" s="88">
        <v>0</v>
      </c>
      <c r="N86" s="88"/>
      <c r="O86" s="88">
        <v>0</v>
      </c>
      <c r="P86" s="88"/>
      <c r="Q86" s="88">
        <f>VLOOKUP(A86,'درآمد ناشی از فروش'!A:Q,17,0)</f>
        <v>45821584730</v>
      </c>
      <c r="R86" s="88"/>
      <c r="S86" s="88">
        <f t="shared" si="2"/>
        <v>45821584730</v>
      </c>
      <c r="T86" s="52"/>
      <c r="U86" s="87">
        <f t="shared" si="3"/>
        <v>2.1703037664278511</v>
      </c>
    </row>
    <row r="87" spans="1:21" ht="39" customHeight="1" x14ac:dyDescent="0.6">
      <c r="A87" s="49" t="s">
        <v>158</v>
      </c>
      <c r="B87" s="80"/>
      <c r="C87" s="88">
        <v>0</v>
      </c>
      <c r="D87" s="88"/>
      <c r="E87" s="88">
        <v>0</v>
      </c>
      <c r="F87" s="88"/>
      <c r="G87" s="88">
        <f>VLOOKUP(A87,'درآمد ناشی از فروش'!A:Q,9,0)</f>
        <v>0</v>
      </c>
      <c r="H87" s="88"/>
      <c r="I87" s="88">
        <f t="shared" si="1"/>
        <v>0</v>
      </c>
      <c r="J87" s="52"/>
      <c r="K87" s="87">
        <f t="shared" si="7"/>
        <v>0</v>
      </c>
      <c r="L87" s="52"/>
      <c r="M87" s="88">
        <v>0</v>
      </c>
      <c r="N87" s="88"/>
      <c r="O87" s="88">
        <v>0</v>
      </c>
      <c r="P87" s="88"/>
      <c r="Q87" s="88">
        <f>VLOOKUP(A87,'درآمد ناشی از فروش'!A:Q,17,0)</f>
        <v>13895935485</v>
      </c>
      <c r="R87" s="88"/>
      <c r="S87" s="88">
        <f t="shared" si="2"/>
        <v>13895935485</v>
      </c>
      <c r="T87" s="52"/>
      <c r="U87" s="87">
        <f t="shared" si="3"/>
        <v>0.65817018985353481</v>
      </c>
    </row>
    <row r="88" spans="1:21" ht="39" customHeight="1" x14ac:dyDescent="0.6">
      <c r="A88" s="49" t="s">
        <v>156</v>
      </c>
      <c r="B88" s="80"/>
      <c r="C88" s="88">
        <v>0</v>
      </c>
      <c r="D88" s="88"/>
      <c r="E88" s="88">
        <v>0</v>
      </c>
      <c r="F88" s="88"/>
      <c r="G88" s="88">
        <f>VLOOKUP(A88,'درآمد ناشی از فروش'!A:Q,9,0)</f>
        <v>0</v>
      </c>
      <c r="H88" s="88"/>
      <c r="I88" s="88">
        <f t="shared" si="1"/>
        <v>0</v>
      </c>
      <c r="J88" s="52"/>
      <c r="K88" s="87">
        <f t="shared" si="7"/>
        <v>0</v>
      </c>
      <c r="L88" s="52"/>
      <c r="M88" s="88">
        <v>0</v>
      </c>
      <c r="N88" s="88"/>
      <c r="O88" s="88">
        <v>0</v>
      </c>
      <c r="P88" s="88"/>
      <c r="Q88" s="88">
        <f>VLOOKUP(A88,'درآمد ناشی از فروش'!A:Q,17,0)</f>
        <v>30349765224</v>
      </c>
      <c r="R88" s="88"/>
      <c r="S88" s="88">
        <f t="shared" si="2"/>
        <v>30349765224</v>
      </c>
      <c r="T88" s="52"/>
      <c r="U88" s="87">
        <f t="shared" si="3"/>
        <v>1.4374930540698525</v>
      </c>
    </row>
    <row r="89" spans="1:21" ht="39" customHeight="1" x14ac:dyDescent="0.6">
      <c r="A89" s="49" t="s">
        <v>166</v>
      </c>
      <c r="B89" s="80"/>
      <c r="C89" s="88">
        <v>0</v>
      </c>
      <c r="D89" s="88"/>
      <c r="E89" s="88">
        <v>0</v>
      </c>
      <c r="F89" s="88"/>
      <c r="G89" s="88">
        <f>VLOOKUP(A89,'درآمد ناشی از فروش'!A:Q,9,0)</f>
        <v>0</v>
      </c>
      <c r="H89" s="88"/>
      <c r="I89" s="88">
        <f t="shared" si="1"/>
        <v>0</v>
      </c>
      <c r="J89" s="52"/>
      <c r="K89" s="87">
        <f t="shared" si="7"/>
        <v>0</v>
      </c>
      <c r="L89" s="52"/>
      <c r="M89" s="88">
        <v>0</v>
      </c>
      <c r="N89" s="88"/>
      <c r="O89" s="88">
        <v>0</v>
      </c>
      <c r="P89" s="88"/>
      <c r="Q89" s="88">
        <f>VLOOKUP(A89,'درآمد ناشی از فروش'!A:Q,17,0)</f>
        <v>692436374</v>
      </c>
      <c r="R89" s="88"/>
      <c r="S89" s="88">
        <f t="shared" si="2"/>
        <v>692436374</v>
      </c>
      <c r="T89" s="52"/>
      <c r="U89" s="87">
        <f t="shared" si="3"/>
        <v>3.2796710968399638E-2</v>
      </c>
    </row>
    <row r="90" spans="1:21" ht="39" customHeight="1" x14ac:dyDescent="0.6">
      <c r="A90" s="49" t="s">
        <v>87</v>
      </c>
      <c r="B90" s="80"/>
      <c r="C90" s="88">
        <v>0</v>
      </c>
      <c r="D90" s="88"/>
      <c r="E90" s="88">
        <v>0</v>
      </c>
      <c r="F90" s="88"/>
      <c r="G90" s="88">
        <f>VLOOKUP(A90,'درآمد ناشی از فروش'!A:Q,9,0)</f>
        <v>0</v>
      </c>
      <c r="H90" s="88"/>
      <c r="I90" s="88">
        <f t="shared" si="1"/>
        <v>0</v>
      </c>
      <c r="J90" s="52"/>
      <c r="K90" s="87">
        <f t="shared" si="7"/>
        <v>0</v>
      </c>
      <c r="L90" s="52"/>
      <c r="M90" s="88">
        <v>160000000</v>
      </c>
      <c r="N90" s="88"/>
      <c r="O90" s="88">
        <v>0</v>
      </c>
      <c r="P90" s="88"/>
      <c r="Q90" s="88">
        <f>VLOOKUP(A90,'درآمد ناشی از فروش'!A:Q,17,0)</f>
        <v>427768721</v>
      </c>
      <c r="R90" s="88"/>
      <c r="S90" s="88">
        <f t="shared" si="2"/>
        <v>587768721</v>
      </c>
      <c r="T90" s="52"/>
      <c r="U90" s="87">
        <f t="shared" si="3"/>
        <v>2.7839208890119524E-2</v>
      </c>
    </row>
    <row r="91" spans="1:21" ht="39" customHeight="1" x14ac:dyDescent="0.6">
      <c r="A91" s="49" t="s">
        <v>167</v>
      </c>
      <c r="B91" s="80"/>
      <c r="C91" s="88">
        <v>0</v>
      </c>
      <c r="D91" s="88"/>
      <c r="E91" s="88">
        <v>0</v>
      </c>
      <c r="F91" s="88"/>
      <c r="G91" s="88">
        <f>VLOOKUP(A91,'درآمد ناشی از فروش'!A:Q,9,0)</f>
        <v>0</v>
      </c>
      <c r="H91" s="88"/>
      <c r="I91" s="88">
        <f t="shared" si="1"/>
        <v>0</v>
      </c>
      <c r="J91" s="52"/>
      <c r="K91" s="87">
        <f t="shared" si="7"/>
        <v>0</v>
      </c>
      <c r="L91" s="52"/>
      <c r="M91" s="88">
        <v>0</v>
      </c>
      <c r="N91" s="88"/>
      <c r="O91" s="88">
        <v>0</v>
      </c>
      <c r="P91" s="88"/>
      <c r="Q91" s="88">
        <f>VLOOKUP(A91,'درآمد ناشی از فروش'!A:Q,17,0)</f>
        <v>15517834</v>
      </c>
      <c r="R91" s="88"/>
      <c r="S91" s="88">
        <f t="shared" si="2"/>
        <v>15517834</v>
      </c>
      <c r="T91" s="52"/>
      <c r="U91" s="87">
        <f t="shared" si="3"/>
        <v>7.3499015312214781E-4</v>
      </c>
    </row>
    <row r="92" spans="1:21" ht="39" customHeight="1" x14ac:dyDescent="0.6">
      <c r="A92" s="49" t="s">
        <v>163</v>
      </c>
      <c r="B92" s="80"/>
      <c r="C92" s="88">
        <v>0</v>
      </c>
      <c r="D92" s="88"/>
      <c r="E92" s="88">
        <v>0</v>
      </c>
      <c r="F92" s="88"/>
      <c r="G92" s="88">
        <f>VLOOKUP(A92,'درآمد ناشی از فروش'!A:Q,9,0)</f>
        <v>0</v>
      </c>
      <c r="H92" s="88"/>
      <c r="I92" s="88">
        <f t="shared" si="1"/>
        <v>0</v>
      </c>
      <c r="J92" s="52"/>
      <c r="K92" s="87">
        <f>I92/$I$94*100</f>
        <v>0</v>
      </c>
      <c r="L92" s="52"/>
      <c r="M92" s="88">
        <v>0</v>
      </c>
      <c r="N92" s="88"/>
      <c r="O92" s="88">
        <v>0</v>
      </c>
      <c r="P92" s="88"/>
      <c r="Q92" s="88">
        <f>VLOOKUP(A92,'درآمد ناشی از فروش'!A:Q,17,0)</f>
        <v>1393595470</v>
      </c>
      <c r="R92" s="88"/>
      <c r="S92" s="88">
        <f t="shared" si="2"/>
        <v>1393595470</v>
      </c>
      <c r="T92" s="52"/>
      <c r="U92" s="87">
        <f t="shared" si="3"/>
        <v>6.6006566888499485E-2</v>
      </c>
    </row>
    <row r="93" spans="1:21" ht="39" customHeight="1" thickBot="1" x14ac:dyDescent="0.65">
      <c r="A93" s="49" t="s">
        <v>159</v>
      </c>
      <c r="B93" s="80"/>
      <c r="C93" s="94">
        <v>0</v>
      </c>
      <c r="D93" s="88"/>
      <c r="E93" s="94">
        <v>0</v>
      </c>
      <c r="F93" s="88"/>
      <c r="G93" s="94">
        <f>VLOOKUP(A93,'درآمد ناشی از فروش'!A:Q,9,0)</f>
        <v>0</v>
      </c>
      <c r="H93" s="88"/>
      <c r="I93" s="94">
        <f t="shared" si="1"/>
        <v>0</v>
      </c>
      <c r="J93" s="52"/>
      <c r="K93" s="89">
        <f>I93/$I$94*100</f>
        <v>0</v>
      </c>
      <c r="L93" s="52"/>
      <c r="M93" s="94">
        <v>0</v>
      </c>
      <c r="N93" s="88"/>
      <c r="O93" s="94">
        <v>0</v>
      </c>
      <c r="P93" s="88"/>
      <c r="Q93" s="94">
        <f>VLOOKUP(A93,'درآمد ناشی از فروش'!A:Q,17,0)</f>
        <v>9696097999</v>
      </c>
      <c r="R93" s="88"/>
      <c r="S93" s="94">
        <f t="shared" si="2"/>
        <v>9696097999</v>
      </c>
      <c r="T93" s="52"/>
      <c r="U93" s="89">
        <f t="shared" si="3"/>
        <v>0.45924814977221445</v>
      </c>
    </row>
    <row r="94" spans="1:21" ht="39" customHeight="1" thickBot="1" x14ac:dyDescent="0.65">
      <c r="A94" s="80"/>
      <c r="B94" s="80"/>
      <c r="C94" s="95">
        <f>SUM(C10:C93)</f>
        <v>19050525270</v>
      </c>
      <c r="D94" s="96"/>
      <c r="E94" s="95">
        <f>SUM(E10:E93)</f>
        <v>-56913575937</v>
      </c>
      <c r="F94" s="96"/>
      <c r="G94" s="95">
        <f>SUM(G10:G93)</f>
        <v>464279761626</v>
      </c>
      <c r="H94" s="96"/>
      <c r="I94" s="95">
        <f>SUM(I10:I93)</f>
        <v>426416710959</v>
      </c>
      <c r="J94" s="81"/>
      <c r="K94" s="95">
        <f>SUM(K10:K93)</f>
        <v>99.999999999999986</v>
      </c>
      <c r="L94" s="81"/>
      <c r="M94" s="95">
        <f>SUM(M10:M93)</f>
        <v>103817924257</v>
      </c>
      <c r="N94" s="96"/>
      <c r="O94" s="95">
        <f>SUM(O10:O93)</f>
        <v>768581541783</v>
      </c>
      <c r="P94" s="96"/>
      <c r="Q94" s="95">
        <f>SUM(Q10:Q93)</f>
        <v>1238898751233</v>
      </c>
      <c r="R94" s="96"/>
      <c r="S94" s="95">
        <f>SUM(S10:S93)</f>
        <v>2111298217273</v>
      </c>
      <c r="T94" s="81"/>
      <c r="U94" s="95">
        <f>SUM(U10:U93)</f>
        <v>100.00000000000003</v>
      </c>
    </row>
    <row r="95" spans="1:21" ht="18.75" customHeight="1" thickTop="1" x14ac:dyDescent="0.4"/>
    <row r="96" spans="1:21" ht="24.75" hidden="1" x14ac:dyDescent="0.4">
      <c r="C96" s="88">
        <v>19050525270</v>
      </c>
      <c r="D96" s="88"/>
      <c r="E96" s="88">
        <v>-56913575937</v>
      </c>
      <c r="F96" s="88"/>
      <c r="G96" s="88">
        <v>464279761626</v>
      </c>
      <c r="H96" s="88"/>
      <c r="I96" s="88"/>
      <c r="J96" s="52"/>
      <c r="K96" s="87"/>
      <c r="L96" s="52"/>
      <c r="M96" s="88">
        <v>103817924257</v>
      </c>
      <c r="N96" s="88"/>
      <c r="O96" s="88">
        <v>768581541783</v>
      </c>
      <c r="P96" s="88"/>
      <c r="Q96" s="88">
        <v>1238898751233</v>
      </c>
      <c r="R96" s="88"/>
      <c r="S96" s="88"/>
      <c r="T96" s="52"/>
      <c r="U96" s="87"/>
    </row>
    <row r="97" spans="3:21" ht="24.75" hidden="1" x14ac:dyDescent="0.4">
      <c r="C97" s="88">
        <f>C96-C94</f>
        <v>0</v>
      </c>
      <c r="D97" s="88"/>
      <c r="E97" s="88">
        <f>E96-E94</f>
        <v>0</v>
      </c>
      <c r="F97" s="88"/>
      <c r="G97" s="88">
        <f>G96-G94</f>
        <v>0</v>
      </c>
      <c r="H97" s="88"/>
      <c r="I97" s="88"/>
      <c r="J97" s="52"/>
      <c r="K97" s="87"/>
      <c r="L97" s="52"/>
      <c r="M97" s="88">
        <f>M96-M94</f>
        <v>0</v>
      </c>
      <c r="N97" s="88"/>
      <c r="O97" s="88">
        <f>O96-O94</f>
        <v>0</v>
      </c>
      <c r="P97" s="88"/>
      <c r="Q97" s="88">
        <f>Q96-Q94</f>
        <v>0</v>
      </c>
      <c r="R97" s="88"/>
      <c r="S97" s="88"/>
      <c r="T97" s="52"/>
      <c r="U97" s="87"/>
    </row>
    <row r="98" spans="3:21" ht="24.75" x14ac:dyDescent="0.4">
      <c r="C98" s="88"/>
      <c r="D98" s="88"/>
      <c r="E98" s="88"/>
      <c r="F98" s="88"/>
      <c r="G98" s="88"/>
      <c r="H98" s="88"/>
      <c r="I98" s="88"/>
      <c r="J98" s="52"/>
      <c r="K98" s="87"/>
      <c r="L98" s="52"/>
      <c r="M98" s="88"/>
      <c r="N98" s="88"/>
      <c r="O98" s="88"/>
      <c r="P98" s="88"/>
      <c r="Q98" s="88"/>
      <c r="R98" s="88"/>
      <c r="S98" s="88"/>
      <c r="T98" s="52"/>
      <c r="U98" s="87"/>
    </row>
    <row r="99" spans="3:21" ht="24.75" x14ac:dyDescent="0.4">
      <c r="C99" s="88"/>
      <c r="D99" s="88"/>
      <c r="E99" s="88"/>
      <c r="F99" s="88"/>
      <c r="G99" s="88"/>
      <c r="H99" s="88"/>
      <c r="I99" s="88"/>
      <c r="J99" s="52"/>
      <c r="K99" s="87"/>
      <c r="L99" s="52"/>
      <c r="M99" s="88"/>
      <c r="N99" s="88"/>
      <c r="O99" s="88"/>
      <c r="P99" s="88"/>
      <c r="Q99" s="88"/>
      <c r="R99" s="88"/>
      <c r="S99" s="88"/>
      <c r="T99" s="52"/>
      <c r="U99" s="87"/>
    </row>
    <row r="100" spans="3:21" ht="24.75" x14ac:dyDescent="0.4">
      <c r="C100" s="88"/>
      <c r="D100" s="88"/>
      <c r="E100" s="88"/>
      <c r="F100" s="88"/>
      <c r="G100" s="88"/>
      <c r="H100" s="88"/>
      <c r="I100" s="88"/>
      <c r="J100" s="52"/>
      <c r="K100" s="87"/>
      <c r="L100" s="52"/>
      <c r="M100" s="88"/>
      <c r="N100" s="88"/>
      <c r="O100" s="88"/>
      <c r="P100" s="88"/>
      <c r="Q100" s="88"/>
      <c r="R100" s="88"/>
      <c r="S100" s="88"/>
      <c r="T100" s="52"/>
      <c r="U100" s="87"/>
    </row>
    <row r="101" spans="3:21" ht="24.75" x14ac:dyDescent="0.4">
      <c r="C101" s="88"/>
      <c r="D101" s="88"/>
      <c r="E101" s="88"/>
      <c r="F101" s="88"/>
      <c r="G101" s="88"/>
      <c r="H101" s="88"/>
      <c r="I101" s="88"/>
      <c r="J101" s="52"/>
      <c r="K101" s="87"/>
      <c r="L101" s="52"/>
      <c r="M101" s="88"/>
      <c r="N101" s="88"/>
      <c r="O101" s="88"/>
      <c r="P101" s="88"/>
      <c r="Q101" s="88"/>
      <c r="R101" s="88"/>
      <c r="S101" s="88"/>
      <c r="T101" s="52"/>
      <c r="U101" s="87"/>
    </row>
    <row r="102" spans="3:21" ht="24.75" x14ac:dyDescent="0.4">
      <c r="C102" s="88"/>
      <c r="D102" s="88"/>
      <c r="E102" s="88"/>
      <c r="F102" s="88"/>
      <c r="G102" s="88"/>
      <c r="H102" s="88"/>
      <c r="I102" s="88"/>
      <c r="J102" s="52"/>
      <c r="K102" s="87"/>
      <c r="L102" s="52"/>
      <c r="M102" s="88"/>
      <c r="N102" s="88"/>
      <c r="O102" s="88"/>
      <c r="P102" s="88"/>
      <c r="Q102" s="88"/>
      <c r="R102" s="88"/>
      <c r="S102" s="88"/>
      <c r="T102" s="52"/>
      <c r="U102" s="87"/>
    </row>
    <row r="103" spans="3:21" ht="24.75" x14ac:dyDescent="0.4">
      <c r="C103" s="88"/>
      <c r="D103" s="88"/>
      <c r="E103" s="88"/>
      <c r="F103" s="88"/>
      <c r="G103" s="88"/>
      <c r="H103" s="88"/>
      <c r="I103" s="88"/>
      <c r="J103" s="52"/>
      <c r="K103" s="87"/>
      <c r="L103" s="52"/>
      <c r="M103" s="88"/>
      <c r="N103" s="88"/>
      <c r="O103" s="88"/>
      <c r="P103" s="88"/>
      <c r="Q103" s="88"/>
      <c r="R103" s="88"/>
      <c r="S103" s="88"/>
      <c r="T103" s="52"/>
      <c r="U103" s="87"/>
    </row>
    <row r="104" spans="3:21" ht="24.75" x14ac:dyDescent="0.4">
      <c r="M104" s="88"/>
    </row>
  </sheetData>
  <mergeCells count="10">
    <mergeCell ref="A1:U1"/>
    <mergeCell ref="A2:U2"/>
    <mergeCell ref="A3:U3"/>
    <mergeCell ref="I8:K8"/>
    <mergeCell ref="S8:U8"/>
    <mergeCell ref="A5:U5"/>
    <mergeCell ref="C7:K7"/>
    <mergeCell ref="M7:U7"/>
    <mergeCell ref="A8:A9"/>
    <mergeCell ref="C6:U6"/>
  </mergeCells>
  <conditionalFormatting sqref="A10:A53 A62:A93">
    <cfRule type="duplicateValues" dxfId="24" priority="324"/>
    <cfRule type="duplicateValues" dxfId="23" priority="325"/>
    <cfRule type="duplicateValues" dxfId="22" priority="326"/>
    <cfRule type="duplicateValues" dxfId="21" priority="327"/>
    <cfRule type="duplicateValues" dxfId="20" priority="328"/>
    <cfRule type="duplicateValues" dxfId="19" priority="329"/>
  </conditionalFormatting>
  <conditionalFormatting sqref="A54">
    <cfRule type="duplicateValues" dxfId="18" priority="6"/>
  </conditionalFormatting>
  <conditionalFormatting sqref="A55">
    <cfRule type="duplicateValues" dxfId="17" priority="5"/>
  </conditionalFormatting>
  <conditionalFormatting sqref="A56">
    <cfRule type="duplicateValues" dxfId="16" priority="4"/>
  </conditionalFormatting>
  <conditionalFormatting sqref="A57:A58">
    <cfRule type="duplicateValues" dxfId="15" priority="3"/>
  </conditionalFormatting>
  <conditionalFormatting sqref="A59:A60">
    <cfRule type="duplicateValues" dxfId="14" priority="2"/>
  </conditionalFormatting>
  <conditionalFormatting sqref="A61">
    <cfRule type="duplicateValues" dxfId="13" priority="1"/>
  </conditionalFormatting>
  <pageMargins left="0.7" right="0.7" top="0.75" bottom="0.75" header="0.3" footer="0.3"/>
  <pageSetup paperSize="9" scale="20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0A4E-7F36-41C7-8226-4E050411462B}">
  <sheetPr>
    <pageSetUpPr fitToPage="1"/>
  </sheetPr>
  <dimension ref="A1:U19"/>
  <sheetViews>
    <sheetView rightToLeft="1" view="pageBreakPreview" zoomScale="59" zoomScaleNormal="100" zoomScaleSheetLayoutView="59" workbookViewId="0">
      <selection activeCell="A17" sqref="A17:XFD18"/>
    </sheetView>
  </sheetViews>
  <sheetFormatPr defaultRowHeight="15.75" x14ac:dyDescent="0.4"/>
  <cols>
    <col min="1" max="1" width="39.28515625" style="71" bestFit="1" customWidth="1"/>
    <col min="2" max="2" width="1.28515625" style="71" customWidth="1"/>
    <col min="3" max="3" width="24.85546875" style="100" bestFit="1" customWidth="1"/>
    <col min="4" max="4" width="1.28515625" style="100" customWidth="1"/>
    <col min="5" max="5" width="26.5703125" style="100" bestFit="1" customWidth="1"/>
    <col min="6" max="6" width="1.28515625" style="100" customWidth="1"/>
    <col min="7" max="7" width="25.140625" style="100" bestFit="1" customWidth="1"/>
    <col min="8" max="8" width="1.28515625" style="100" customWidth="1"/>
    <col min="9" max="9" width="33.140625" style="100" customWidth="1"/>
    <col min="10" max="10" width="1.28515625" style="71" customWidth="1"/>
    <col min="11" max="11" width="30.28515625" style="71" bestFit="1" customWidth="1"/>
    <col min="12" max="12" width="1.42578125" style="71" customWidth="1"/>
    <col min="13" max="13" width="24.85546875" style="100" bestFit="1" customWidth="1"/>
    <col min="14" max="14" width="1.28515625" style="100" customWidth="1"/>
    <col min="15" max="15" width="26.5703125" style="100" bestFit="1" customWidth="1"/>
    <col min="16" max="16" width="1.28515625" style="100" customWidth="1"/>
    <col min="17" max="17" width="23.7109375" style="100" customWidth="1"/>
    <col min="18" max="18" width="1.28515625" style="100" customWidth="1"/>
    <col min="19" max="19" width="31.7109375" style="100" customWidth="1"/>
    <col min="20" max="20" width="1.42578125" style="71" customWidth="1"/>
    <col min="21" max="21" width="30.28515625" style="71" bestFit="1" customWidth="1"/>
    <col min="22" max="22" width="1.42578125" style="71" customWidth="1"/>
    <col min="23" max="16384" width="9.140625" style="71"/>
  </cols>
  <sheetData>
    <row r="1" spans="1:21" ht="39.75" customHeight="1" x14ac:dyDescent="0.4">
      <c r="A1" s="231" t="str">
        <f>سهام!A1</f>
        <v>صندوق سرمایه‌گذاری حفظ ارزش دماوند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</row>
    <row r="2" spans="1:21" ht="39.75" customHeight="1" x14ac:dyDescent="0.4">
      <c r="A2" s="231" t="s">
        <v>40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</row>
    <row r="3" spans="1:21" ht="39.75" customHeight="1" x14ac:dyDescent="0.4">
      <c r="A3" s="231" t="str">
        <f>درآمد!A3</f>
        <v>دوره یک ماهه منتهی به 30 مهر 1405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</row>
    <row r="4" spans="1:21" ht="39.75" customHeight="1" x14ac:dyDescent="0.4"/>
    <row r="5" spans="1:21" ht="39.75" customHeight="1" x14ac:dyDescent="0.4">
      <c r="A5" s="226" t="s">
        <v>144</v>
      </c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</row>
    <row r="6" spans="1:21" ht="39.75" customHeight="1" x14ac:dyDescent="0.4">
      <c r="A6" s="79"/>
      <c r="B6" s="79"/>
      <c r="C6" s="228" t="str">
        <f>'درآمد سرمایه گذاری در سهام'!C6</f>
        <v>(مبالغ به ریال)</v>
      </c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</row>
    <row r="7" spans="1:21" ht="39.75" customHeight="1" thickBot="1" x14ac:dyDescent="0.45">
      <c r="C7" s="227" t="str">
        <f>'درآمد سرمایه گذاری در سهام'!C7</f>
        <v>طی مهر ماه</v>
      </c>
      <c r="D7" s="227"/>
      <c r="E7" s="227"/>
      <c r="F7" s="227"/>
      <c r="G7" s="227"/>
      <c r="H7" s="227"/>
      <c r="I7" s="227"/>
      <c r="J7" s="227"/>
      <c r="K7" s="227"/>
      <c r="M7" s="227" t="str">
        <f>'درآمد سرمایه گذاری در سهام'!M7</f>
        <v>از ابتدای سال مالی تا پایان مهر ماه</v>
      </c>
      <c r="N7" s="227"/>
      <c r="O7" s="227"/>
      <c r="P7" s="227"/>
      <c r="Q7" s="227"/>
      <c r="R7" s="227"/>
      <c r="S7" s="227"/>
      <c r="T7" s="227"/>
      <c r="U7" s="227"/>
    </row>
    <row r="8" spans="1:21" ht="39.75" customHeight="1" thickBot="1" x14ac:dyDescent="0.8">
      <c r="A8" s="229" t="s">
        <v>51</v>
      </c>
      <c r="B8" s="80"/>
      <c r="C8" s="48" t="s">
        <v>52</v>
      </c>
      <c r="D8" s="141"/>
      <c r="E8" s="48" t="s">
        <v>49</v>
      </c>
      <c r="F8" s="141"/>
      <c r="G8" s="48" t="s">
        <v>50</v>
      </c>
      <c r="I8" s="227" t="s">
        <v>19</v>
      </c>
      <c r="J8" s="227"/>
      <c r="K8" s="227"/>
      <c r="M8" s="48" t="s">
        <v>52</v>
      </c>
      <c r="N8" s="141"/>
      <c r="O8" s="48" t="s">
        <v>49</v>
      </c>
      <c r="P8" s="141"/>
      <c r="Q8" s="48" t="s">
        <v>50</v>
      </c>
      <c r="S8" s="227" t="s">
        <v>19</v>
      </c>
      <c r="T8" s="227"/>
      <c r="U8" s="227"/>
    </row>
    <row r="9" spans="1:21" ht="39.75" customHeight="1" thickBot="1" x14ac:dyDescent="0.8">
      <c r="A9" s="230"/>
      <c r="B9" s="80"/>
      <c r="C9" s="47" t="s">
        <v>145</v>
      </c>
      <c r="D9" s="141"/>
      <c r="E9" s="47" t="s">
        <v>146</v>
      </c>
      <c r="F9" s="141"/>
      <c r="G9" s="47" t="s">
        <v>147</v>
      </c>
      <c r="I9" s="93" t="s">
        <v>37</v>
      </c>
      <c r="J9" s="84"/>
      <c r="K9" s="85" t="s">
        <v>43</v>
      </c>
      <c r="M9" s="47" t="s">
        <v>145</v>
      </c>
      <c r="N9" s="141"/>
      <c r="O9" s="47" t="s">
        <v>146</v>
      </c>
      <c r="P9" s="141"/>
      <c r="Q9" s="47" t="s">
        <v>147</v>
      </c>
      <c r="S9" s="93" t="s">
        <v>37</v>
      </c>
      <c r="T9" s="84"/>
      <c r="U9" s="85" t="s">
        <v>43</v>
      </c>
    </row>
    <row r="10" spans="1:21" ht="39.75" customHeight="1" x14ac:dyDescent="0.6">
      <c r="A10" s="49" t="s">
        <v>55</v>
      </c>
      <c r="C10" s="88">
        <v>0</v>
      </c>
      <c r="D10" s="88"/>
      <c r="E10" s="88">
        <v>0</v>
      </c>
      <c r="F10" s="88"/>
      <c r="G10" s="88">
        <v>0</v>
      </c>
      <c r="H10" s="142"/>
      <c r="I10" s="88">
        <f>C10+E10+G10</f>
        <v>0</v>
      </c>
      <c r="J10" s="99"/>
      <c r="K10" s="144">
        <f>I10/$I$13*100</f>
        <v>0</v>
      </c>
      <c r="L10" s="99"/>
      <c r="M10" s="88">
        <v>13523072629</v>
      </c>
      <c r="N10" s="88"/>
      <c r="O10" s="88">
        <v>0</v>
      </c>
      <c r="P10" s="88"/>
      <c r="Q10" s="88">
        <v>-392216248</v>
      </c>
      <c r="R10" s="142"/>
      <c r="S10" s="88">
        <f>M10+O10+Q10</f>
        <v>13130856381</v>
      </c>
      <c r="T10" s="80"/>
      <c r="U10" s="144">
        <f>S10/$S$13*100</f>
        <v>35.699205284676296</v>
      </c>
    </row>
    <row r="11" spans="1:21" ht="39.75" customHeight="1" x14ac:dyDescent="0.6">
      <c r="A11" s="49" t="s">
        <v>54</v>
      </c>
      <c r="C11" s="88">
        <v>5951722660</v>
      </c>
      <c r="D11" s="88"/>
      <c r="E11" s="88">
        <v>206682556</v>
      </c>
      <c r="F11" s="88"/>
      <c r="G11" s="88">
        <v>-238763804</v>
      </c>
      <c r="H11" s="142"/>
      <c r="I11" s="88">
        <f>C11+E11+G11</f>
        <v>5919641412</v>
      </c>
      <c r="J11" s="99"/>
      <c r="K11" s="144">
        <f t="shared" ref="K11" si="0">I11/$I$13*100</f>
        <v>100</v>
      </c>
      <c r="L11" s="99"/>
      <c r="M11" s="88">
        <v>22445290085</v>
      </c>
      <c r="N11" s="88"/>
      <c r="O11" s="88">
        <v>-45674998</v>
      </c>
      <c r="P11" s="88"/>
      <c r="Q11" s="88">
        <v>-362688750</v>
      </c>
      <c r="R11" s="142"/>
      <c r="S11" s="88">
        <f t="shared" ref="S11:S12" si="1">M11+O11+Q11</f>
        <v>22036926337</v>
      </c>
      <c r="T11" s="80"/>
      <c r="U11" s="144">
        <f>S11/$S$13*100</f>
        <v>59.912372378559233</v>
      </c>
    </row>
    <row r="12" spans="1:21" ht="39.75" customHeight="1" thickBot="1" x14ac:dyDescent="0.65">
      <c r="A12" s="49" t="s">
        <v>53</v>
      </c>
      <c r="C12" s="94">
        <v>0</v>
      </c>
      <c r="D12" s="88"/>
      <c r="E12" s="94">
        <v>0</v>
      </c>
      <c r="F12" s="88"/>
      <c r="G12" s="94">
        <v>0</v>
      </c>
      <c r="H12" s="142"/>
      <c r="I12" s="94">
        <f>C12+E12+G12</f>
        <v>0</v>
      </c>
      <c r="J12" s="99"/>
      <c r="K12" s="145">
        <f>I12/$I$13*100</f>
        <v>0</v>
      </c>
      <c r="L12" s="99"/>
      <c r="M12" s="94">
        <v>1554333893</v>
      </c>
      <c r="N12" s="88"/>
      <c r="O12" s="94">
        <v>0</v>
      </c>
      <c r="P12" s="88"/>
      <c r="Q12" s="94">
        <v>59812500</v>
      </c>
      <c r="R12" s="142"/>
      <c r="S12" s="94">
        <f t="shared" si="1"/>
        <v>1614146393</v>
      </c>
      <c r="T12" s="80"/>
      <c r="U12" s="145">
        <f>S12/$S$13*100</f>
        <v>4.3884223367644779</v>
      </c>
    </row>
    <row r="13" spans="1:21" ht="39.75" customHeight="1" thickBot="1" x14ac:dyDescent="0.65">
      <c r="A13" s="97"/>
      <c r="C13" s="146">
        <f>SUM(C10:C12)</f>
        <v>5951722660</v>
      </c>
      <c r="D13" s="88"/>
      <c r="E13" s="146">
        <f>SUM(E10:E12)</f>
        <v>206682556</v>
      </c>
      <c r="F13" s="88"/>
      <c r="G13" s="146">
        <f>SUM(G10:G12)</f>
        <v>-238763804</v>
      </c>
      <c r="H13" s="88"/>
      <c r="I13" s="143">
        <f>SUM(I10:I12)</f>
        <v>5919641412</v>
      </c>
      <c r="J13" s="147"/>
      <c r="K13" s="98">
        <f>SUM(K10:K12)</f>
        <v>100</v>
      </c>
      <c r="L13" s="147"/>
      <c r="M13" s="148">
        <f>SUM(M10:M12)</f>
        <v>37522696607</v>
      </c>
      <c r="N13" s="88"/>
      <c r="O13" s="143">
        <f>SUM(O10:O12)</f>
        <v>-45674998</v>
      </c>
      <c r="P13" s="88"/>
      <c r="Q13" s="143">
        <f>SUM(Q10:Q12)</f>
        <v>-695092498</v>
      </c>
      <c r="R13" s="88"/>
      <c r="S13" s="143">
        <f>SUM(S10:S12)</f>
        <v>36781929111</v>
      </c>
      <c r="T13" s="80"/>
      <c r="U13" s="98">
        <f>SUM(U10:U12)</f>
        <v>100</v>
      </c>
    </row>
    <row r="14" spans="1:21" ht="16.5" thickTop="1" x14ac:dyDescent="0.4"/>
    <row r="15" spans="1:21" ht="24.75" hidden="1" x14ac:dyDescent="0.6">
      <c r="C15" s="88">
        <f>'سود اوراق بهادار'!C12</f>
        <v>5951722660</v>
      </c>
      <c r="D15" s="88"/>
      <c r="E15" s="88">
        <f>'درآمد ناشی از تغییر قیمت اوراق'!I70</f>
        <v>206682556</v>
      </c>
      <c r="F15" s="88"/>
      <c r="G15" s="88">
        <f>'درآمد ناشی از فروش'!I70</f>
        <v>-238763804</v>
      </c>
      <c r="H15" s="142"/>
      <c r="I15" s="88">
        <f>C15+E15+G15</f>
        <v>5919641412</v>
      </c>
      <c r="M15" s="88">
        <f>'سود اوراق بهادار'!I12</f>
        <v>37522696607</v>
      </c>
      <c r="N15" s="88"/>
      <c r="O15" s="88">
        <f>'درآمد ناشی از تغییر قیمت اوراق'!Q70</f>
        <v>-45674998</v>
      </c>
      <c r="P15" s="88"/>
      <c r="Q15" s="88">
        <v>-456328694</v>
      </c>
      <c r="R15" s="142"/>
      <c r="S15" s="88">
        <f>M15+O15+Q15</f>
        <v>37020692915</v>
      </c>
    </row>
    <row r="16" spans="1:21" ht="24.75" hidden="1" x14ac:dyDescent="0.6">
      <c r="C16" s="88">
        <f>C15-C13</f>
        <v>0</v>
      </c>
      <c r="D16" s="88"/>
      <c r="E16" s="88">
        <f>E15-E13</f>
        <v>0</v>
      </c>
      <c r="F16" s="88"/>
      <c r="G16" s="88">
        <f>G15-G13</f>
        <v>0</v>
      </c>
      <c r="H16" s="142"/>
      <c r="I16" s="88">
        <f>I15-I13</f>
        <v>0</v>
      </c>
      <c r="M16" s="88">
        <f>M15-M13</f>
        <v>0</v>
      </c>
      <c r="N16" s="88"/>
      <c r="O16" s="88">
        <f>O15-O13</f>
        <v>0</v>
      </c>
      <c r="P16" s="88"/>
      <c r="Q16" s="88">
        <f>Q15-Q13</f>
        <v>238763804</v>
      </c>
      <c r="R16" s="142"/>
      <c r="S16" s="88">
        <f>S15-S13</f>
        <v>238763804</v>
      </c>
    </row>
    <row r="17" spans="3:19" ht="24.75" hidden="1" x14ac:dyDescent="0.6">
      <c r="C17" s="88">
        <v>5951722660</v>
      </c>
      <c r="D17" s="88"/>
      <c r="E17" s="88">
        <v>206682556</v>
      </c>
      <c r="F17" s="88"/>
      <c r="G17" s="88">
        <v>-238763804</v>
      </c>
      <c r="H17" s="142"/>
      <c r="I17" s="88"/>
      <c r="M17" s="88">
        <v>37522696607</v>
      </c>
      <c r="N17" s="88"/>
      <c r="O17" s="88">
        <v>-45674998</v>
      </c>
      <c r="P17" s="88"/>
      <c r="Q17" s="88">
        <v>-695092498</v>
      </c>
      <c r="R17" s="142"/>
      <c r="S17" s="88"/>
    </row>
    <row r="18" spans="3:19" ht="24.75" hidden="1" x14ac:dyDescent="0.6">
      <c r="C18" s="88">
        <f>C17-C13</f>
        <v>0</v>
      </c>
      <c r="D18" s="88"/>
      <c r="E18" s="88">
        <f>E17-E13</f>
        <v>0</v>
      </c>
      <c r="F18" s="88"/>
      <c r="G18" s="88">
        <f>G17-G13</f>
        <v>0</v>
      </c>
      <c r="H18" s="142"/>
      <c r="I18" s="88"/>
      <c r="M18" s="88">
        <f>M17-M13</f>
        <v>0</v>
      </c>
      <c r="N18" s="88"/>
      <c r="O18" s="88">
        <f>O17-O13</f>
        <v>0</v>
      </c>
      <c r="P18" s="88"/>
      <c r="Q18" s="88">
        <f>Q17-Q13</f>
        <v>0</v>
      </c>
      <c r="R18" s="142"/>
      <c r="S18" s="88"/>
    </row>
    <row r="19" spans="3:19" ht="24.75" x14ac:dyDescent="0.6">
      <c r="M19" s="88"/>
      <c r="N19" s="88"/>
      <c r="O19" s="88"/>
      <c r="P19" s="88"/>
      <c r="Q19" s="88"/>
      <c r="R19" s="142"/>
      <c r="S19" s="88"/>
    </row>
  </sheetData>
  <mergeCells count="10">
    <mergeCell ref="A1:U1"/>
    <mergeCell ref="A2:U2"/>
    <mergeCell ref="A3:U3"/>
    <mergeCell ref="A5:U5"/>
    <mergeCell ref="C6:U6"/>
    <mergeCell ref="A8:A9"/>
    <mergeCell ref="I8:K8"/>
    <mergeCell ref="S8:U8"/>
    <mergeCell ref="M7:U7"/>
    <mergeCell ref="C7:K7"/>
  </mergeCells>
  <pageMargins left="0.39" right="0.39" top="0.39" bottom="0.39" header="0" footer="0"/>
  <pageSetup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FE2B-111C-4619-BCC7-96440E29D07F}">
  <sheetPr>
    <pageSetUpPr fitToPage="1"/>
  </sheetPr>
  <dimension ref="A1:I21"/>
  <sheetViews>
    <sheetView rightToLeft="1" view="pageBreakPreview" zoomScale="75" zoomScaleNormal="100" zoomScaleSheetLayoutView="75" workbookViewId="0">
      <selection activeCell="A16" sqref="A16:XFD17"/>
    </sheetView>
  </sheetViews>
  <sheetFormatPr defaultRowHeight="12.75" x14ac:dyDescent="0.2"/>
  <cols>
    <col min="1" max="1" width="43.28515625" style="12" customWidth="1"/>
    <col min="2" max="2" width="1.28515625" style="12" customWidth="1"/>
    <col min="3" max="3" width="46.5703125" style="12" bestFit="1" customWidth="1"/>
    <col min="4" max="4" width="1.28515625" style="12" customWidth="1"/>
    <col min="5" max="5" width="43.7109375" style="12" customWidth="1"/>
    <col min="6" max="6" width="1.28515625" style="12" customWidth="1"/>
    <col min="7" max="7" width="46.5703125" style="12" bestFit="1" customWidth="1"/>
    <col min="8" max="8" width="1.28515625" style="12" customWidth="1"/>
    <col min="9" max="9" width="45.140625" style="12" customWidth="1"/>
    <col min="10" max="10" width="1.42578125" style="12" customWidth="1"/>
    <col min="11" max="16384" width="9.140625" style="12"/>
  </cols>
  <sheetData>
    <row r="1" spans="1:9" ht="39" customHeight="1" x14ac:dyDescent="0.2">
      <c r="A1" s="224" t="str">
        <f>سهام!A1</f>
        <v>صندوق سرمایه‌گذاری حفظ ارزش دماوند</v>
      </c>
      <c r="B1" s="224"/>
      <c r="C1" s="224"/>
      <c r="D1" s="224"/>
      <c r="E1" s="224"/>
      <c r="F1" s="224"/>
      <c r="G1" s="224"/>
      <c r="H1" s="224"/>
      <c r="I1" s="224"/>
    </row>
    <row r="2" spans="1:9" ht="39" customHeight="1" x14ac:dyDescent="0.2">
      <c r="A2" s="224" t="s">
        <v>40</v>
      </c>
      <c r="B2" s="224"/>
      <c r="C2" s="224"/>
      <c r="D2" s="224"/>
      <c r="E2" s="224"/>
      <c r="F2" s="224"/>
      <c r="G2" s="224"/>
      <c r="H2" s="224"/>
      <c r="I2" s="224"/>
    </row>
    <row r="3" spans="1:9" ht="39" customHeight="1" x14ac:dyDescent="0.2">
      <c r="A3" s="224" t="str">
        <f>درآمد!A3</f>
        <v>دوره یک ماهه منتهی به 30 مهر 1405</v>
      </c>
      <c r="B3" s="224"/>
      <c r="C3" s="224"/>
      <c r="D3" s="224"/>
      <c r="E3" s="224"/>
      <c r="F3" s="224"/>
      <c r="G3" s="224"/>
      <c r="H3" s="224"/>
      <c r="I3" s="224"/>
    </row>
    <row r="4" spans="1:9" ht="39" customHeight="1" x14ac:dyDescent="0.2"/>
    <row r="5" spans="1:9" ht="39" customHeight="1" x14ac:dyDescent="0.2">
      <c r="A5" s="235" t="s">
        <v>175</v>
      </c>
      <c r="B5" s="235"/>
      <c r="C5" s="235"/>
      <c r="D5" s="235"/>
      <c r="E5" s="235"/>
      <c r="F5" s="235"/>
      <c r="G5" s="235"/>
      <c r="H5" s="235"/>
      <c r="I5" s="235"/>
    </row>
    <row r="6" spans="1:9" ht="39" customHeight="1" x14ac:dyDescent="0.2">
      <c r="A6" s="102"/>
      <c r="B6" s="102"/>
      <c r="C6" s="234" t="str">
        <f>'درآمد سرمایه گذاری در سهام'!C6</f>
        <v>(مبالغ به ریال)</v>
      </c>
      <c r="D6" s="234"/>
      <c r="E6" s="234"/>
      <c r="F6" s="234"/>
      <c r="G6" s="234"/>
      <c r="H6" s="234"/>
      <c r="I6" s="234"/>
    </row>
    <row r="7" spans="1:9" ht="39" customHeight="1" thickBot="1" x14ac:dyDescent="0.4">
      <c r="C7" s="227" t="str">
        <f>'درآمد سرمایه گذاری در سهام'!C7</f>
        <v>طی مهر ماه</v>
      </c>
      <c r="D7" s="227"/>
      <c r="E7" s="227"/>
      <c r="F7" s="46"/>
      <c r="G7" s="227" t="str">
        <f>'درآمد سرمایه گذاری در سهام'!M7</f>
        <v>از ابتدای سال مالی تا پایان مهر ماه</v>
      </c>
      <c r="H7" s="227"/>
      <c r="I7" s="227"/>
    </row>
    <row r="8" spans="1:9" ht="39" customHeight="1" thickBot="1" x14ac:dyDescent="0.4">
      <c r="A8" s="227" t="s">
        <v>61</v>
      </c>
      <c r="C8" s="106" t="s">
        <v>62</v>
      </c>
      <c r="D8" s="46"/>
      <c r="E8" s="232" t="s">
        <v>63</v>
      </c>
      <c r="F8" s="46"/>
      <c r="G8" s="106" t="s">
        <v>62</v>
      </c>
      <c r="H8" s="46"/>
      <c r="I8" s="232" t="s">
        <v>63</v>
      </c>
    </row>
    <row r="9" spans="1:9" ht="39" customHeight="1" thickBot="1" x14ac:dyDescent="0.4">
      <c r="A9" s="227"/>
      <c r="C9" s="47" t="s">
        <v>148</v>
      </c>
      <c r="D9" s="46"/>
      <c r="E9" s="233"/>
      <c r="F9" s="46"/>
      <c r="G9" s="47" t="s">
        <v>148</v>
      </c>
      <c r="H9" s="46"/>
      <c r="I9" s="233"/>
    </row>
    <row r="10" spans="1:9" ht="39" customHeight="1" x14ac:dyDescent="0.2">
      <c r="A10" s="49" t="s">
        <v>211</v>
      </c>
      <c r="C10" s="50">
        <v>376599984</v>
      </c>
      <c r="D10" s="51"/>
      <c r="E10" s="53">
        <f>C10/$C$14*100</f>
        <v>99.077663732173463</v>
      </c>
      <c r="F10" s="51"/>
      <c r="G10" s="50">
        <v>1957097924</v>
      </c>
      <c r="H10" s="51"/>
      <c r="I10" s="53">
        <f>G10/$G$14*100</f>
        <v>99.745844098579724</v>
      </c>
    </row>
    <row r="11" spans="1:9" ht="39" customHeight="1" x14ac:dyDescent="0.2">
      <c r="A11" s="49" t="s">
        <v>212</v>
      </c>
      <c r="C11" s="50">
        <v>3166172</v>
      </c>
      <c r="D11" s="51"/>
      <c r="E11" s="53">
        <f>C11/$C$14*100</f>
        <v>0.83297115789102927</v>
      </c>
      <c r="F11" s="51"/>
      <c r="G11" s="50">
        <v>3221534</v>
      </c>
      <c r="H11" s="51"/>
      <c r="I11" s="53">
        <f>G11/$G$14*100</f>
        <v>0.16418934596053147</v>
      </c>
    </row>
    <row r="12" spans="1:9" ht="39" customHeight="1" x14ac:dyDescent="0.2">
      <c r="A12" s="49" t="s">
        <v>213</v>
      </c>
      <c r="C12" s="50">
        <v>339682</v>
      </c>
      <c r="D12" s="51"/>
      <c r="E12" s="53">
        <f>C12/$C$14*100</f>
        <v>8.9365109935512221E-2</v>
      </c>
      <c r="F12" s="51"/>
      <c r="G12" s="50">
        <v>1333647</v>
      </c>
      <c r="H12" s="51"/>
      <c r="I12" s="53">
        <f>G12/$G$14*100</f>
        <v>6.7970919652632855E-2</v>
      </c>
    </row>
    <row r="13" spans="1:9" ht="39" customHeight="1" thickBot="1" x14ac:dyDescent="0.25">
      <c r="A13" s="49" t="s">
        <v>214</v>
      </c>
      <c r="C13" s="104">
        <v>0</v>
      </c>
      <c r="D13" s="51"/>
      <c r="E13" s="105">
        <f>C13/$C$14*100</f>
        <v>0</v>
      </c>
      <c r="F13" s="51"/>
      <c r="G13" s="104">
        <v>431573</v>
      </c>
      <c r="H13" s="51"/>
      <c r="I13" s="105">
        <f>G13/$G$14*100</f>
        <v>2.1995635807110666E-2</v>
      </c>
    </row>
    <row r="14" spans="1:9" ht="39" customHeight="1" thickBot="1" x14ac:dyDescent="0.25">
      <c r="A14" s="97"/>
      <c r="C14" s="103">
        <f>SUM(C10:C13)</f>
        <v>380105838</v>
      </c>
      <c r="D14" s="51"/>
      <c r="E14" s="103">
        <f>SUM(E10:E13)</f>
        <v>100</v>
      </c>
      <c r="F14" s="51"/>
      <c r="G14" s="103">
        <f>SUM(G10:G13)</f>
        <v>1962084678</v>
      </c>
      <c r="H14" s="51"/>
      <c r="I14" s="103">
        <f>SUM(I10:I13)</f>
        <v>100.00000000000001</v>
      </c>
    </row>
    <row r="15" spans="1:9" ht="13.5" thickTop="1" x14ac:dyDescent="0.2">
      <c r="C15" s="13"/>
      <c r="G15" s="13"/>
    </row>
    <row r="16" spans="1:9" ht="24.75" hidden="1" x14ac:dyDescent="0.2">
      <c r="C16" s="50">
        <v>380105838</v>
      </c>
      <c r="D16" s="51"/>
      <c r="E16" s="53"/>
      <c r="F16" s="51"/>
      <c r="G16" s="50">
        <v>1962084678</v>
      </c>
      <c r="H16" s="51"/>
      <c r="I16" s="53"/>
    </row>
    <row r="17" spans="3:9" ht="24.75" hidden="1" x14ac:dyDescent="0.2">
      <c r="C17" s="50">
        <f>C16-C14</f>
        <v>0</v>
      </c>
      <c r="D17" s="51"/>
      <c r="E17" s="53"/>
      <c r="F17" s="51"/>
      <c r="G17" s="50">
        <f>G16-G14</f>
        <v>0</v>
      </c>
      <c r="H17" s="51"/>
      <c r="I17" s="53"/>
    </row>
    <row r="18" spans="3:9" ht="24.75" x14ac:dyDescent="0.2">
      <c r="C18" s="50"/>
      <c r="D18" s="51"/>
      <c r="E18" s="53"/>
      <c r="F18" s="51"/>
      <c r="G18" s="50"/>
      <c r="H18" s="51"/>
      <c r="I18" s="53"/>
    </row>
    <row r="19" spans="3:9" ht="24.75" x14ac:dyDescent="0.2">
      <c r="C19" s="50"/>
      <c r="D19" s="51"/>
      <c r="E19" s="53"/>
      <c r="F19" s="51"/>
      <c r="G19" s="50"/>
      <c r="H19" s="51"/>
      <c r="I19" s="53"/>
    </row>
    <row r="20" spans="3:9" ht="24.75" x14ac:dyDescent="0.2">
      <c r="C20" s="50"/>
      <c r="D20" s="51"/>
      <c r="E20" s="53"/>
      <c r="F20" s="51"/>
      <c r="G20" s="50"/>
      <c r="H20" s="51"/>
      <c r="I20" s="53"/>
    </row>
    <row r="21" spans="3:9" ht="24.75" x14ac:dyDescent="0.2">
      <c r="C21" s="50"/>
      <c r="D21" s="51"/>
      <c r="E21" s="53"/>
      <c r="F21" s="51"/>
      <c r="G21" s="50"/>
      <c r="H21" s="51"/>
      <c r="I21" s="53"/>
    </row>
  </sheetData>
  <sortState xmlns:xlrd2="http://schemas.microsoft.com/office/spreadsheetml/2017/richdata2" ref="A10:I13">
    <sortCondition descending="1" ref="G10:G13"/>
  </sortState>
  <mergeCells count="10">
    <mergeCell ref="A8:A9"/>
    <mergeCell ref="E8:E9"/>
    <mergeCell ref="I8:I9"/>
    <mergeCell ref="C6:I6"/>
    <mergeCell ref="A1:I1"/>
    <mergeCell ref="A2:I2"/>
    <mergeCell ref="A3:I3"/>
    <mergeCell ref="A5:I5"/>
    <mergeCell ref="C7:E7"/>
    <mergeCell ref="G7:I7"/>
  </mergeCells>
  <pageMargins left="0.39" right="0.39" top="0.39" bottom="0.39" header="0" footer="0"/>
  <pageSetup scale="5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8"/>
  <sheetViews>
    <sheetView rightToLeft="1" view="pageBreakPreview" zoomScale="75" zoomScaleNormal="100" zoomScaleSheetLayoutView="75" workbookViewId="0">
      <selection activeCell="A15" sqref="A15:XFD16"/>
    </sheetView>
  </sheetViews>
  <sheetFormatPr defaultRowHeight="12.75" x14ac:dyDescent="0.2"/>
  <cols>
    <col min="1" max="1" width="52.85546875" customWidth="1"/>
    <col min="2" max="2" width="1.42578125" customWidth="1"/>
    <col min="3" max="3" width="53.5703125" customWidth="1"/>
    <col min="4" max="4" width="1.42578125" customWidth="1"/>
    <col min="5" max="5" width="54.85546875" bestFit="1" customWidth="1"/>
    <col min="6" max="6" width="1.42578125" customWidth="1"/>
  </cols>
  <sheetData>
    <row r="1" spans="1:5" ht="39" customHeight="1" x14ac:dyDescent="0.2">
      <c r="A1" s="194" t="str">
        <f>سهام!A1</f>
        <v>صندوق سرمایه‌گذاری حفظ ارزش دماوند</v>
      </c>
      <c r="B1" s="194"/>
      <c r="C1" s="194"/>
      <c r="D1" s="194"/>
      <c r="E1" s="194"/>
    </row>
    <row r="2" spans="1:5" ht="39" customHeight="1" x14ac:dyDescent="0.2">
      <c r="A2" s="194" t="s">
        <v>40</v>
      </c>
      <c r="B2" s="194"/>
      <c r="C2" s="194"/>
      <c r="D2" s="194"/>
      <c r="E2" s="194"/>
    </row>
    <row r="3" spans="1:5" ht="39" customHeight="1" x14ac:dyDescent="0.2">
      <c r="A3" s="194" t="str">
        <f>درآمد!A3</f>
        <v>دوره یک ماهه منتهی به 30 مهر 1405</v>
      </c>
      <c r="B3" s="194"/>
      <c r="C3" s="194"/>
      <c r="D3" s="194"/>
      <c r="E3" s="194"/>
    </row>
    <row r="4" spans="1:5" ht="39" customHeight="1" x14ac:dyDescent="0.2"/>
    <row r="5" spans="1:5" ht="39" customHeight="1" x14ac:dyDescent="0.2">
      <c r="A5" s="195" t="s">
        <v>149</v>
      </c>
      <c r="B5" s="195"/>
      <c r="C5" s="195"/>
      <c r="D5" s="195"/>
      <c r="E5" s="195"/>
    </row>
    <row r="6" spans="1:5" ht="39" customHeight="1" x14ac:dyDescent="0.2">
      <c r="A6" s="109"/>
      <c r="B6" s="109"/>
      <c r="C6" s="236" t="str">
        <f>'درآمد سرمایه گذاری در سهام'!C6</f>
        <v>(مبالغ به ریال)</v>
      </c>
      <c r="D6" s="236"/>
      <c r="E6" s="236"/>
    </row>
    <row r="7" spans="1:5" ht="39" customHeight="1" thickBot="1" x14ac:dyDescent="0.4">
      <c r="A7" s="74" t="s">
        <v>46</v>
      </c>
      <c r="B7" s="108"/>
      <c r="C7" s="30" t="str">
        <f>'درآمد سرمایه گذاری در سهام'!C7</f>
        <v>طی مهر ماه</v>
      </c>
      <c r="D7" s="108"/>
      <c r="E7" s="30" t="str">
        <f>'درآمد سرمایه گذاری در سهام'!M7</f>
        <v>از ابتدای سال مالی تا پایان مهر ماه</v>
      </c>
    </row>
    <row r="8" spans="1:5" ht="39" customHeight="1" x14ac:dyDescent="0.2">
      <c r="A8" s="20" t="s">
        <v>218</v>
      </c>
      <c r="C8" s="58">
        <v>2680781822</v>
      </c>
      <c r="D8" s="24"/>
      <c r="E8" s="58">
        <v>6890936354</v>
      </c>
    </row>
    <row r="9" spans="1:5" ht="39" customHeight="1" x14ac:dyDescent="0.2">
      <c r="A9" s="20" t="s">
        <v>216</v>
      </c>
      <c r="C9" s="58">
        <v>0</v>
      </c>
      <c r="D9" s="24"/>
      <c r="E9" s="58">
        <v>357850851</v>
      </c>
    </row>
    <row r="10" spans="1:5" ht="39" customHeight="1" thickBot="1" x14ac:dyDescent="0.25">
      <c r="A10" s="20" t="s">
        <v>217</v>
      </c>
      <c r="C10" s="111">
        <v>0</v>
      </c>
      <c r="D10" s="24"/>
      <c r="E10" s="111">
        <v>2327515</v>
      </c>
    </row>
    <row r="11" spans="1:5" ht="39" customHeight="1" thickBot="1" x14ac:dyDescent="0.25">
      <c r="A11" s="107"/>
      <c r="C11" s="110">
        <f>SUM(C8:C10)</f>
        <v>2680781822</v>
      </c>
      <c r="D11" s="24"/>
      <c r="E11" s="110">
        <f>SUM(E8:E10)</f>
        <v>7251114720</v>
      </c>
    </row>
    <row r="12" spans="1:5" ht="13.5" thickTop="1" x14ac:dyDescent="0.2">
      <c r="C12" s="6"/>
    </row>
    <row r="13" spans="1:5" ht="24.75" hidden="1" x14ac:dyDescent="0.2">
      <c r="C13" s="58">
        <v>2426087777</v>
      </c>
      <c r="D13" s="58"/>
      <c r="E13" s="58">
        <v>4570332898</v>
      </c>
    </row>
    <row r="14" spans="1:5" ht="24.75" hidden="1" x14ac:dyDescent="0.2">
      <c r="C14" s="58">
        <f>C13-C11</f>
        <v>-254694045</v>
      </c>
      <c r="D14" s="58"/>
      <c r="E14" s="58">
        <f>E13-E11</f>
        <v>-2680781822</v>
      </c>
    </row>
    <row r="15" spans="1:5" ht="24.75" hidden="1" x14ac:dyDescent="0.2">
      <c r="C15" s="58">
        <v>2680781822</v>
      </c>
      <c r="D15" s="58"/>
      <c r="E15" s="58">
        <v>7251114720</v>
      </c>
    </row>
    <row r="16" spans="1:5" ht="24.75" hidden="1" x14ac:dyDescent="0.2">
      <c r="C16" s="58">
        <f>C15-C11</f>
        <v>0</v>
      </c>
      <c r="D16" s="58"/>
      <c r="E16" s="58">
        <f>E15-E11</f>
        <v>0</v>
      </c>
    </row>
    <row r="17" spans="3:5" ht="24.75" x14ac:dyDescent="0.2">
      <c r="C17" s="58"/>
      <c r="D17" s="58"/>
      <c r="E17" s="58"/>
    </row>
    <row r="18" spans="3:5" ht="24.75" x14ac:dyDescent="0.2">
      <c r="C18" s="58"/>
      <c r="D18" s="58"/>
      <c r="E18" s="58"/>
    </row>
  </sheetData>
  <sortState xmlns:xlrd2="http://schemas.microsoft.com/office/spreadsheetml/2017/richdata2" ref="A8:E10">
    <sortCondition descending="1" ref="E8:E10"/>
  </sortState>
  <mergeCells count="5">
    <mergeCell ref="A1:E1"/>
    <mergeCell ref="A2:E2"/>
    <mergeCell ref="A3:E3"/>
    <mergeCell ref="A5:E5"/>
    <mergeCell ref="C6:E6"/>
  </mergeCells>
  <pageMargins left="0.39" right="0.39" top="0.39" bottom="0.39" header="0" footer="0"/>
  <pageSetup scale="8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AA3F-9074-4809-8DA6-59583AE37752}">
  <sheetPr>
    <pageSetUpPr fitToPage="1"/>
  </sheetPr>
  <dimension ref="A1:Q19"/>
  <sheetViews>
    <sheetView rightToLeft="1" view="pageBreakPreview" zoomScale="71" zoomScaleNormal="100" zoomScaleSheetLayoutView="71" workbookViewId="0">
      <selection activeCell="D16" sqref="D16"/>
    </sheetView>
  </sheetViews>
  <sheetFormatPr defaultRowHeight="18" x14ac:dyDescent="0.45"/>
  <cols>
    <col min="1" max="1" width="27.140625" style="115" bestFit="1" customWidth="1"/>
    <col min="2" max="2" width="19" style="115" bestFit="1" customWidth="1"/>
    <col min="3" max="3" width="54.28515625" style="115" customWidth="1"/>
    <col min="4" max="4" width="19.140625" style="115" customWidth="1"/>
    <col min="5" max="5" width="29.140625" style="115" bestFit="1" customWidth="1"/>
    <col min="6" max="6" width="54.42578125" style="115" customWidth="1"/>
    <col min="7" max="7" width="22.28515625" style="115" customWidth="1"/>
    <col min="8" max="8" width="41.7109375" style="115" customWidth="1"/>
    <col min="9" max="9" width="1.42578125" style="115" customWidth="1"/>
    <col min="10" max="11" width="9.140625" style="115"/>
    <col min="12" max="12" width="15.28515625" style="115" bestFit="1" customWidth="1"/>
    <col min="13" max="13" width="9.140625" style="115"/>
    <col min="14" max="14" width="15.28515625" style="115" bestFit="1" customWidth="1"/>
    <col min="15" max="16384" width="9.140625" style="115"/>
  </cols>
  <sheetData>
    <row r="1" spans="1:17" ht="38.25" customHeight="1" x14ac:dyDescent="0.45">
      <c r="A1" s="224" t="str">
        <f>'[1]درآمد ناشی از تغییر قیمت اوراق'!A1:Q1</f>
        <v>صندوق حفظ ارزش دماوند</v>
      </c>
      <c r="B1" s="224"/>
      <c r="C1" s="224"/>
      <c r="D1" s="224"/>
      <c r="E1" s="224"/>
      <c r="F1" s="224"/>
      <c r="G1" s="224"/>
      <c r="H1" s="224"/>
      <c r="I1" s="11"/>
      <c r="J1" s="11"/>
      <c r="K1" s="11"/>
      <c r="L1" s="11"/>
      <c r="M1" s="11"/>
      <c r="N1" s="11"/>
      <c r="O1" s="11"/>
      <c r="P1" s="11"/>
      <c r="Q1" s="11"/>
    </row>
    <row r="2" spans="1:17" ht="38.25" customHeight="1" x14ac:dyDescent="0.45">
      <c r="A2" s="224" t="s">
        <v>40</v>
      </c>
      <c r="B2" s="224"/>
      <c r="C2" s="224"/>
      <c r="D2" s="224"/>
      <c r="E2" s="224"/>
      <c r="F2" s="224"/>
      <c r="G2" s="224"/>
      <c r="H2" s="224"/>
      <c r="I2" s="11"/>
      <c r="J2" s="11"/>
      <c r="K2" s="11"/>
      <c r="L2" s="11"/>
      <c r="M2" s="11"/>
      <c r="N2" s="11"/>
      <c r="O2" s="11"/>
      <c r="P2" s="11"/>
      <c r="Q2" s="11"/>
    </row>
    <row r="3" spans="1:17" ht="38.25" customHeight="1" x14ac:dyDescent="0.45">
      <c r="A3" s="224" t="str">
        <f>درآمد!A3</f>
        <v>دوره یک ماهه منتهی به 30 مهر 1405</v>
      </c>
      <c r="B3" s="224"/>
      <c r="C3" s="224"/>
      <c r="D3" s="224"/>
      <c r="E3" s="224"/>
      <c r="F3" s="224"/>
      <c r="G3" s="224"/>
      <c r="H3" s="224"/>
      <c r="I3" s="11"/>
      <c r="J3" s="11"/>
      <c r="K3" s="11"/>
      <c r="L3" s="11"/>
      <c r="M3" s="11"/>
      <c r="N3" s="11"/>
      <c r="O3" s="11"/>
      <c r="P3" s="11"/>
      <c r="Q3" s="11"/>
    </row>
    <row r="4" spans="1:17" ht="38.25" customHeight="1" x14ac:dyDescent="0.45"/>
    <row r="5" spans="1:17" ht="38.25" customHeight="1" x14ac:dyDescent="0.45">
      <c r="A5" s="240" t="s">
        <v>150</v>
      </c>
      <c r="B5" s="240"/>
      <c r="C5" s="240"/>
      <c r="D5" s="240"/>
      <c r="E5" s="240"/>
      <c r="F5" s="240"/>
      <c r="G5" s="240"/>
      <c r="H5" s="240"/>
    </row>
    <row r="6" spans="1:17" ht="38.25" customHeight="1" thickBot="1" x14ac:dyDescent="0.5">
      <c r="A6" s="241" t="str">
        <f>'درآمد سرمایه گذاری در سهام'!C6</f>
        <v>(مبالغ به ریال)</v>
      </c>
      <c r="B6" s="241"/>
      <c r="C6" s="241"/>
      <c r="D6" s="241"/>
      <c r="E6" s="241"/>
      <c r="F6" s="241"/>
      <c r="G6" s="241"/>
      <c r="H6" s="241"/>
    </row>
    <row r="7" spans="1:17" ht="62.25" customHeight="1" thickBot="1" x14ac:dyDescent="0.5">
      <c r="A7" s="118" t="s">
        <v>57</v>
      </c>
      <c r="B7" s="118" t="s">
        <v>58</v>
      </c>
      <c r="C7" s="118" t="s">
        <v>59</v>
      </c>
      <c r="D7" s="118" t="s">
        <v>28</v>
      </c>
      <c r="E7" s="118" t="s">
        <v>60</v>
      </c>
      <c r="F7" s="119" t="s">
        <v>56</v>
      </c>
      <c r="G7" s="119" t="s">
        <v>77</v>
      </c>
      <c r="H7" s="119" t="s">
        <v>76</v>
      </c>
    </row>
    <row r="8" spans="1:17" ht="38.25" customHeight="1" thickBot="1" x14ac:dyDescent="0.5">
      <c r="A8" s="238" t="s">
        <v>103</v>
      </c>
      <c r="B8" s="238" t="s">
        <v>104</v>
      </c>
      <c r="C8" s="112" t="s">
        <v>96</v>
      </c>
      <c r="D8" s="113">
        <f>اوراق!AA10</f>
        <v>42000</v>
      </c>
      <c r="E8" s="113">
        <f t="shared" ref="E8:E9" si="0">D8*1000000</f>
        <v>42000000000</v>
      </c>
      <c r="F8" s="113">
        <v>4390064027</v>
      </c>
      <c r="G8" s="113">
        <v>23</v>
      </c>
      <c r="H8" s="114" t="s">
        <v>98</v>
      </c>
    </row>
    <row r="9" spans="1:17" ht="38.25" customHeight="1" thickBot="1" x14ac:dyDescent="0.5">
      <c r="A9" s="239"/>
      <c r="B9" s="239"/>
      <c r="C9" s="150" t="s">
        <v>97</v>
      </c>
      <c r="D9" s="151">
        <v>371000</v>
      </c>
      <c r="E9" s="151">
        <f t="shared" si="0"/>
        <v>371000000000</v>
      </c>
      <c r="F9" s="151">
        <v>3254638555</v>
      </c>
      <c r="G9" s="151">
        <v>23</v>
      </c>
      <c r="H9" s="152" t="s">
        <v>105</v>
      </c>
    </row>
    <row r="10" spans="1:17" ht="38.25" customHeight="1" x14ac:dyDescent="0.45">
      <c r="A10" s="237" t="s">
        <v>176</v>
      </c>
      <c r="B10" s="237"/>
      <c r="C10" s="237"/>
      <c r="D10" s="237"/>
      <c r="E10" s="237"/>
      <c r="F10" s="237"/>
      <c r="G10" s="237"/>
      <c r="H10" s="237"/>
    </row>
    <row r="12" spans="1:17" x14ac:dyDescent="0.45">
      <c r="G12" s="116"/>
    </row>
    <row r="19" spans="3:3" x14ac:dyDescent="0.45">
      <c r="C19" s="117"/>
    </row>
  </sheetData>
  <mergeCells count="8">
    <mergeCell ref="A10:H10"/>
    <mergeCell ref="A1:H1"/>
    <mergeCell ref="A2:H2"/>
    <mergeCell ref="A3:H3"/>
    <mergeCell ref="A8:A9"/>
    <mergeCell ref="B8:B9"/>
    <mergeCell ref="A5:H5"/>
    <mergeCell ref="A6:H6"/>
  </mergeCells>
  <pageMargins left="0.7" right="0.7" top="0.75" bottom="0.75" header="0.3" footer="0.3"/>
  <pageSetup paperSize="9" scale="4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38"/>
  <sheetViews>
    <sheetView rightToLeft="1" view="pageBreakPreview" zoomScale="66" zoomScaleNormal="100" zoomScaleSheetLayoutView="66" workbookViewId="0">
      <selection activeCell="A32" sqref="A32:XFD33"/>
    </sheetView>
  </sheetViews>
  <sheetFormatPr defaultRowHeight="12.75" x14ac:dyDescent="0.2"/>
  <cols>
    <col min="1" max="1" width="48.5703125" style="2" customWidth="1"/>
    <col min="2" max="2" width="1.28515625" style="2" customWidth="1"/>
    <col min="3" max="3" width="37.140625" style="120" customWidth="1"/>
    <col min="4" max="4" width="1.28515625" style="120" customWidth="1"/>
    <col min="5" max="5" width="42.42578125" style="120" customWidth="1"/>
    <col min="6" max="6" width="1.28515625" style="120" customWidth="1"/>
    <col min="7" max="7" width="38.42578125" style="120" customWidth="1"/>
    <col min="8" max="8" width="1.28515625" style="120" customWidth="1"/>
    <col min="9" max="9" width="42.7109375" style="120" customWidth="1"/>
    <col min="10" max="10" width="1.28515625" style="120" customWidth="1"/>
    <col min="11" max="11" width="41.140625" style="120" customWidth="1"/>
    <col min="12" max="12" width="1.28515625" style="120" customWidth="1"/>
    <col min="13" max="13" width="39.28515625" style="120" customWidth="1"/>
    <col min="14" max="14" width="1.42578125" style="2" customWidth="1"/>
    <col min="15" max="15" width="23.7109375" style="2" bestFit="1" customWidth="1"/>
    <col min="16" max="16" width="9.140625" style="2"/>
    <col min="17" max="17" width="28.5703125" style="2" customWidth="1"/>
    <col min="18" max="18" width="25.5703125" style="2" customWidth="1"/>
    <col min="19" max="19" width="9.140625" style="2"/>
    <col min="20" max="20" width="12.7109375" style="2" bestFit="1" customWidth="1"/>
    <col min="21" max="16384" width="9.140625" style="2"/>
  </cols>
  <sheetData>
    <row r="1" spans="1:13" ht="39.75" customHeight="1" x14ac:dyDescent="0.2">
      <c r="A1" s="203" t="str">
        <f>سهام!A1</f>
        <v>صندوق سرمایه‌گذاری حفظ ارزش دماوند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39.75" customHeight="1" x14ac:dyDescent="0.2">
      <c r="A2" s="203" t="s">
        <v>40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3" ht="39.75" customHeight="1" x14ac:dyDescent="0.2">
      <c r="A3" s="203" t="str">
        <f>درآمد!A3</f>
        <v>دوره یک ماهه منتهی به 30 مهر 1405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1:13" ht="39.75" customHeight="1" x14ac:dyDescent="0.2"/>
    <row r="5" spans="1:13" ht="39.75" customHeight="1" x14ac:dyDescent="0.2">
      <c r="A5" s="242" t="s">
        <v>151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</row>
    <row r="6" spans="1:13" ht="39.75" customHeight="1" x14ac:dyDescent="0.2">
      <c r="A6" s="121"/>
      <c r="B6" s="121"/>
      <c r="C6" s="244" t="str">
        <f>درآمد!C6</f>
        <v>(مبالغ به ریال)</v>
      </c>
      <c r="D6" s="244"/>
      <c r="E6" s="244"/>
      <c r="F6" s="244"/>
      <c r="G6" s="244"/>
      <c r="H6" s="244"/>
      <c r="I6" s="244"/>
      <c r="J6" s="244"/>
      <c r="K6" s="244"/>
      <c r="L6" s="244"/>
      <c r="M6" s="244"/>
    </row>
    <row r="7" spans="1:13" ht="39.75" customHeight="1" thickBot="1" x14ac:dyDescent="0.25">
      <c r="A7" s="243" t="s">
        <v>21</v>
      </c>
      <c r="C7" s="204" t="str">
        <f>'درآمد سرمایه گذاری در سهام'!C7</f>
        <v>طی مهر ماه</v>
      </c>
      <c r="D7" s="204"/>
      <c r="E7" s="204"/>
      <c r="F7" s="204"/>
      <c r="G7" s="204"/>
      <c r="H7" s="123"/>
      <c r="I7" s="204" t="str">
        <f>'درآمد سرمایه گذاری در سهام'!M7</f>
        <v>از ابتدای سال مالی تا پایان مهر ماه</v>
      </c>
      <c r="J7" s="204"/>
      <c r="K7" s="204"/>
      <c r="L7" s="204"/>
      <c r="M7" s="204"/>
    </row>
    <row r="8" spans="1:13" ht="39.75" customHeight="1" thickBot="1" x14ac:dyDescent="0.25">
      <c r="A8" s="204"/>
      <c r="C8" s="44" t="s">
        <v>64</v>
      </c>
      <c r="D8" s="123"/>
      <c r="E8" s="44" t="s">
        <v>65</v>
      </c>
      <c r="F8" s="123"/>
      <c r="G8" s="44" t="s">
        <v>66</v>
      </c>
      <c r="H8" s="123"/>
      <c r="I8" s="44" t="s">
        <v>64</v>
      </c>
      <c r="J8" s="123"/>
      <c r="K8" s="44" t="s">
        <v>65</v>
      </c>
      <c r="L8" s="123"/>
      <c r="M8" s="44" t="s">
        <v>66</v>
      </c>
    </row>
    <row r="9" spans="1:13" s="7" customFormat="1" ht="39.75" customHeight="1" x14ac:dyDescent="0.2">
      <c r="A9" s="131" t="s">
        <v>16</v>
      </c>
      <c r="B9" s="122"/>
      <c r="C9" s="132">
        <v>19050525270</v>
      </c>
      <c r="D9" s="122"/>
      <c r="E9" s="132">
        <v>-2718307481</v>
      </c>
      <c r="F9" s="122"/>
      <c r="G9" s="132">
        <f t="shared" ref="G9:G27" si="0">C9+E9</f>
        <v>16332217789</v>
      </c>
      <c r="H9" s="122"/>
      <c r="I9" s="132">
        <v>19050525270</v>
      </c>
      <c r="J9" s="122"/>
      <c r="K9" s="132">
        <v>-2718307481</v>
      </c>
      <c r="L9" s="122"/>
      <c r="M9" s="132">
        <f t="shared" ref="M9:M27" si="1">I9+K9</f>
        <v>16332217789</v>
      </c>
    </row>
    <row r="10" spans="1:13" s="7" customFormat="1" ht="39.75" customHeight="1" x14ac:dyDescent="0.2">
      <c r="A10" s="131" t="s">
        <v>14</v>
      </c>
      <c r="B10" s="122"/>
      <c r="C10" s="132">
        <v>0</v>
      </c>
      <c r="D10" s="122"/>
      <c r="E10" s="132">
        <v>0</v>
      </c>
      <c r="F10" s="122"/>
      <c r="G10" s="132">
        <f t="shared" si="0"/>
        <v>0</v>
      </c>
      <c r="H10" s="122"/>
      <c r="I10" s="132">
        <v>14800000000</v>
      </c>
      <c r="J10" s="122"/>
      <c r="K10" s="132">
        <v>0</v>
      </c>
      <c r="L10" s="122"/>
      <c r="M10" s="132">
        <f t="shared" si="1"/>
        <v>14800000000</v>
      </c>
    </row>
    <row r="11" spans="1:13" s="7" customFormat="1" ht="39.75" customHeight="1" x14ac:dyDescent="0.2">
      <c r="A11" s="131" t="s">
        <v>80</v>
      </c>
      <c r="B11" s="122"/>
      <c r="C11" s="132">
        <v>0</v>
      </c>
      <c r="D11" s="122"/>
      <c r="E11" s="132">
        <v>0</v>
      </c>
      <c r="F11" s="122"/>
      <c r="G11" s="132">
        <f t="shared" si="0"/>
        <v>0</v>
      </c>
      <c r="H11" s="122"/>
      <c r="I11" s="132">
        <v>10070000000</v>
      </c>
      <c r="J11" s="122"/>
      <c r="K11" s="132">
        <v>0</v>
      </c>
      <c r="L11" s="122"/>
      <c r="M11" s="132">
        <f t="shared" si="1"/>
        <v>10070000000</v>
      </c>
    </row>
    <row r="12" spans="1:13" s="7" customFormat="1" ht="39.75" customHeight="1" x14ac:dyDescent="0.2">
      <c r="A12" s="131" t="s">
        <v>13</v>
      </c>
      <c r="B12" s="122"/>
      <c r="C12" s="132">
        <v>0</v>
      </c>
      <c r="D12" s="122"/>
      <c r="E12" s="132">
        <v>0</v>
      </c>
      <c r="F12" s="122"/>
      <c r="G12" s="132">
        <f t="shared" si="0"/>
        <v>0</v>
      </c>
      <c r="H12" s="122"/>
      <c r="I12" s="132">
        <v>8393260832</v>
      </c>
      <c r="J12" s="122"/>
      <c r="K12" s="132">
        <v>0</v>
      </c>
      <c r="L12" s="122"/>
      <c r="M12" s="132">
        <f t="shared" si="1"/>
        <v>8393260832</v>
      </c>
    </row>
    <row r="13" spans="1:13" s="7" customFormat="1" ht="39.75" customHeight="1" x14ac:dyDescent="0.2">
      <c r="A13" s="131" t="s">
        <v>101</v>
      </c>
      <c r="B13" s="122"/>
      <c r="C13" s="132">
        <v>0</v>
      </c>
      <c r="D13" s="122"/>
      <c r="E13" s="132">
        <v>0</v>
      </c>
      <c r="F13" s="122"/>
      <c r="G13" s="132">
        <f t="shared" si="0"/>
        <v>0</v>
      </c>
      <c r="H13" s="122"/>
      <c r="I13" s="132">
        <v>7000000000</v>
      </c>
      <c r="J13" s="122"/>
      <c r="K13" s="132">
        <v>0</v>
      </c>
      <c r="L13" s="122"/>
      <c r="M13" s="132">
        <f t="shared" si="1"/>
        <v>7000000000</v>
      </c>
    </row>
    <row r="14" spans="1:13" s="7" customFormat="1" ht="39.75" customHeight="1" x14ac:dyDescent="0.2">
      <c r="A14" s="131" t="s">
        <v>92</v>
      </c>
      <c r="B14" s="122"/>
      <c r="C14" s="132">
        <v>0</v>
      </c>
      <c r="D14" s="122"/>
      <c r="E14" s="132">
        <v>0</v>
      </c>
      <c r="F14" s="122"/>
      <c r="G14" s="132">
        <f t="shared" si="0"/>
        <v>0</v>
      </c>
      <c r="H14" s="122"/>
      <c r="I14" s="132">
        <v>6400000000</v>
      </c>
      <c r="J14" s="122"/>
      <c r="K14" s="132">
        <v>0</v>
      </c>
      <c r="L14" s="122"/>
      <c r="M14" s="132">
        <f t="shared" si="1"/>
        <v>6400000000</v>
      </c>
    </row>
    <row r="15" spans="1:13" s="7" customFormat="1" ht="39.75" customHeight="1" x14ac:dyDescent="0.2">
      <c r="A15" s="131" t="s">
        <v>81</v>
      </c>
      <c r="B15" s="122"/>
      <c r="C15" s="132">
        <v>0</v>
      </c>
      <c r="D15" s="122"/>
      <c r="E15" s="132">
        <v>0</v>
      </c>
      <c r="F15" s="122"/>
      <c r="G15" s="132">
        <f t="shared" si="0"/>
        <v>0</v>
      </c>
      <c r="H15" s="122"/>
      <c r="I15" s="132">
        <v>5050000000</v>
      </c>
      <c r="J15" s="122"/>
      <c r="K15" s="132">
        <v>-44568907</v>
      </c>
      <c r="L15" s="122"/>
      <c r="M15" s="132">
        <f t="shared" si="1"/>
        <v>5005431093</v>
      </c>
    </row>
    <row r="16" spans="1:13" s="7" customFormat="1" ht="39.75" customHeight="1" x14ac:dyDescent="0.2">
      <c r="A16" s="131" t="s">
        <v>82</v>
      </c>
      <c r="B16" s="122"/>
      <c r="C16" s="132">
        <v>0</v>
      </c>
      <c r="D16" s="122"/>
      <c r="E16" s="132">
        <v>0</v>
      </c>
      <c r="F16" s="122"/>
      <c r="G16" s="132">
        <f t="shared" si="0"/>
        <v>0</v>
      </c>
      <c r="H16" s="122"/>
      <c r="I16" s="132">
        <v>4650000000</v>
      </c>
      <c r="J16" s="122"/>
      <c r="K16" s="132">
        <v>-93624161</v>
      </c>
      <c r="L16" s="122"/>
      <c r="M16" s="132">
        <f t="shared" si="1"/>
        <v>4556375839</v>
      </c>
    </row>
    <row r="17" spans="1:13" s="7" customFormat="1" ht="39.75" customHeight="1" x14ac:dyDescent="0.2">
      <c r="A17" s="131" t="s">
        <v>94</v>
      </c>
      <c r="B17" s="122"/>
      <c r="C17" s="132">
        <v>0</v>
      </c>
      <c r="D17" s="122"/>
      <c r="E17" s="132">
        <v>0</v>
      </c>
      <c r="F17" s="122"/>
      <c r="G17" s="132">
        <f t="shared" si="0"/>
        <v>0</v>
      </c>
      <c r="H17" s="122"/>
      <c r="I17" s="132">
        <v>4200000000</v>
      </c>
      <c r="J17" s="122"/>
      <c r="K17" s="132">
        <v>0</v>
      </c>
      <c r="L17" s="122"/>
      <c r="M17" s="132">
        <f t="shared" si="1"/>
        <v>4200000000</v>
      </c>
    </row>
    <row r="18" spans="1:13" s="7" customFormat="1" ht="39.75" customHeight="1" x14ac:dyDescent="0.2">
      <c r="A18" s="131" t="s">
        <v>91</v>
      </c>
      <c r="B18" s="122"/>
      <c r="C18" s="132">
        <v>0</v>
      </c>
      <c r="D18" s="122"/>
      <c r="E18" s="132">
        <v>0</v>
      </c>
      <c r="F18" s="122"/>
      <c r="G18" s="132">
        <f t="shared" si="0"/>
        <v>0</v>
      </c>
      <c r="H18" s="122"/>
      <c r="I18" s="132">
        <v>3570000000</v>
      </c>
      <c r="J18" s="122"/>
      <c r="K18" s="132">
        <v>0</v>
      </c>
      <c r="L18" s="122"/>
      <c r="M18" s="132">
        <f t="shared" si="1"/>
        <v>3570000000</v>
      </c>
    </row>
    <row r="19" spans="1:13" s="7" customFormat="1" ht="39.75" customHeight="1" x14ac:dyDescent="0.2">
      <c r="A19" s="131" t="s">
        <v>88</v>
      </c>
      <c r="B19" s="122"/>
      <c r="C19" s="132">
        <v>0</v>
      </c>
      <c r="D19" s="122"/>
      <c r="E19" s="132">
        <v>0</v>
      </c>
      <c r="F19" s="122"/>
      <c r="G19" s="132">
        <f t="shared" si="0"/>
        <v>0</v>
      </c>
      <c r="H19" s="122"/>
      <c r="I19" s="132">
        <v>3570000000</v>
      </c>
      <c r="J19" s="122"/>
      <c r="K19" s="132">
        <v>-71879195</v>
      </c>
      <c r="L19" s="122"/>
      <c r="M19" s="132">
        <f t="shared" si="1"/>
        <v>3498120805</v>
      </c>
    </row>
    <row r="20" spans="1:13" s="7" customFormat="1" ht="39.75" customHeight="1" x14ac:dyDescent="0.2">
      <c r="A20" s="131" t="s">
        <v>78</v>
      </c>
      <c r="B20" s="122"/>
      <c r="C20" s="132">
        <v>0</v>
      </c>
      <c r="D20" s="122"/>
      <c r="E20" s="132">
        <v>0</v>
      </c>
      <c r="F20" s="122"/>
      <c r="G20" s="132">
        <f t="shared" si="0"/>
        <v>0</v>
      </c>
      <c r="H20" s="122"/>
      <c r="I20" s="132">
        <v>3482720725</v>
      </c>
      <c r="J20" s="122"/>
      <c r="K20" s="132">
        <v>0</v>
      </c>
      <c r="L20" s="122"/>
      <c r="M20" s="132">
        <f t="shared" si="1"/>
        <v>3482720725</v>
      </c>
    </row>
    <row r="21" spans="1:13" s="7" customFormat="1" ht="39.75" customHeight="1" x14ac:dyDescent="0.2">
      <c r="A21" s="131" t="s">
        <v>84</v>
      </c>
      <c r="B21" s="122"/>
      <c r="C21" s="132">
        <v>0</v>
      </c>
      <c r="D21" s="122"/>
      <c r="E21" s="132">
        <v>0</v>
      </c>
      <c r="F21" s="122"/>
      <c r="G21" s="132">
        <f t="shared" si="0"/>
        <v>0</v>
      </c>
      <c r="H21" s="122"/>
      <c r="I21" s="132">
        <v>3464000000</v>
      </c>
      <c r="J21" s="122"/>
      <c r="K21" s="132">
        <v>0</v>
      </c>
      <c r="L21" s="122"/>
      <c r="M21" s="132">
        <f t="shared" si="1"/>
        <v>3464000000</v>
      </c>
    </row>
    <row r="22" spans="1:13" s="7" customFormat="1" ht="39.75" customHeight="1" x14ac:dyDescent="0.2">
      <c r="A22" s="131" t="s">
        <v>86</v>
      </c>
      <c r="B22" s="122"/>
      <c r="C22" s="132">
        <v>0</v>
      </c>
      <c r="D22" s="122"/>
      <c r="E22" s="132">
        <v>0</v>
      </c>
      <c r="F22" s="122"/>
      <c r="G22" s="132">
        <f t="shared" si="0"/>
        <v>0</v>
      </c>
      <c r="H22" s="122"/>
      <c r="I22" s="132">
        <v>3248724850</v>
      </c>
      <c r="J22" s="122"/>
      <c r="K22" s="132">
        <v>0</v>
      </c>
      <c r="L22" s="122"/>
      <c r="M22" s="132">
        <f t="shared" si="1"/>
        <v>3248724850</v>
      </c>
    </row>
    <row r="23" spans="1:13" s="7" customFormat="1" ht="39.75" customHeight="1" x14ac:dyDescent="0.2">
      <c r="A23" s="131" t="s">
        <v>83</v>
      </c>
      <c r="B23" s="122"/>
      <c r="C23" s="132">
        <v>0</v>
      </c>
      <c r="D23" s="122"/>
      <c r="E23" s="132">
        <v>0</v>
      </c>
      <c r="F23" s="122"/>
      <c r="G23" s="132">
        <f t="shared" si="0"/>
        <v>0</v>
      </c>
      <c r="H23" s="122"/>
      <c r="I23" s="132">
        <v>2670929580</v>
      </c>
      <c r="J23" s="122"/>
      <c r="K23" s="132">
        <v>-53777106</v>
      </c>
      <c r="L23" s="122"/>
      <c r="M23" s="132">
        <f t="shared" si="1"/>
        <v>2617152474</v>
      </c>
    </row>
    <row r="24" spans="1:13" s="7" customFormat="1" ht="39.75" customHeight="1" x14ac:dyDescent="0.2">
      <c r="A24" s="131" t="s">
        <v>18</v>
      </c>
      <c r="B24" s="122"/>
      <c r="C24" s="132">
        <v>0</v>
      </c>
      <c r="D24" s="122"/>
      <c r="E24" s="132">
        <v>0</v>
      </c>
      <c r="F24" s="122"/>
      <c r="G24" s="132">
        <f t="shared" si="0"/>
        <v>0</v>
      </c>
      <c r="H24" s="122"/>
      <c r="I24" s="132">
        <v>2025000000</v>
      </c>
      <c r="J24" s="122"/>
      <c r="K24" s="132">
        <v>0</v>
      </c>
      <c r="L24" s="122"/>
      <c r="M24" s="132">
        <f t="shared" si="1"/>
        <v>2025000000</v>
      </c>
    </row>
    <row r="25" spans="1:13" s="7" customFormat="1" ht="39.75" customHeight="1" x14ac:dyDescent="0.2">
      <c r="A25" s="131" t="s">
        <v>85</v>
      </c>
      <c r="B25" s="122"/>
      <c r="C25" s="132">
        <v>0</v>
      </c>
      <c r="D25" s="122"/>
      <c r="E25" s="132">
        <v>0</v>
      </c>
      <c r="F25" s="122"/>
      <c r="G25" s="132">
        <f t="shared" si="0"/>
        <v>0</v>
      </c>
      <c r="H25" s="122"/>
      <c r="I25" s="132">
        <v>1755000000</v>
      </c>
      <c r="J25" s="122"/>
      <c r="K25" s="132">
        <v>0</v>
      </c>
      <c r="L25" s="122"/>
      <c r="M25" s="132">
        <f t="shared" si="1"/>
        <v>1755000000</v>
      </c>
    </row>
    <row r="26" spans="1:13" s="7" customFormat="1" ht="39.75" customHeight="1" x14ac:dyDescent="0.2">
      <c r="A26" s="131" t="s">
        <v>93</v>
      </c>
      <c r="B26" s="122"/>
      <c r="C26" s="132">
        <v>0</v>
      </c>
      <c r="D26" s="122"/>
      <c r="E26" s="132">
        <v>0</v>
      </c>
      <c r="F26" s="122"/>
      <c r="G26" s="132">
        <f t="shared" si="0"/>
        <v>0</v>
      </c>
      <c r="H26" s="122"/>
      <c r="I26" s="132">
        <v>257763000</v>
      </c>
      <c r="J26" s="122"/>
      <c r="K26" s="132">
        <v>0</v>
      </c>
      <c r="L26" s="122"/>
      <c r="M26" s="132">
        <f t="shared" si="1"/>
        <v>257763000</v>
      </c>
    </row>
    <row r="27" spans="1:13" s="7" customFormat="1" ht="39.75" customHeight="1" thickBot="1" x14ac:dyDescent="0.25">
      <c r="A27" s="131" t="s">
        <v>87</v>
      </c>
      <c r="B27" s="122"/>
      <c r="C27" s="133">
        <v>0</v>
      </c>
      <c r="D27" s="122"/>
      <c r="E27" s="133">
        <v>0</v>
      </c>
      <c r="F27" s="122"/>
      <c r="G27" s="133">
        <f t="shared" si="0"/>
        <v>0</v>
      </c>
      <c r="H27" s="122"/>
      <c r="I27" s="133">
        <v>160000000</v>
      </c>
      <c r="J27" s="122"/>
      <c r="K27" s="133">
        <v>0</v>
      </c>
      <c r="L27" s="122"/>
      <c r="M27" s="133">
        <f t="shared" si="1"/>
        <v>160000000</v>
      </c>
    </row>
    <row r="28" spans="1:13" ht="39.75" customHeight="1" thickBot="1" x14ac:dyDescent="0.4">
      <c r="A28" s="66"/>
      <c r="B28" s="128"/>
      <c r="C28" s="134">
        <f>SUM(C9:C27)</f>
        <v>19050525270</v>
      </c>
      <c r="D28" s="122"/>
      <c r="E28" s="134">
        <f>SUM(E9:E27)</f>
        <v>-2718307481</v>
      </c>
      <c r="F28" s="122"/>
      <c r="G28" s="134">
        <f>SUM(G9:G27)</f>
        <v>16332217789</v>
      </c>
      <c r="H28" s="122"/>
      <c r="I28" s="134">
        <f>SUM(I9:I27)</f>
        <v>103817924257</v>
      </c>
      <c r="J28" s="122"/>
      <c r="K28" s="134">
        <f>SUM(K9:K27)</f>
        <v>-2982156850</v>
      </c>
      <c r="L28" s="122"/>
      <c r="M28" s="134">
        <f>SUM(M9:M27)</f>
        <v>100835767407</v>
      </c>
    </row>
    <row r="29" spans="1:13" ht="13.5" thickTop="1" x14ac:dyDescent="0.2"/>
    <row r="30" spans="1:13" ht="27.75" hidden="1" x14ac:dyDescent="0.2">
      <c r="C30" s="132">
        <f>'درآمد سرمایه گذاری در سهام'!C94</f>
        <v>19050525270</v>
      </c>
      <c r="D30" s="122"/>
      <c r="E30" s="132">
        <v>0</v>
      </c>
      <c r="F30" s="122"/>
      <c r="G30" s="132">
        <f>C30+E30</f>
        <v>19050525270</v>
      </c>
      <c r="H30" s="122"/>
      <c r="I30" s="132">
        <f>'درآمد سرمایه گذاری در سهام'!M94</f>
        <v>103817924257</v>
      </c>
      <c r="J30" s="122"/>
      <c r="K30" s="132">
        <v>-533793838</v>
      </c>
      <c r="L30" s="122"/>
      <c r="M30" s="132">
        <f>I30+K30</f>
        <v>103284130419</v>
      </c>
    </row>
    <row r="31" spans="1:13" ht="27.75" hidden="1" x14ac:dyDescent="0.2">
      <c r="C31" s="132">
        <f>C30-C28</f>
        <v>0</v>
      </c>
      <c r="D31" s="122"/>
      <c r="E31" s="132">
        <f>E30-E28</f>
        <v>2718307481</v>
      </c>
      <c r="F31" s="122"/>
      <c r="G31" s="132">
        <f>G30-G28</f>
        <v>2718307481</v>
      </c>
      <c r="H31" s="122"/>
      <c r="I31" s="132">
        <f>I30-I28</f>
        <v>0</v>
      </c>
      <c r="J31" s="122"/>
      <c r="K31" s="132">
        <f>K30-K28</f>
        <v>2448363012</v>
      </c>
      <c r="L31" s="122"/>
      <c r="M31" s="132">
        <f>M30-M28</f>
        <v>2448363012</v>
      </c>
    </row>
    <row r="32" spans="1:13" ht="27.75" hidden="1" x14ac:dyDescent="0.2">
      <c r="C32" s="132">
        <f>'درآمد سرمایه گذاری در سهام'!C94</f>
        <v>19050525270</v>
      </c>
      <c r="D32" s="122"/>
      <c r="E32" s="132">
        <v>-2718307481</v>
      </c>
      <c r="F32" s="122"/>
      <c r="G32" s="132">
        <f>C32+E32</f>
        <v>16332217789</v>
      </c>
      <c r="H32" s="122"/>
      <c r="I32" s="132">
        <f>'درآمد سرمایه گذاری در سهام'!M94</f>
        <v>103817924257</v>
      </c>
      <c r="J32" s="122"/>
      <c r="K32" s="132">
        <v>-2982156850</v>
      </c>
      <c r="L32" s="122"/>
      <c r="M32" s="132">
        <f>I32+K32</f>
        <v>100835767407</v>
      </c>
    </row>
    <row r="33" spans="3:13" ht="27.75" hidden="1" x14ac:dyDescent="0.2">
      <c r="C33" s="132">
        <f>C32-C28</f>
        <v>0</v>
      </c>
      <c r="D33" s="122"/>
      <c r="E33" s="132">
        <f>E32-E28</f>
        <v>0</v>
      </c>
      <c r="F33" s="122"/>
      <c r="G33" s="132">
        <f>G32-G28</f>
        <v>0</v>
      </c>
      <c r="H33" s="122"/>
      <c r="I33" s="132">
        <f>I32-I28</f>
        <v>0</v>
      </c>
      <c r="J33" s="122"/>
      <c r="K33" s="132">
        <f>K32-K28</f>
        <v>0</v>
      </c>
      <c r="L33" s="122"/>
      <c r="M33" s="132">
        <f>M32-M28</f>
        <v>0</v>
      </c>
    </row>
    <row r="34" spans="3:13" ht="27.75" x14ac:dyDescent="0.2">
      <c r="C34" s="132"/>
      <c r="D34" s="122"/>
      <c r="E34" s="132"/>
      <c r="F34" s="122"/>
      <c r="G34" s="132"/>
      <c r="H34" s="122"/>
      <c r="I34" s="132"/>
      <c r="J34" s="122"/>
      <c r="K34" s="132"/>
      <c r="L34" s="122"/>
      <c r="M34" s="132"/>
    </row>
    <row r="35" spans="3:13" ht="27.75" x14ac:dyDescent="0.2">
      <c r="C35" s="132"/>
      <c r="D35" s="122"/>
      <c r="E35" s="132"/>
      <c r="F35" s="122"/>
      <c r="G35" s="132"/>
      <c r="H35" s="122"/>
      <c r="I35" s="132"/>
      <c r="J35" s="122"/>
      <c r="K35" s="132"/>
      <c r="L35" s="122"/>
      <c r="M35" s="132"/>
    </row>
    <row r="36" spans="3:13" ht="27.75" x14ac:dyDescent="0.2">
      <c r="C36" s="132"/>
      <c r="D36" s="122"/>
      <c r="E36" s="132"/>
      <c r="F36" s="122"/>
      <c r="G36" s="132"/>
      <c r="H36" s="122"/>
      <c r="I36" s="132"/>
      <c r="J36" s="122"/>
      <c r="K36" s="132"/>
      <c r="L36" s="122"/>
      <c r="M36" s="132"/>
    </row>
    <row r="37" spans="3:13" ht="27.75" x14ac:dyDescent="0.2">
      <c r="C37" s="132"/>
      <c r="D37" s="122"/>
      <c r="E37" s="132"/>
      <c r="F37" s="122"/>
      <c r="G37" s="132"/>
      <c r="H37" s="122"/>
      <c r="I37" s="132"/>
      <c r="J37" s="122"/>
      <c r="K37" s="132"/>
      <c r="L37" s="122"/>
      <c r="M37" s="132"/>
    </row>
    <row r="38" spans="3:13" ht="27.75" x14ac:dyDescent="0.2">
      <c r="C38" s="132"/>
      <c r="D38" s="122"/>
      <c r="E38" s="132"/>
      <c r="F38" s="122"/>
      <c r="G38" s="132"/>
      <c r="H38" s="122"/>
      <c r="I38" s="132"/>
      <c r="J38" s="122"/>
      <c r="K38" s="132"/>
      <c r="L38" s="122"/>
      <c r="M38" s="132"/>
    </row>
  </sheetData>
  <sortState xmlns:xlrd2="http://schemas.microsoft.com/office/spreadsheetml/2017/richdata2" ref="A9:M27">
    <sortCondition descending="1" ref="M9:M27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paperSize="9" scale="47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20"/>
  <sheetViews>
    <sheetView rightToLeft="1" view="pageBreakPreview" topLeftCell="A3" zoomScaleNormal="100" zoomScaleSheetLayoutView="100" workbookViewId="0">
      <selection activeCell="A14" sqref="A14"/>
    </sheetView>
  </sheetViews>
  <sheetFormatPr defaultRowHeight="12.75" x14ac:dyDescent="0.2"/>
  <cols>
    <col min="1" max="1" width="40.5703125" customWidth="1"/>
    <col min="2" max="2" width="1.42578125" customWidth="1"/>
    <col min="3" max="3" width="31.42578125" customWidth="1"/>
    <col min="4" max="4" width="1.42578125" customWidth="1"/>
    <col min="5" max="5" width="32.5703125" customWidth="1"/>
    <col min="6" max="6" width="1.42578125" customWidth="1"/>
    <col min="7" max="7" width="33.7109375" customWidth="1"/>
    <col min="8" max="8" width="1.42578125" customWidth="1"/>
    <col min="9" max="9" width="32.28515625" customWidth="1"/>
    <col min="10" max="10" width="1.42578125" customWidth="1"/>
    <col min="11" max="11" width="31" customWidth="1"/>
    <col min="12" max="12" width="1.42578125" customWidth="1"/>
    <col min="13" max="13" width="30.28515625" customWidth="1"/>
    <col min="14" max="14" width="1.42578125" customWidth="1"/>
  </cols>
  <sheetData>
    <row r="1" spans="1:13" ht="39" customHeight="1" x14ac:dyDescent="0.2">
      <c r="A1" s="194" t="str">
        <f>سهام!A1</f>
        <v>صندوق سرمایه‌گذاری حفظ ارزش دماوند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39" customHeight="1" x14ac:dyDescent="0.2">
      <c r="A2" s="194" t="s">
        <v>40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</row>
    <row r="3" spans="1:13" ht="39" customHeight="1" x14ac:dyDescent="0.2">
      <c r="A3" s="194" t="str">
        <f>درآمد!A3</f>
        <v>دوره یک ماهه منتهی به 30 مهر 1405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</row>
    <row r="4" spans="1:13" ht="39" customHeight="1" x14ac:dyDescent="0.2"/>
    <row r="5" spans="1:13" ht="39" customHeight="1" x14ac:dyDescent="0.2">
      <c r="A5" s="195" t="s">
        <v>152</v>
      </c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</row>
    <row r="6" spans="1:13" ht="39" customHeight="1" x14ac:dyDescent="0.2">
      <c r="A6" s="127"/>
      <c r="B6" s="127"/>
      <c r="C6" s="198" t="str">
        <f>'درآمد سرمایه گذاری در سهام'!C6</f>
        <v>(مبالغ به ریال)</v>
      </c>
      <c r="D6" s="198"/>
      <c r="E6" s="198"/>
      <c r="F6" s="198"/>
      <c r="G6" s="198"/>
      <c r="H6" s="198"/>
      <c r="I6" s="198"/>
      <c r="J6" s="198"/>
      <c r="K6" s="198"/>
      <c r="L6" s="198"/>
      <c r="M6" s="198"/>
    </row>
    <row r="7" spans="1:13" ht="39" customHeight="1" thickBot="1" x14ac:dyDescent="0.4">
      <c r="A7" s="196" t="s">
        <v>41</v>
      </c>
      <c r="B7" s="108"/>
      <c r="C7" s="197" t="str">
        <f>'درآمد سرمایه گذاری در سهام'!C7</f>
        <v>طی مهر ماه</v>
      </c>
      <c r="D7" s="197"/>
      <c r="E7" s="197"/>
      <c r="F7" s="197"/>
      <c r="G7" s="197"/>
      <c r="H7" s="108"/>
      <c r="I7" s="197" t="str">
        <f>'درآمد سرمایه گذاری در سهام'!M7</f>
        <v>از ابتدای سال مالی تا پایان مهر ماه</v>
      </c>
      <c r="J7" s="197"/>
      <c r="K7" s="197"/>
      <c r="L7" s="197"/>
      <c r="M7" s="197"/>
    </row>
    <row r="8" spans="1:13" ht="39" customHeight="1" thickBot="1" x14ac:dyDescent="0.4">
      <c r="A8" s="197"/>
      <c r="B8" s="108"/>
      <c r="C8" s="45" t="s">
        <v>67</v>
      </c>
      <c r="D8" s="108"/>
      <c r="E8" s="45" t="s">
        <v>65</v>
      </c>
      <c r="F8" s="108"/>
      <c r="G8" s="45" t="s">
        <v>68</v>
      </c>
      <c r="H8" s="108"/>
      <c r="I8" s="45" t="s">
        <v>67</v>
      </c>
      <c r="J8" s="108"/>
      <c r="K8" s="45" t="s">
        <v>65</v>
      </c>
      <c r="L8" s="108"/>
      <c r="M8" s="45" t="s">
        <v>68</v>
      </c>
    </row>
    <row r="9" spans="1:13" ht="39" customHeight="1" x14ac:dyDescent="0.2">
      <c r="A9" s="20" t="s">
        <v>55</v>
      </c>
      <c r="B9" s="5"/>
      <c r="C9" s="21">
        <v>0</v>
      </c>
      <c r="D9" s="125"/>
      <c r="E9" s="21">
        <v>0</v>
      </c>
      <c r="F9" s="125"/>
      <c r="G9" s="21">
        <f>C9+E9</f>
        <v>0</v>
      </c>
      <c r="H9" s="125"/>
      <c r="I9" s="21">
        <v>13523072629</v>
      </c>
      <c r="J9" s="125"/>
      <c r="K9" s="21">
        <v>0</v>
      </c>
      <c r="L9" s="125"/>
      <c r="M9" s="21">
        <f>I9+K9</f>
        <v>13523072629</v>
      </c>
    </row>
    <row r="10" spans="1:13" ht="39" customHeight="1" x14ac:dyDescent="0.2">
      <c r="A10" s="20" t="s">
        <v>54</v>
      </c>
      <c r="B10" s="5"/>
      <c r="C10" s="21">
        <v>5951722660</v>
      </c>
      <c r="D10" s="125"/>
      <c r="E10" s="21">
        <v>0</v>
      </c>
      <c r="F10" s="125"/>
      <c r="G10" s="21">
        <f t="shared" ref="G10:G11" si="0">C10+E10</f>
        <v>5951722660</v>
      </c>
      <c r="H10" s="125"/>
      <c r="I10" s="21">
        <v>22445290085</v>
      </c>
      <c r="J10" s="125"/>
      <c r="K10" s="21">
        <v>0</v>
      </c>
      <c r="L10" s="125"/>
      <c r="M10" s="21">
        <f t="shared" ref="M10:M11" si="1">I10+K10</f>
        <v>22445290085</v>
      </c>
    </row>
    <row r="11" spans="1:13" ht="39" customHeight="1" thickBot="1" x14ac:dyDescent="0.25">
      <c r="A11" s="20" t="s">
        <v>53</v>
      </c>
      <c r="B11" s="5"/>
      <c r="C11" s="28">
        <v>0</v>
      </c>
      <c r="D11" s="125"/>
      <c r="E11" s="28">
        <v>0</v>
      </c>
      <c r="F11" s="125"/>
      <c r="G11" s="28">
        <f t="shared" si="0"/>
        <v>0</v>
      </c>
      <c r="H11" s="125"/>
      <c r="I11" s="28">
        <v>1554333893</v>
      </c>
      <c r="J11" s="125"/>
      <c r="K11" s="28">
        <v>0</v>
      </c>
      <c r="L11" s="125"/>
      <c r="M11" s="28">
        <f t="shared" si="1"/>
        <v>1554333893</v>
      </c>
    </row>
    <row r="12" spans="1:13" ht="39" customHeight="1" thickBot="1" x14ac:dyDescent="0.25">
      <c r="A12" s="107"/>
      <c r="C12" s="126">
        <f>SUM(C9:C11)</f>
        <v>5951722660</v>
      </c>
      <c r="D12" s="125"/>
      <c r="E12" s="126">
        <f>SUM(E9:E11)</f>
        <v>0</v>
      </c>
      <c r="F12" s="125"/>
      <c r="G12" s="126">
        <f>SUM(G9:G11)</f>
        <v>5951722660</v>
      </c>
      <c r="H12" s="125"/>
      <c r="I12" s="126">
        <f>SUM(I9:I11)</f>
        <v>37522696607</v>
      </c>
      <c r="J12" s="125"/>
      <c r="K12" s="126">
        <f>SUM(K9:K11)</f>
        <v>0</v>
      </c>
      <c r="L12" s="125"/>
      <c r="M12" s="126">
        <f>SUM(M9:M11)</f>
        <v>37522696607</v>
      </c>
    </row>
    <row r="13" spans="1:13" ht="21" thickTop="1" x14ac:dyDescent="0.3">
      <c r="A13" s="124"/>
      <c r="C13" s="6"/>
      <c r="G13" s="6"/>
      <c r="I13" s="6"/>
      <c r="M13" s="6"/>
    </row>
    <row r="14" spans="1:13" ht="24.75" hidden="1" x14ac:dyDescent="0.2">
      <c r="C14" s="21">
        <f>'درآمد سرمایه گذاری در اوراق به'!C13</f>
        <v>5951722660</v>
      </c>
      <c r="D14" s="125"/>
      <c r="E14" s="21">
        <v>0</v>
      </c>
      <c r="F14" s="125"/>
      <c r="G14" s="21">
        <f>C14+E14</f>
        <v>5951722660</v>
      </c>
      <c r="H14" s="125"/>
      <c r="I14" s="21">
        <f>'درآمد سرمایه گذاری در اوراق به'!M13</f>
        <v>37522696607</v>
      </c>
      <c r="J14" s="125"/>
      <c r="K14" s="21">
        <v>0</v>
      </c>
      <c r="L14" s="125"/>
      <c r="M14" s="21">
        <f>I14+K14</f>
        <v>37522696607</v>
      </c>
    </row>
    <row r="15" spans="1:13" ht="24.75" hidden="1" x14ac:dyDescent="0.2">
      <c r="C15" s="21">
        <f>C14-C12</f>
        <v>0</v>
      </c>
      <c r="D15" s="125"/>
      <c r="E15" s="21">
        <f>E14-E12</f>
        <v>0</v>
      </c>
      <c r="F15" s="125"/>
      <c r="G15" s="21">
        <f>G14-G12</f>
        <v>0</v>
      </c>
      <c r="H15" s="125"/>
      <c r="I15" s="21">
        <f>I14-I12</f>
        <v>0</v>
      </c>
      <c r="J15" s="125"/>
      <c r="K15" s="21">
        <f>K14-K12</f>
        <v>0</v>
      </c>
      <c r="L15" s="125"/>
      <c r="M15" s="21">
        <f>M14-M12</f>
        <v>0</v>
      </c>
    </row>
    <row r="16" spans="1:13" ht="24.75" x14ac:dyDescent="0.2">
      <c r="C16" s="21"/>
      <c r="D16" s="125"/>
      <c r="E16" s="21"/>
      <c r="F16" s="125"/>
      <c r="G16" s="21"/>
      <c r="H16" s="125"/>
      <c r="I16" s="21"/>
      <c r="J16" s="125"/>
      <c r="K16" s="21"/>
      <c r="L16" s="125"/>
      <c r="M16" s="21"/>
    </row>
    <row r="17" spans="3:13" ht="24.75" x14ac:dyDescent="0.2">
      <c r="C17" s="21"/>
      <c r="D17" s="125"/>
      <c r="E17" s="21"/>
      <c r="F17" s="125"/>
      <c r="G17" s="21"/>
      <c r="H17" s="125"/>
      <c r="I17" s="21"/>
      <c r="J17" s="125"/>
      <c r="K17" s="21"/>
      <c r="L17" s="125"/>
      <c r="M17" s="21"/>
    </row>
    <row r="18" spans="3:13" ht="24.75" x14ac:dyDescent="0.2">
      <c r="C18" s="21"/>
      <c r="D18" s="125"/>
      <c r="E18" s="21"/>
      <c r="F18" s="125"/>
      <c r="G18" s="21"/>
      <c r="H18" s="125"/>
      <c r="I18" s="21"/>
      <c r="J18" s="125"/>
      <c r="K18" s="21"/>
      <c r="L18" s="125"/>
      <c r="M18" s="21"/>
    </row>
    <row r="19" spans="3:13" ht="24.75" x14ac:dyDescent="0.2">
      <c r="C19" s="21"/>
      <c r="D19" s="125"/>
      <c r="E19" s="21"/>
      <c r="F19" s="125"/>
      <c r="G19" s="21"/>
      <c r="H19" s="125"/>
      <c r="I19" s="21"/>
      <c r="J19" s="125"/>
      <c r="K19" s="21"/>
      <c r="L19" s="125"/>
      <c r="M19" s="21"/>
    </row>
    <row r="20" spans="3:13" ht="24.75" x14ac:dyDescent="0.2">
      <c r="C20" s="21"/>
      <c r="D20" s="125"/>
      <c r="E20" s="21"/>
      <c r="F20" s="125"/>
      <c r="G20" s="21"/>
      <c r="H20" s="125"/>
      <c r="I20" s="21"/>
      <c r="J20" s="125"/>
      <c r="K20" s="21"/>
      <c r="L20" s="125"/>
      <c r="M20" s="21"/>
    </row>
  </sheetData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3"/>
  <sheetViews>
    <sheetView rightToLeft="1" view="pageBreakPreview" topLeftCell="A2" zoomScale="69" zoomScaleNormal="100" zoomScaleSheetLayoutView="69" workbookViewId="0">
      <selection activeCell="A17" sqref="A17:XFD18"/>
    </sheetView>
  </sheetViews>
  <sheetFormatPr defaultRowHeight="12.75" x14ac:dyDescent="0.2"/>
  <cols>
    <col min="1" max="1" width="34.42578125" style="7" customWidth="1"/>
    <col min="2" max="2" width="1.42578125" style="7" customWidth="1"/>
    <col min="3" max="3" width="38" style="7" customWidth="1"/>
    <col min="4" max="4" width="1.42578125" style="7" customWidth="1"/>
    <col min="5" max="5" width="35.85546875" style="7" customWidth="1"/>
    <col min="6" max="6" width="1.42578125" style="7" customWidth="1"/>
    <col min="7" max="7" width="34.42578125" style="7" customWidth="1"/>
    <col min="8" max="8" width="1.42578125" style="7" customWidth="1"/>
    <col min="9" max="9" width="38.85546875" style="7" customWidth="1"/>
    <col min="10" max="10" width="1.42578125" style="7" customWidth="1"/>
    <col min="11" max="11" width="36.7109375" style="7" customWidth="1"/>
    <col min="12" max="12" width="1.42578125" style="7" customWidth="1"/>
    <col min="13" max="13" width="35.5703125" style="7" customWidth="1"/>
    <col min="14" max="14" width="1.42578125" style="7" customWidth="1"/>
    <col min="15" max="16384" width="9.140625" style="7"/>
  </cols>
  <sheetData>
    <row r="1" spans="1:13" ht="46.5" customHeight="1" x14ac:dyDescent="0.2">
      <c r="A1" s="203" t="str">
        <f>سهام!A1</f>
        <v>صندوق سرمایه‌گذاری حفظ ارزش دماوند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46.5" customHeight="1" x14ac:dyDescent="0.2">
      <c r="A2" s="203" t="s">
        <v>40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3" ht="46.5" customHeight="1" x14ac:dyDescent="0.2">
      <c r="A3" s="203" t="str">
        <f>'درآمد سرمایه گذاری در سهام'!A3</f>
        <v>دوره یک ماهه منتهی به 30 مهر 1405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1:13" ht="46.5" customHeight="1" x14ac:dyDescent="0.2"/>
    <row r="5" spans="1:13" ht="46.5" customHeight="1" x14ac:dyDescent="0.2">
      <c r="A5" s="242" t="s">
        <v>153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</row>
    <row r="6" spans="1:13" ht="46.5" customHeight="1" x14ac:dyDescent="0.2">
      <c r="A6" s="130"/>
      <c r="B6" s="130"/>
      <c r="C6" s="245" t="str">
        <f>'درآمد سرمایه گذاری در سهام'!C6</f>
        <v>(مبالغ به ریال)</v>
      </c>
      <c r="D6" s="245"/>
      <c r="E6" s="245"/>
      <c r="F6" s="245"/>
      <c r="G6" s="245"/>
      <c r="H6" s="245"/>
      <c r="I6" s="245"/>
      <c r="J6" s="245"/>
      <c r="K6" s="245"/>
      <c r="L6" s="245"/>
      <c r="M6" s="245"/>
    </row>
    <row r="7" spans="1:13" ht="46.5" customHeight="1" thickBot="1" x14ac:dyDescent="0.4">
      <c r="A7" s="243" t="s">
        <v>41</v>
      </c>
      <c r="B7" s="129"/>
      <c r="C7" s="204" t="str">
        <f>'درآمد سرمایه گذاری در سهام'!C7</f>
        <v>طی مهر ماه</v>
      </c>
      <c r="D7" s="204"/>
      <c r="E7" s="204"/>
      <c r="F7" s="204"/>
      <c r="G7" s="204"/>
      <c r="H7" s="129"/>
      <c r="I7" s="204" t="str">
        <f>'درآمد سرمایه گذاری در سهام'!M7</f>
        <v>از ابتدای سال مالی تا پایان مهر ماه</v>
      </c>
      <c r="J7" s="204"/>
      <c r="K7" s="204"/>
      <c r="L7" s="204"/>
      <c r="M7" s="204"/>
    </row>
    <row r="8" spans="1:13" ht="46.5" customHeight="1" thickBot="1" x14ac:dyDescent="0.4">
      <c r="A8" s="204"/>
      <c r="B8" s="129"/>
      <c r="C8" s="44" t="s">
        <v>67</v>
      </c>
      <c r="D8" s="129"/>
      <c r="E8" s="44" t="s">
        <v>65</v>
      </c>
      <c r="F8" s="129"/>
      <c r="G8" s="44" t="s">
        <v>68</v>
      </c>
      <c r="H8" s="129"/>
      <c r="I8" s="44" t="s">
        <v>67</v>
      </c>
      <c r="J8" s="129"/>
      <c r="K8" s="44" t="s">
        <v>65</v>
      </c>
      <c r="L8" s="129"/>
      <c r="M8" s="44" t="s">
        <v>68</v>
      </c>
    </row>
    <row r="9" spans="1:13" ht="46.5" customHeight="1" x14ac:dyDescent="0.2">
      <c r="A9" s="37" t="s">
        <v>211</v>
      </c>
      <c r="C9" s="31">
        <v>376599984</v>
      </c>
      <c r="D9" s="22"/>
      <c r="E9" s="31">
        <v>0</v>
      </c>
      <c r="F9" s="22"/>
      <c r="G9" s="31">
        <f>C9+E9</f>
        <v>376599984</v>
      </c>
      <c r="H9" s="22"/>
      <c r="I9" s="31">
        <v>1957097924</v>
      </c>
      <c r="J9" s="22"/>
      <c r="K9" s="31">
        <v>-2148475</v>
      </c>
      <c r="L9" s="22"/>
      <c r="M9" s="31">
        <f>I9+K9</f>
        <v>1954949449</v>
      </c>
    </row>
    <row r="10" spans="1:13" ht="46.5" customHeight="1" x14ac:dyDescent="0.2">
      <c r="A10" s="37" t="s">
        <v>212</v>
      </c>
      <c r="C10" s="31">
        <v>3166172</v>
      </c>
      <c r="D10" s="31"/>
      <c r="E10" s="31">
        <v>0</v>
      </c>
      <c r="F10" s="31"/>
      <c r="G10" s="31">
        <f>C10+E10</f>
        <v>3166172</v>
      </c>
      <c r="H10" s="31"/>
      <c r="I10" s="31">
        <v>3221534</v>
      </c>
      <c r="J10" s="31"/>
      <c r="K10" s="31">
        <v>0</v>
      </c>
      <c r="L10" s="31"/>
      <c r="M10" s="31">
        <f>I10+K10</f>
        <v>3221534</v>
      </c>
    </row>
    <row r="11" spans="1:13" ht="46.5" customHeight="1" x14ac:dyDescent="0.2">
      <c r="A11" s="37" t="s">
        <v>213</v>
      </c>
      <c r="C11" s="31">
        <v>339682</v>
      </c>
      <c r="D11" s="22"/>
      <c r="E11" s="31">
        <v>0</v>
      </c>
      <c r="F11" s="22"/>
      <c r="G11" s="31">
        <f>C11+E11</f>
        <v>339682</v>
      </c>
      <c r="H11" s="22"/>
      <c r="I11" s="31">
        <v>1333647</v>
      </c>
      <c r="J11" s="22"/>
      <c r="K11" s="31">
        <v>0</v>
      </c>
      <c r="L11" s="22"/>
      <c r="M11" s="31">
        <f>I11+K11</f>
        <v>1333647</v>
      </c>
    </row>
    <row r="12" spans="1:13" ht="46.5" customHeight="1" thickBot="1" x14ac:dyDescent="0.25">
      <c r="A12" s="37" t="s">
        <v>214</v>
      </c>
      <c r="C12" s="32">
        <v>0</v>
      </c>
      <c r="D12" s="22"/>
      <c r="E12" s="32">
        <v>0</v>
      </c>
      <c r="F12" s="22"/>
      <c r="G12" s="32">
        <f>C12+E12</f>
        <v>0</v>
      </c>
      <c r="H12" s="22"/>
      <c r="I12" s="32">
        <v>431573</v>
      </c>
      <c r="J12" s="22"/>
      <c r="K12" s="32">
        <v>0</v>
      </c>
      <c r="L12" s="22"/>
      <c r="M12" s="32">
        <f>I12+K12</f>
        <v>431573</v>
      </c>
    </row>
    <row r="13" spans="1:13" ht="46.5" customHeight="1" thickBot="1" x14ac:dyDescent="0.25">
      <c r="A13" s="43"/>
      <c r="C13" s="69">
        <f>SUM(C9:C12)</f>
        <v>380105838</v>
      </c>
      <c r="D13" s="22"/>
      <c r="E13" s="69">
        <f>SUM(E9:E12)</f>
        <v>0</v>
      </c>
      <c r="F13" s="22"/>
      <c r="G13" s="69">
        <f>SUM(G9:G12)</f>
        <v>380105838</v>
      </c>
      <c r="H13" s="22"/>
      <c r="I13" s="69">
        <f>SUM(I9:I12)</f>
        <v>1962084678</v>
      </c>
      <c r="J13" s="22"/>
      <c r="K13" s="69">
        <f>SUM(K9:K12)</f>
        <v>-2148475</v>
      </c>
      <c r="L13" s="22"/>
      <c r="M13" s="69">
        <f>SUM(M9:M12)</f>
        <v>1959936203</v>
      </c>
    </row>
    <row r="14" spans="1:13" ht="13.5" thickTop="1" x14ac:dyDescent="0.2"/>
    <row r="15" spans="1:13" ht="24.75" hidden="1" x14ac:dyDescent="0.2">
      <c r="C15" s="31">
        <f>'درآمد سپرده بانکی'!C14</f>
        <v>380105838</v>
      </c>
      <c r="D15" s="22"/>
      <c r="E15" s="31">
        <v>0</v>
      </c>
      <c r="F15" s="22"/>
      <c r="G15" s="31">
        <f>C15+E15</f>
        <v>380105838</v>
      </c>
      <c r="H15" s="22"/>
      <c r="I15" s="31">
        <f>'درآمد سپرده بانکی'!G14</f>
        <v>1962084678</v>
      </c>
      <c r="J15" s="22"/>
      <c r="K15" s="31">
        <v>-2327515</v>
      </c>
      <c r="L15" s="22"/>
      <c r="M15" s="31">
        <f>I15+K15</f>
        <v>1959757163</v>
      </c>
    </row>
    <row r="16" spans="1:13" ht="24.75" hidden="1" x14ac:dyDescent="0.2">
      <c r="C16" s="31">
        <f>C15-C13</f>
        <v>0</v>
      </c>
      <c r="D16" s="22"/>
      <c r="E16" s="31">
        <f>E15-E13</f>
        <v>0</v>
      </c>
      <c r="F16" s="22"/>
      <c r="G16" s="31">
        <f>G15-G13</f>
        <v>0</v>
      </c>
      <c r="H16" s="22"/>
      <c r="I16" s="31">
        <f>I15-I13</f>
        <v>0</v>
      </c>
      <c r="J16" s="22"/>
      <c r="K16" s="31">
        <f>K15-K13</f>
        <v>-179040</v>
      </c>
      <c r="L16" s="22"/>
      <c r="M16" s="31">
        <f>M15-M13</f>
        <v>-179040</v>
      </c>
    </row>
    <row r="17" spans="3:13" ht="24.75" hidden="1" x14ac:dyDescent="0.2">
      <c r="C17" s="31">
        <f>'درآمد سپرده بانکی'!C14</f>
        <v>380105838</v>
      </c>
      <c r="D17" s="22"/>
      <c r="E17" s="31">
        <v>0</v>
      </c>
      <c r="F17" s="22"/>
      <c r="G17" s="31">
        <f>C17-E17</f>
        <v>380105838</v>
      </c>
      <c r="H17" s="22"/>
      <c r="I17" s="31">
        <f>'درآمد سپرده بانکی'!G14</f>
        <v>1962084678</v>
      </c>
      <c r="J17" s="22"/>
      <c r="K17" s="31">
        <v>-2148475</v>
      </c>
      <c r="L17" s="22"/>
      <c r="M17" s="31">
        <f>I17+K17</f>
        <v>1959936203</v>
      </c>
    </row>
    <row r="18" spans="3:13" ht="24.75" hidden="1" x14ac:dyDescent="0.2">
      <c r="C18" s="31">
        <f>C17-C13</f>
        <v>0</v>
      </c>
      <c r="D18" s="22"/>
      <c r="E18" s="31">
        <f>E17+E13</f>
        <v>0</v>
      </c>
      <c r="F18" s="22"/>
      <c r="G18" s="31">
        <f>G17-G13</f>
        <v>0</v>
      </c>
      <c r="H18" s="22"/>
      <c r="I18" s="31">
        <f>I17-I13</f>
        <v>0</v>
      </c>
      <c r="J18" s="22"/>
      <c r="K18" s="31">
        <f>K17-K13</f>
        <v>0</v>
      </c>
      <c r="L18" s="22"/>
      <c r="M18" s="31">
        <f>M17-M13</f>
        <v>0</v>
      </c>
    </row>
    <row r="19" spans="3:13" ht="24.75" x14ac:dyDescent="0.2">
      <c r="C19" s="31"/>
      <c r="D19" s="22"/>
      <c r="E19" s="31"/>
      <c r="F19" s="22"/>
      <c r="G19" s="31"/>
      <c r="H19" s="22"/>
      <c r="I19" s="31"/>
      <c r="J19" s="22"/>
      <c r="K19" s="31"/>
      <c r="L19" s="22"/>
      <c r="M19" s="31"/>
    </row>
    <row r="20" spans="3:13" ht="24.75" x14ac:dyDescent="0.2">
      <c r="C20" s="31"/>
      <c r="D20" s="22"/>
      <c r="E20" s="31"/>
      <c r="F20" s="22"/>
      <c r="G20" s="31"/>
      <c r="H20" s="22"/>
      <c r="I20" s="31"/>
      <c r="J20" s="22"/>
      <c r="K20" s="31"/>
      <c r="L20" s="22"/>
      <c r="M20" s="31"/>
    </row>
    <row r="21" spans="3:13" ht="24.75" x14ac:dyDescent="0.2">
      <c r="C21" s="31"/>
      <c r="D21" s="22"/>
      <c r="E21" s="31"/>
      <c r="F21" s="22"/>
      <c r="G21" s="31"/>
      <c r="H21" s="22"/>
      <c r="I21" s="31"/>
      <c r="J21" s="22"/>
      <c r="K21" s="31"/>
      <c r="L21" s="22"/>
      <c r="M21" s="31"/>
    </row>
    <row r="22" spans="3:13" ht="24.75" x14ac:dyDescent="0.2">
      <c r="C22" s="31"/>
      <c r="D22" s="22"/>
      <c r="E22" s="31"/>
      <c r="F22" s="22"/>
      <c r="G22" s="31"/>
      <c r="H22" s="22"/>
      <c r="I22" s="31"/>
      <c r="J22" s="22"/>
      <c r="K22" s="31"/>
      <c r="L22" s="22"/>
      <c r="M22" s="31"/>
    </row>
    <row r="23" spans="3:13" ht="24.75" x14ac:dyDescent="0.2">
      <c r="C23" s="31"/>
      <c r="D23" s="22"/>
      <c r="E23" s="31"/>
      <c r="F23" s="22"/>
      <c r="G23" s="31"/>
      <c r="H23" s="22"/>
      <c r="I23" s="31"/>
      <c r="J23" s="22"/>
      <c r="K23" s="31"/>
      <c r="L23" s="22"/>
      <c r="M23" s="31"/>
    </row>
  </sheetData>
  <sortState xmlns:xlrd2="http://schemas.microsoft.com/office/spreadsheetml/2017/richdata2" ref="A9:M12">
    <sortCondition descending="1" ref="M9:M12"/>
  </sortState>
  <mergeCells count="8">
    <mergeCell ref="A1:M1"/>
    <mergeCell ref="A2:M2"/>
    <mergeCell ref="A3:M3"/>
    <mergeCell ref="A5:M5"/>
    <mergeCell ref="A7:A8"/>
    <mergeCell ref="C7:G7"/>
    <mergeCell ref="I7:M7"/>
    <mergeCell ref="C6:M6"/>
  </mergeCells>
  <pageMargins left="0.39" right="0.39" top="0.39" bottom="0.39" header="0" footer="0"/>
  <pageSetup scale="5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05A6-96A2-4B80-A786-2856CC729569}">
  <sheetPr>
    <pageSetUpPr fitToPage="1"/>
  </sheetPr>
  <dimension ref="A1:Y79"/>
  <sheetViews>
    <sheetView rightToLeft="1" view="pageBreakPreview" topLeftCell="A52" zoomScale="42" zoomScaleNormal="100" zoomScaleSheetLayoutView="42" workbookViewId="0">
      <selection activeCell="U46" sqref="U1:W1048576"/>
    </sheetView>
  </sheetViews>
  <sheetFormatPr defaultRowHeight="12.75" x14ac:dyDescent="0.2"/>
  <cols>
    <col min="1" max="1" width="76.140625" style="14" bestFit="1" customWidth="1"/>
    <col min="2" max="2" width="1.28515625" style="14" customWidth="1"/>
    <col min="3" max="3" width="35" style="14" customWidth="1"/>
    <col min="4" max="4" width="1.28515625" style="14" customWidth="1"/>
    <col min="5" max="5" width="39.85546875" style="14" bestFit="1" customWidth="1"/>
    <col min="6" max="6" width="1.28515625" style="14" customWidth="1"/>
    <col min="7" max="7" width="39.28515625" style="14" bestFit="1" customWidth="1"/>
    <col min="8" max="8" width="1.28515625" style="14" customWidth="1"/>
    <col min="9" max="9" width="44.140625" style="14" bestFit="1" customWidth="1"/>
    <col min="10" max="10" width="1.28515625" style="14" customWidth="1"/>
    <col min="11" max="11" width="33.5703125" style="14" customWidth="1"/>
    <col min="12" max="12" width="1.28515625" style="14" customWidth="1"/>
    <col min="13" max="13" width="39.85546875" style="14" bestFit="1" customWidth="1"/>
    <col min="14" max="14" width="1.28515625" style="14" customWidth="1"/>
    <col min="15" max="15" width="38.85546875" style="14" bestFit="1" customWidth="1"/>
    <col min="16" max="16" width="1.28515625" style="14" customWidth="1"/>
    <col min="17" max="17" width="44.140625" style="14" bestFit="1" customWidth="1"/>
    <col min="18" max="18" width="1.42578125" style="14" customWidth="1"/>
    <col min="19" max="19" width="23" style="14" hidden="1" customWidth="1"/>
    <col min="20" max="20" width="22.42578125" style="14" hidden="1" customWidth="1"/>
    <col min="21" max="21" width="22.85546875" style="14" hidden="1" customWidth="1"/>
    <col min="22" max="22" width="24" style="14" hidden="1" customWidth="1"/>
    <col min="23" max="23" width="0" style="14" hidden="1" customWidth="1"/>
    <col min="24" max="16384" width="9.140625" style="14"/>
  </cols>
  <sheetData>
    <row r="1" spans="1:17" ht="47.25" customHeight="1" x14ac:dyDescent="0.2">
      <c r="A1" s="246" t="str">
        <f>درآمد!A1</f>
        <v>صندوق سرمایه‌گذاری حفظ ارزش دماوند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</row>
    <row r="2" spans="1:17" ht="47.25" customHeight="1" x14ac:dyDescent="0.2">
      <c r="A2" s="246" t="s">
        <v>40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</row>
    <row r="3" spans="1:17" ht="47.25" customHeight="1" x14ac:dyDescent="0.2">
      <c r="A3" s="246" t="str">
        <f>'درآمد سرمایه گذاری در سهام'!A3</f>
        <v>دوره یک ماهه منتهی به 30 مهر 1405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</row>
    <row r="4" spans="1:17" ht="47.25" customHeight="1" x14ac:dyDescent="0.45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</row>
    <row r="5" spans="1:17" ht="47.25" customHeight="1" x14ac:dyDescent="0.2">
      <c r="A5" s="247" t="s">
        <v>154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</row>
    <row r="6" spans="1:17" ht="47.25" customHeight="1" x14ac:dyDescent="0.2">
      <c r="A6" s="172"/>
      <c r="B6" s="172"/>
      <c r="C6" s="250" t="str">
        <f>'درآمد سرمایه گذاری در سهام'!C6</f>
        <v>(مبالغ به ریال)</v>
      </c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</row>
    <row r="7" spans="1:17" ht="47.25" customHeight="1" thickBot="1" x14ac:dyDescent="0.5">
      <c r="A7" s="248" t="s">
        <v>41</v>
      </c>
      <c r="B7" s="171"/>
      <c r="C7" s="249" t="str">
        <f>'درآمد سرمایه گذاری در سهام'!C7</f>
        <v>طی مهر ماه</v>
      </c>
      <c r="D7" s="249"/>
      <c r="E7" s="249"/>
      <c r="F7" s="249"/>
      <c r="G7" s="249"/>
      <c r="H7" s="249"/>
      <c r="I7" s="249"/>
      <c r="J7" s="171"/>
      <c r="K7" s="249" t="str">
        <f>'درآمد سرمایه گذاری در سهام'!M7</f>
        <v>از ابتدای سال مالی تا پایان مهر ماه</v>
      </c>
      <c r="L7" s="249"/>
      <c r="M7" s="249"/>
      <c r="N7" s="249"/>
      <c r="O7" s="249"/>
      <c r="P7" s="249"/>
      <c r="Q7" s="249"/>
    </row>
    <row r="8" spans="1:17" ht="78.75" customHeight="1" thickBot="1" x14ac:dyDescent="0.5">
      <c r="A8" s="249"/>
      <c r="B8" s="171"/>
      <c r="C8" s="173" t="s">
        <v>5</v>
      </c>
      <c r="D8" s="171"/>
      <c r="E8" s="173" t="s">
        <v>7</v>
      </c>
      <c r="F8" s="171"/>
      <c r="G8" s="173" t="s">
        <v>71</v>
      </c>
      <c r="H8" s="171"/>
      <c r="I8" s="173" t="s">
        <v>73</v>
      </c>
      <c r="J8" s="171"/>
      <c r="K8" s="173" t="s">
        <v>5</v>
      </c>
      <c r="L8" s="171"/>
      <c r="M8" s="173" t="s">
        <v>7</v>
      </c>
      <c r="N8" s="171"/>
      <c r="O8" s="173" t="s">
        <v>71</v>
      </c>
      <c r="P8" s="171"/>
      <c r="Q8" s="173" t="s">
        <v>73</v>
      </c>
    </row>
    <row r="9" spans="1:17" ht="39" customHeight="1" x14ac:dyDescent="0.2">
      <c r="A9" s="179" t="s">
        <v>14</v>
      </c>
      <c r="B9" s="168"/>
      <c r="C9" s="174">
        <v>22000000</v>
      </c>
      <c r="D9" s="175"/>
      <c r="E9" s="174">
        <v>299288477400</v>
      </c>
      <c r="F9" s="175"/>
      <c r="G9" s="174">
        <v>-280325551670</v>
      </c>
      <c r="H9" s="175"/>
      <c r="I9" s="174">
        <v>18962925730</v>
      </c>
      <c r="J9" s="175"/>
      <c r="K9" s="174">
        <v>22000000</v>
      </c>
      <c r="L9" s="175"/>
      <c r="M9" s="174">
        <v>299288477400</v>
      </c>
      <c r="N9" s="175"/>
      <c r="O9" s="174">
        <v>-164714003597</v>
      </c>
      <c r="P9" s="175"/>
      <c r="Q9" s="174">
        <f t="shared" ref="Q9:Q27" si="0">M9+O9</f>
        <v>134574473803</v>
      </c>
    </row>
    <row r="10" spans="1:17" ht="39" customHeight="1" x14ac:dyDescent="0.2">
      <c r="A10" s="179" t="s">
        <v>80</v>
      </c>
      <c r="B10" s="168"/>
      <c r="C10" s="174">
        <v>14986796</v>
      </c>
      <c r="D10" s="175"/>
      <c r="E10" s="174">
        <v>186779107720</v>
      </c>
      <c r="F10" s="175"/>
      <c r="G10" s="174">
        <v>-237970141310</v>
      </c>
      <c r="H10" s="175"/>
      <c r="I10" s="174">
        <f>E10+G10</f>
        <v>-51191033590</v>
      </c>
      <c r="J10" s="175"/>
      <c r="K10" s="174">
        <v>14986796</v>
      </c>
      <c r="L10" s="175"/>
      <c r="M10" s="174">
        <v>186779107720</v>
      </c>
      <c r="N10" s="175"/>
      <c r="O10" s="174">
        <v>-59033585802</v>
      </c>
      <c r="P10" s="175"/>
      <c r="Q10" s="174">
        <f t="shared" si="0"/>
        <v>127745521918</v>
      </c>
    </row>
    <row r="11" spans="1:17" ht="39" customHeight="1" x14ac:dyDescent="0.2">
      <c r="A11" s="179" t="s">
        <v>16</v>
      </c>
      <c r="B11" s="168"/>
      <c r="C11" s="174">
        <v>90716787</v>
      </c>
      <c r="D11" s="175"/>
      <c r="E11" s="174">
        <v>312353945440</v>
      </c>
      <c r="F11" s="175"/>
      <c r="G11" s="174">
        <v>-358706141065</v>
      </c>
      <c r="H11" s="175"/>
      <c r="I11" s="174">
        <f>E11+G11</f>
        <v>-46352195625</v>
      </c>
      <c r="J11" s="175"/>
      <c r="K11" s="174">
        <v>90716787</v>
      </c>
      <c r="L11" s="175"/>
      <c r="M11" s="174">
        <v>312353945440</v>
      </c>
      <c r="N11" s="175"/>
      <c r="O11" s="174">
        <v>-199545204486</v>
      </c>
      <c r="P11" s="175"/>
      <c r="Q11" s="174">
        <f t="shared" si="0"/>
        <v>112808740954</v>
      </c>
    </row>
    <row r="12" spans="1:17" ht="39" customHeight="1" x14ac:dyDescent="0.2">
      <c r="A12" s="179" t="s">
        <v>106</v>
      </c>
      <c r="B12" s="168"/>
      <c r="C12" s="174">
        <v>18000000</v>
      </c>
      <c r="D12" s="175"/>
      <c r="E12" s="174">
        <v>186110161200</v>
      </c>
      <c r="F12" s="175"/>
      <c r="G12" s="174">
        <v>-124916438568</v>
      </c>
      <c r="H12" s="175"/>
      <c r="I12" s="174">
        <v>61193722632</v>
      </c>
      <c r="J12" s="175"/>
      <c r="K12" s="174">
        <v>18000000</v>
      </c>
      <c r="L12" s="175"/>
      <c r="M12" s="174">
        <v>186110161200</v>
      </c>
      <c r="N12" s="175"/>
      <c r="O12" s="174">
        <v>-99212599615</v>
      </c>
      <c r="P12" s="175"/>
      <c r="Q12" s="174">
        <f t="shared" si="0"/>
        <v>86897561585</v>
      </c>
    </row>
    <row r="13" spans="1:17" ht="39" customHeight="1" x14ac:dyDescent="0.2">
      <c r="A13" s="179" t="s">
        <v>17</v>
      </c>
      <c r="B13" s="168"/>
      <c r="C13" s="174">
        <v>5395</v>
      </c>
      <c r="D13" s="175"/>
      <c r="E13" s="174">
        <v>193685600670</v>
      </c>
      <c r="F13" s="175"/>
      <c r="G13" s="174">
        <v>-171543445852</v>
      </c>
      <c r="H13" s="175"/>
      <c r="I13" s="174">
        <f>E13+G13</f>
        <v>22142154818</v>
      </c>
      <c r="J13" s="175"/>
      <c r="K13" s="174">
        <v>5395</v>
      </c>
      <c r="L13" s="175"/>
      <c r="M13" s="174">
        <v>193685600670</v>
      </c>
      <c r="N13" s="175"/>
      <c r="O13" s="174">
        <v>-134486612880</v>
      </c>
      <c r="P13" s="175"/>
      <c r="Q13" s="174">
        <f t="shared" si="0"/>
        <v>59198987790</v>
      </c>
    </row>
    <row r="14" spans="1:17" ht="39" customHeight="1" x14ac:dyDescent="0.2">
      <c r="A14" s="179" t="s">
        <v>18</v>
      </c>
      <c r="B14" s="168"/>
      <c r="C14" s="174">
        <v>8607732</v>
      </c>
      <c r="D14" s="175"/>
      <c r="E14" s="174">
        <v>246840513294</v>
      </c>
      <c r="F14" s="175"/>
      <c r="G14" s="174">
        <v>-248375650355</v>
      </c>
      <c r="H14" s="175"/>
      <c r="I14" s="174">
        <v>-1535137061</v>
      </c>
      <c r="J14" s="175"/>
      <c r="K14" s="174">
        <v>8607732</v>
      </c>
      <c r="L14" s="175"/>
      <c r="M14" s="174">
        <v>246840513294</v>
      </c>
      <c r="N14" s="175"/>
      <c r="O14" s="174">
        <v>-192324038784</v>
      </c>
      <c r="P14" s="175"/>
      <c r="Q14" s="174">
        <f t="shared" si="0"/>
        <v>54516474510</v>
      </c>
    </row>
    <row r="15" spans="1:17" ht="39" customHeight="1" x14ac:dyDescent="0.2">
      <c r="A15" s="179" t="s">
        <v>13</v>
      </c>
      <c r="B15" s="168"/>
      <c r="C15" s="174">
        <v>117736500</v>
      </c>
      <c r="D15" s="175"/>
      <c r="E15" s="174">
        <v>177342470425</v>
      </c>
      <c r="F15" s="175"/>
      <c r="G15" s="174">
        <v>-186590227403</v>
      </c>
      <c r="H15" s="175"/>
      <c r="I15" s="174">
        <f>E15+G15</f>
        <v>-9247756978</v>
      </c>
      <c r="J15" s="175"/>
      <c r="K15" s="174">
        <v>117736500</v>
      </c>
      <c r="L15" s="175"/>
      <c r="M15" s="174">
        <v>177342470425</v>
      </c>
      <c r="N15" s="175"/>
      <c r="O15" s="174">
        <v>-137377974021</v>
      </c>
      <c r="P15" s="175"/>
      <c r="Q15" s="174">
        <f t="shared" si="0"/>
        <v>39964496404</v>
      </c>
    </row>
    <row r="16" spans="1:17" ht="39" customHeight="1" x14ac:dyDescent="0.2">
      <c r="A16" s="179" t="s">
        <v>92</v>
      </c>
      <c r="B16" s="168"/>
      <c r="C16" s="174">
        <v>4000000</v>
      </c>
      <c r="D16" s="175"/>
      <c r="E16" s="174">
        <v>72276946800</v>
      </c>
      <c r="F16" s="175"/>
      <c r="G16" s="174">
        <v>-61838266400</v>
      </c>
      <c r="H16" s="175"/>
      <c r="I16" s="174">
        <v>10438680400</v>
      </c>
      <c r="J16" s="175"/>
      <c r="K16" s="174">
        <v>4000000</v>
      </c>
      <c r="L16" s="175"/>
      <c r="M16" s="174">
        <v>72276946800</v>
      </c>
      <c r="N16" s="175"/>
      <c r="O16" s="174">
        <v>-39584384851</v>
      </c>
      <c r="P16" s="175"/>
      <c r="Q16" s="174">
        <f t="shared" si="0"/>
        <v>32692561949</v>
      </c>
    </row>
    <row r="17" spans="1:17" ht="39" customHeight="1" x14ac:dyDescent="0.2">
      <c r="A17" s="179" t="s">
        <v>88</v>
      </c>
      <c r="B17" s="168"/>
      <c r="C17" s="174">
        <v>8700000</v>
      </c>
      <c r="D17" s="175"/>
      <c r="E17" s="174">
        <v>75277571280</v>
      </c>
      <c r="F17" s="175"/>
      <c r="G17" s="174">
        <v>-58357383240</v>
      </c>
      <c r="H17" s="175"/>
      <c r="I17" s="174">
        <v>16920188040</v>
      </c>
      <c r="J17" s="175"/>
      <c r="K17" s="174">
        <v>8700000</v>
      </c>
      <c r="L17" s="175"/>
      <c r="M17" s="174">
        <v>75277571280</v>
      </c>
      <c r="N17" s="175"/>
      <c r="O17" s="174">
        <v>-47344579221</v>
      </c>
      <c r="P17" s="175"/>
      <c r="Q17" s="174">
        <f t="shared" si="0"/>
        <v>27932992059</v>
      </c>
    </row>
    <row r="18" spans="1:17" ht="39" customHeight="1" x14ac:dyDescent="0.2">
      <c r="A18" s="179" t="s">
        <v>108</v>
      </c>
      <c r="B18" s="168"/>
      <c r="C18" s="174">
        <v>2010000</v>
      </c>
      <c r="D18" s="175"/>
      <c r="E18" s="174">
        <v>65218930290</v>
      </c>
      <c r="F18" s="175"/>
      <c r="G18" s="174">
        <v>-47710935360</v>
      </c>
      <c r="H18" s="175"/>
      <c r="I18" s="174">
        <v>17507994930</v>
      </c>
      <c r="J18" s="175"/>
      <c r="K18" s="174">
        <v>2010000</v>
      </c>
      <c r="L18" s="175"/>
      <c r="M18" s="174">
        <v>65218930290</v>
      </c>
      <c r="N18" s="175"/>
      <c r="O18" s="174">
        <v>-41062335770</v>
      </c>
      <c r="P18" s="175"/>
      <c r="Q18" s="174">
        <f t="shared" si="0"/>
        <v>24156594520</v>
      </c>
    </row>
    <row r="19" spans="1:17" ht="39" customHeight="1" x14ac:dyDescent="0.2">
      <c r="A19" s="179" t="s">
        <v>102</v>
      </c>
      <c r="B19" s="168"/>
      <c r="C19" s="174">
        <v>1972821</v>
      </c>
      <c r="D19" s="175"/>
      <c r="E19" s="174">
        <v>51542846896</v>
      </c>
      <c r="F19" s="175"/>
      <c r="G19" s="174">
        <v>-36097610967</v>
      </c>
      <c r="H19" s="175"/>
      <c r="I19" s="174">
        <v>15445235929</v>
      </c>
      <c r="J19" s="175"/>
      <c r="K19" s="174">
        <v>1972821</v>
      </c>
      <c r="L19" s="175"/>
      <c r="M19" s="174">
        <v>51542846896</v>
      </c>
      <c r="N19" s="175"/>
      <c r="O19" s="174">
        <v>-30528507375</v>
      </c>
      <c r="P19" s="175"/>
      <c r="Q19" s="174">
        <f t="shared" si="0"/>
        <v>21014339521</v>
      </c>
    </row>
    <row r="20" spans="1:17" ht="39" customHeight="1" x14ac:dyDescent="0.2">
      <c r="A20" s="179" t="s">
        <v>107</v>
      </c>
      <c r="B20" s="168"/>
      <c r="C20" s="174">
        <v>3900000</v>
      </c>
      <c r="D20" s="175"/>
      <c r="E20" s="174">
        <v>62459427420</v>
      </c>
      <c r="F20" s="175"/>
      <c r="G20" s="174">
        <v>-56398713411</v>
      </c>
      <c r="H20" s="175"/>
      <c r="I20" s="174">
        <v>6060714009</v>
      </c>
      <c r="J20" s="175"/>
      <c r="K20" s="174">
        <v>3900000</v>
      </c>
      <c r="L20" s="175"/>
      <c r="M20" s="174">
        <v>62459427420</v>
      </c>
      <c r="N20" s="175"/>
      <c r="O20" s="174">
        <v>-41731280697</v>
      </c>
      <c r="P20" s="175"/>
      <c r="Q20" s="174">
        <f t="shared" si="0"/>
        <v>20728146723</v>
      </c>
    </row>
    <row r="21" spans="1:17" ht="39" customHeight="1" x14ac:dyDescent="0.2">
      <c r="A21" s="179" t="s">
        <v>114</v>
      </c>
      <c r="B21" s="168"/>
      <c r="C21" s="174">
        <v>7500000</v>
      </c>
      <c r="D21" s="175"/>
      <c r="E21" s="174">
        <v>70773657750</v>
      </c>
      <c r="F21" s="175"/>
      <c r="G21" s="174">
        <v>-50308089000</v>
      </c>
      <c r="H21" s="175"/>
      <c r="I21" s="174">
        <v>20465568750</v>
      </c>
      <c r="J21" s="175"/>
      <c r="K21" s="174">
        <v>7500000</v>
      </c>
      <c r="L21" s="175"/>
      <c r="M21" s="174">
        <v>70773657750</v>
      </c>
      <c r="N21" s="175"/>
      <c r="O21" s="174">
        <v>-50609465130</v>
      </c>
      <c r="P21" s="175"/>
      <c r="Q21" s="174">
        <f t="shared" si="0"/>
        <v>20164192620</v>
      </c>
    </row>
    <row r="22" spans="1:17" ht="39" customHeight="1" x14ac:dyDescent="0.2">
      <c r="A22" s="179" t="s">
        <v>118</v>
      </c>
      <c r="B22" s="168"/>
      <c r="C22" s="174">
        <v>360000</v>
      </c>
      <c r="D22" s="175"/>
      <c r="E22" s="174">
        <v>68692867560</v>
      </c>
      <c r="F22" s="175"/>
      <c r="G22" s="174">
        <v>-49664709504</v>
      </c>
      <c r="H22" s="175"/>
      <c r="I22" s="174">
        <v>19028158056</v>
      </c>
      <c r="J22" s="175"/>
      <c r="K22" s="174">
        <v>360000</v>
      </c>
      <c r="L22" s="175"/>
      <c r="M22" s="174">
        <v>68692867560</v>
      </c>
      <c r="N22" s="175"/>
      <c r="O22" s="174">
        <v>-51618583024</v>
      </c>
      <c r="P22" s="175"/>
      <c r="Q22" s="174">
        <f t="shared" si="0"/>
        <v>17074284536</v>
      </c>
    </row>
    <row r="23" spans="1:17" ht="39" customHeight="1" x14ac:dyDescent="0.2">
      <c r="A23" s="179" t="s">
        <v>113</v>
      </c>
      <c r="B23" s="168"/>
      <c r="C23" s="174">
        <v>37319707</v>
      </c>
      <c r="D23" s="175"/>
      <c r="E23" s="174">
        <v>155160835535</v>
      </c>
      <c r="F23" s="175"/>
      <c r="G23" s="174">
        <v>-149465504989</v>
      </c>
      <c r="H23" s="175"/>
      <c r="I23" s="174">
        <v>5695330546</v>
      </c>
      <c r="J23" s="175"/>
      <c r="K23" s="174">
        <v>37319707</v>
      </c>
      <c r="L23" s="175"/>
      <c r="M23" s="174">
        <v>155160835535</v>
      </c>
      <c r="N23" s="175"/>
      <c r="O23" s="174">
        <v>-142383695745</v>
      </c>
      <c r="P23" s="175"/>
      <c r="Q23" s="174">
        <f t="shared" si="0"/>
        <v>12777139790</v>
      </c>
    </row>
    <row r="24" spans="1:17" ht="39" customHeight="1" x14ac:dyDescent="0.2">
      <c r="A24" s="179" t="s">
        <v>191</v>
      </c>
      <c r="B24" s="168"/>
      <c r="C24" s="174">
        <v>3750000</v>
      </c>
      <c r="D24" s="175"/>
      <c r="E24" s="174">
        <v>33935634000</v>
      </c>
      <c r="F24" s="175"/>
      <c r="G24" s="174">
        <v>-22283136247</v>
      </c>
      <c r="H24" s="175"/>
      <c r="I24" s="174">
        <v>11652497753</v>
      </c>
      <c r="J24" s="175"/>
      <c r="K24" s="174">
        <v>3750000</v>
      </c>
      <c r="L24" s="175"/>
      <c r="M24" s="174">
        <v>33935634000</v>
      </c>
      <c r="N24" s="175"/>
      <c r="O24" s="174">
        <v>-22283136247</v>
      </c>
      <c r="P24" s="175"/>
      <c r="Q24" s="174">
        <f t="shared" si="0"/>
        <v>11652497753</v>
      </c>
    </row>
    <row r="25" spans="1:17" ht="39" customHeight="1" x14ac:dyDescent="0.2">
      <c r="A25" s="179" t="s">
        <v>86</v>
      </c>
      <c r="B25" s="168"/>
      <c r="C25" s="174">
        <v>6360800</v>
      </c>
      <c r="D25" s="175"/>
      <c r="E25" s="174">
        <v>56804679144</v>
      </c>
      <c r="F25" s="175"/>
      <c r="G25" s="174">
        <v>-54134914250</v>
      </c>
      <c r="H25" s="175"/>
      <c r="I25" s="174">
        <v>2669764894</v>
      </c>
      <c r="J25" s="175"/>
      <c r="K25" s="174">
        <v>6360800</v>
      </c>
      <c r="L25" s="175"/>
      <c r="M25" s="174">
        <v>56804679144</v>
      </c>
      <c r="N25" s="175"/>
      <c r="O25" s="174">
        <v>-47031612344</v>
      </c>
      <c r="P25" s="175"/>
      <c r="Q25" s="174">
        <f t="shared" si="0"/>
        <v>9773066800</v>
      </c>
    </row>
    <row r="26" spans="1:17" ht="39" customHeight="1" x14ac:dyDescent="0.2">
      <c r="A26" s="179" t="s">
        <v>85</v>
      </c>
      <c r="B26" s="168"/>
      <c r="C26" s="174">
        <v>2700000</v>
      </c>
      <c r="D26" s="175"/>
      <c r="E26" s="174">
        <v>53180710650</v>
      </c>
      <c r="F26" s="175"/>
      <c r="G26" s="174">
        <v>-47608122330</v>
      </c>
      <c r="H26" s="175"/>
      <c r="I26" s="174">
        <v>5572588320</v>
      </c>
      <c r="J26" s="175"/>
      <c r="K26" s="174">
        <v>2700000</v>
      </c>
      <c r="L26" s="175"/>
      <c r="M26" s="174">
        <v>53180710650</v>
      </c>
      <c r="N26" s="175"/>
      <c r="O26" s="174">
        <v>-45854920502</v>
      </c>
      <c r="P26" s="175"/>
      <c r="Q26" s="174">
        <f t="shared" si="0"/>
        <v>7325790148</v>
      </c>
    </row>
    <row r="27" spans="1:17" ht="39" customHeight="1" x14ac:dyDescent="0.2">
      <c r="A27" s="179" t="s">
        <v>189</v>
      </c>
      <c r="B27" s="168"/>
      <c r="C27" s="174">
        <v>4840000</v>
      </c>
      <c r="D27" s="175"/>
      <c r="E27" s="174">
        <v>24205037472</v>
      </c>
      <c r="F27" s="175"/>
      <c r="G27" s="174">
        <v>-18925908130</v>
      </c>
      <c r="H27" s="175"/>
      <c r="I27" s="174">
        <v>5279129342</v>
      </c>
      <c r="J27" s="175"/>
      <c r="K27" s="174">
        <v>4840000</v>
      </c>
      <c r="L27" s="175"/>
      <c r="M27" s="174">
        <v>24205037472</v>
      </c>
      <c r="N27" s="175"/>
      <c r="O27" s="174">
        <v>-18925908130</v>
      </c>
      <c r="P27" s="175"/>
      <c r="Q27" s="174">
        <f t="shared" si="0"/>
        <v>5279129342</v>
      </c>
    </row>
    <row r="28" spans="1:17" ht="39" customHeight="1" x14ac:dyDescent="0.2">
      <c r="A28" s="179" t="s">
        <v>231</v>
      </c>
      <c r="B28" s="168"/>
      <c r="C28" s="174">
        <v>1000000</v>
      </c>
      <c r="D28" s="175"/>
      <c r="E28" s="174">
        <v>943292000</v>
      </c>
      <c r="F28" s="175"/>
      <c r="G28" s="174">
        <v>5978838014</v>
      </c>
      <c r="H28" s="175"/>
      <c r="I28" s="174">
        <v>5035546014</v>
      </c>
      <c r="J28" s="175"/>
      <c r="K28" s="174">
        <v>1000000</v>
      </c>
      <c r="L28" s="175"/>
      <c r="M28" s="174">
        <v>943292000</v>
      </c>
      <c r="N28" s="175"/>
      <c r="O28" s="174">
        <v>5978838014</v>
      </c>
      <c r="P28" s="175"/>
      <c r="Q28" s="174">
        <v>5035546014</v>
      </c>
    </row>
    <row r="29" spans="1:17" ht="39" customHeight="1" x14ac:dyDescent="0.2">
      <c r="A29" s="179" t="s">
        <v>89</v>
      </c>
      <c r="B29" s="168"/>
      <c r="C29" s="174">
        <v>13242497</v>
      </c>
      <c r="D29" s="175"/>
      <c r="E29" s="174">
        <v>275154374512</v>
      </c>
      <c r="F29" s="175"/>
      <c r="G29" s="174">
        <v>-278368684823</v>
      </c>
      <c r="H29" s="175"/>
      <c r="I29" s="174">
        <v>-3214310311</v>
      </c>
      <c r="J29" s="175"/>
      <c r="K29" s="174">
        <v>13242497</v>
      </c>
      <c r="L29" s="175"/>
      <c r="M29" s="174">
        <v>275154374512</v>
      </c>
      <c r="N29" s="175"/>
      <c r="O29" s="174">
        <v>-270601159688</v>
      </c>
      <c r="P29" s="175"/>
      <c r="Q29" s="174">
        <f t="shared" ref="Q29:Q49" si="1">M29+O29</f>
        <v>4553214824</v>
      </c>
    </row>
    <row r="30" spans="1:17" ht="39" customHeight="1" x14ac:dyDescent="0.2">
      <c r="A30" s="179" t="s">
        <v>15</v>
      </c>
      <c r="B30" s="168"/>
      <c r="C30" s="174">
        <v>25000000</v>
      </c>
      <c r="D30" s="175"/>
      <c r="E30" s="174">
        <v>68987571750</v>
      </c>
      <c r="F30" s="175"/>
      <c r="G30" s="174">
        <v>-62358901392</v>
      </c>
      <c r="H30" s="175"/>
      <c r="I30" s="174">
        <v>6628670358</v>
      </c>
      <c r="J30" s="175"/>
      <c r="K30" s="174">
        <v>25000000</v>
      </c>
      <c r="L30" s="175"/>
      <c r="M30" s="174">
        <v>68987571750</v>
      </c>
      <c r="N30" s="175"/>
      <c r="O30" s="174">
        <v>-65574321068</v>
      </c>
      <c r="P30" s="175"/>
      <c r="Q30" s="174">
        <f t="shared" si="1"/>
        <v>3413250682</v>
      </c>
    </row>
    <row r="31" spans="1:17" ht="39" customHeight="1" x14ac:dyDescent="0.2">
      <c r="A31" s="179" t="s">
        <v>117</v>
      </c>
      <c r="B31" s="168"/>
      <c r="C31" s="174">
        <v>900229</v>
      </c>
      <c r="D31" s="175"/>
      <c r="E31" s="174">
        <v>39839852250</v>
      </c>
      <c r="F31" s="175"/>
      <c r="G31" s="174">
        <v>-37063802624</v>
      </c>
      <c r="H31" s="175"/>
      <c r="I31" s="174">
        <v>2776049626</v>
      </c>
      <c r="J31" s="175"/>
      <c r="K31" s="174">
        <v>900229</v>
      </c>
      <c r="L31" s="175"/>
      <c r="M31" s="174">
        <v>39839852250</v>
      </c>
      <c r="N31" s="175"/>
      <c r="O31" s="174">
        <v>-36729675519</v>
      </c>
      <c r="P31" s="175"/>
      <c r="Q31" s="174">
        <f t="shared" si="1"/>
        <v>3110176731</v>
      </c>
    </row>
    <row r="32" spans="1:17" ht="39" customHeight="1" x14ac:dyDescent="0.2">
      <c r="A32" s="179" t="s">
        <v>186</v>
      </c>
      <c r="B32" s="168"/>
      <c r="C32" s="174">
        <v>5520423</v>
      </c>
      <c r="D32" s="175"/>
      <c r="E32" s="174">
        <v>75099954285</v>
      </c>
      <c r="F32" s="175"/>
      <c r="G32" s="174">
        <v>-72981164432</v>
      </c>
      <c r="H32" s="175"/>
      <c r="I32" s="174">
        <v>2118789853</v>
      </c>
      <c r="J32" s="175"/>
      <c r="K32" s="174">
        <v>5520423</v>
      </c>
      <c r="L32" s="175"/>
      <c r="M32" s="174">
        <v>75099954285</v>
      </c>
      <c r="N32" s="175"/>
      <c r="O32" s="174">
        <v>-72981164432</v>
      </c>
      <c r="P32" s="175"/>
      <c r="Q32" s="174">
        <f t="shared" si="1"/>
        <v>2118789853</v>
      </c>
    </row>
    <row r="33" spans="1:17" ht="39" customHeight="1" x14ac:dyDescent="0.2">
      <c r="A33" s="179" t="s">
        <v>126</v>
      </c>
      <c r="B33" s="168"/>
      <c r="C33" s="174">
        <v>468750</v>
      </c>
      <c r="D33" s="175"/>
      <c r="E33" s="174">
        <v>12353761500</v>
      </c>
      <c r="F33" s="175"/>
      <c r="G33" s="174">
        <v>-12288643781</v>
      </c>
      <c r="H33" s="175"/>
      <c r="I33" s="174">
        <v>65117719</v>
      </c>
      <c r="J33" s="175"/>
      <c r="K33" s="174">
        <v>468750</v>
      </c>
      <c r="L33" s="175"/>
      <c r="M33" s="174">
        <v>12353761500</v>
      </c>
      <c r="N33" s="175"/>
      <c r="O33" s="174">
        <v>-10756176829</v>
      </c>
      <c r="P33" s="175"/>
      <c r="Q33" s="174">
        <f t="shared" si="1"/>
        <v>1597584671</v>
      </c>
    </row>
    <row r="34" spans="1:17" ht="39" customHeight="1" x14ac:dyDescent="0.2">
      <c r="A34" s="179" t="s">
        <v>183</v>
      </c>
      <c r="B34" s="168"/>
      <c r="C34" s="174">
        <v>912193</v>
      </c>
      <c r="D34" s="175"/>
      <c r="E34" s="174">
        <v>23651353878</v>
      </c>
      <c r="F34" s="175"/>
      <c r="G34" s="174">
        <v>-22100277158</v>
      </c>
      <c r="H34" s="175"/>
      <c r="I34" s="174">
        <v>1551076720</v>
      </c>
      <c r="J34" s="175"/>
      <c r="K34" s="174">
        <v>912193</v>
      </c>
      <c r="L34" s="175"/>
      <c r="M34" s="174">
        <v>23651353878</v>
      </c>
      <c r="N34" s="175"/>
      <c r="O34" s="174">
        <v>-22100277158</v>
      </c>
      <c r="P34" s="175"/>
      <c r="Q34" s="174">
        <f t="shared" si="1"/>
        <v>1551076720</v>
      </c>
    </row>
    <row r="35" spans="1:17" ht="39" customHeight="1" x14ac:dyDescent="0.2">
      <c r="A35" s="179" t="s">
        <v>122</v>
      </c>
      <c r="B35" s="168"/>
      <c r="C35" s="174">
        <v>450000</v>
      </c>
      <c r="D35" s="175"/>
      <c r="E35" s="174">
        <v>3014020125</v>
      </c>
      <c r="F35" s="175"/>
      <c r="G35" s="174">
        <v>-3359363490</v>
      </c>
      <c r="H35" s="175"/>
      <c r="I35" s="174">
        <v>-345343365</v>
      </c>
      <c r="J35" s="175"/>
      <c r="K35" s="174">
        <v>450000</v>
      </c>
      <c r="L35" s="175"/>
      <c r="M35" s="174">
        <v>3014020125</v>
      </c>
      <c r="N35" s="175"/>
      <c r="O35" s="174">
        <v>-1579164300</v>
      </c>
      <c r="P35" s="175"/>
      <c r="Q35" s="174">
        <f t="shared" si="1"/>
        <v>1434855825</v>
      </c>
    </row>
    <row r="36" spans="1:17" ht="39" customHeight="1" x14ac:dyDescent="0.2">
      <c r="A36" s="179" t="s">
        <v>79</v>
      </c>
      <c r="B36" s="168"/>
      <c r="C36" s="174">
        <v>1366065</v>
      </c>
      <c r="D36" s="175"/>
      <c r="E36" s="174">
        <v>4446057441</v>
      </c>
      <c r="F36" s="175"/>
      <c r="G36" s="174">
        <v>-3795414889</v>
      </c>
      <c r="H36" s="175"/>
      <c r="I36" s="174">
        <v>650642552</v>
      </c>
      <c r="J36" s="175"/>
      <c r="K36" s="174">
        <v>1366065</v>
      </c>
      <c r="L36" s="175"/>
      <c r="M36" s="174">
        <v>4446057441</v>
      </c>
      <c r="N36" s="175"/>
      <c r="O36" s="174">
        <v>-3666518460</v>
      </c>
      <c r="P36" s="175"/>
      <c r="Q36" s="174">
        <f t="shared" si="1"/>
        <v>779538981</v>
      </c>
    </row>
    <row r="37" spans="1:17" ht="39" customHeight="1" x14ac:dyDescent="0.2">
      <c r="A37" s="179" t="s">
        <v>101</v>
      </c>
      <c r="B37" s="168"/>
      <c r="C37" s="174">
        <v>50000</v>
      </c>
      <c r="D37" s="175"/>
      <c r="E37" s="174">
        <v>1881840055</v>
      </c>
      <c r="F37" s="175"/>
      <c r="G37" s="174">
        <v>-10061179209</v>
      </c>
      <c r="H37" s="175"/>
      <c r="I37" s="174">
        <f>E37+G37</f>
        <v>-8179339154</v>
      </c>
      <c r="J37" s="175"/>
      <c r="K37" s="174">
        <v>50000</v>
      </c>
      <c r="L37" s="175"/>
      <c r="M37" s="174">
        <v>1881840055</v>
      </c>
      <c r="N37" s="175"/>
      <c r="O37" s="174">
        <v>-1328317111</v>
      </c>
      <c r="P37" s="175"/>
      <c r="Q37" s="174">
        <f t="shared" si="1"/>
        <v>553522944</v>
      </c>
    </row>
    <row r="38" spans="1:17" ht="39" customHeight="1" x14ac:dyDescent="0.2">
      <c r="A38" s="179" t="s">
        <v>184</v>
      </c>
      <c r="B38" s="168"/>
      <c r="C38" s="174">
        <v>1094469</v>
      </c>
      <c r="D38" s="175"/>
      <c r="E38" s="174">
        <v>46969878637</v>
      </c>
      <c r="F38" s="175"/>
      <c r="G38" s="174">
        <v>-46441318730</v>
      </c>
      <c r="H38" s="175"/>
      <c r="I38" s="174">
        <v>528559907</v>
      </c>
      <c r="J38" s="175"/>
      <c r="K38" s="174">
        <v>1094469</v>
      </c>
      <c r="L38" s="175"/>
      <c r="M38" s="174">
        <v>46969878637</v>
      </c>
      <c r="N38" s="175"/>
      <c r="O38" s="174">
        <v>-46441318730</v>
      </c>
      <c r="P38" s="175"/>
      <c r="Q38" s="174">
        <f t="shared" si="1"/>
        <v>528559907</v>
      </c>
    </row>
    <row r="39" spans="1:17" ht="39" customHeight="1" x14ac:dyDescent="0.2">
      <c r="A39" s="179" t="s">
        <v>125</v>
      </c>
      <c r="B39" s="168"/>
      <c r="C39" s="174">
        <v>10800000</v>
      </c>
      <c r="D39" s="175"/>
      <c r="E39" s="174">
        <v>37293475680</v>
      </c>
      <c r="F39" s="175"/>
      <c r="G39" s="174">
        <v>-39758274360</v>
      </c>
      <c r="H39" s="175"/>
      <c r="I39" s="174">
        <v>-2464798680</v>
      </c>
      <c r="J39" s="175"/>
      <c r="K39" s="174">
        <v>10800000</v>
      </c>
      <c r="L39" s="175"/>
      <c r="M39" s="174">
        <v>37293475680</v>
      </c>
      <c r="N39" s="175"/>
      <c r="O39" s="174">
        <v>-37376498960</v>
      </c>
      <c r="P39" s="175"/>
      <c r="Q39" s="174">
        <f t="shared" si="1"/>
        <v>-83023280</v>
      </c>
    </row>
    <row r="40" spans="1:17" ht="39" customHeight="1" x14ac:dyDescent="0.2">
      <c r="A40" s="179" t="s">
        <v>182</v>
      </c>
      <c r="B40" s="168"/>
      <c r="C40" s="174">
        <v>165600</v>
      </c>
      <c r="D40" s="175"/>
      <c r="E40" s="174">
        <v>7532424766</v>
      </c>
      <c r="F40" s="175"/>
      <c r="G40" s="174">
        <v>-7688258137</v>
      </c>
      <c r="H40" s="175"/>
      <c r="I40" s="174">
        <f>E40+G40</f>
        <v>-155833371</v>
      </c>
      <c r="J40" s="175"/>
      <c r="K40" s="174">
        <v>165600</v>
      </c>
      <c r="L40" s="175"/>
      <c r="M40" s="174">
        <v>7532424766</v>
      </c>
      <c r="N40" s="175"/>
      <c r="O40" s="174">
        <v>-7688258137</v>
      </c>
      <c r="P40" s="175"/>
      <c r="Q40" s="174">
        <f t="shared" si="1"/>
        <v>-155833371</v>
      </c>
    </row>
    <row r="41" spans="1:17" ht="39" customHeight="1" x14ac:dyDescent="0.2">
      <c r="A41" s="179" t="s">
        <v>192</v>
      </c>
      <c r="B41" s="168"/>
      <c r="C41" s="174">
        <v>2700000</v>
      </c>
      <c r="D41" s="175"/>
      <c r="E41" s="174">
        <v>49054851990</v>
      </c>
      <c r="F41" s="175"/>
      <c r="G41" s="174">
        <v>-49486938909</v>
      </c>
      <c r="H41" s="175"/>
      <c r="I41" s="174">
        <v>-432086919</v>
      </c>
      <c r="J41" s="175"/>
      <c r="K41" s="174">
        <v>2700000</v>
      </c>
      <c r="L41" s="175"/>
      <c r="M41" s="174">
        <v>49054851990</v>
      </c>
      <c r="N41" s="175"/>
      <c r="O41" s="174">
        <v>-49486938909</v>
      </c>
      <c r="P41" s="175"/>
      <c r="Q41" s="174">
        <f t="shared" si="1"/>
        <v>-432086919</v>
      </c>
    </row>
    <row r="42" spans="1:17" ht="39" customHeight="1" x14ac:dyDescent="0.2">
      <c r="A42" s="179" t="s">
        <v>190</v>
      </c>
      <c r="B42" s="168"/>
      <c r="C42" s="174">
        <v>4000000</v>
      </c>
      <c r="D42" s="175"/>
      <c r="E42" s="174">
        <v>31712949200</v>
      </c>
      <c r="F42" s="175"/>
      <c r="G42" s="174">
        <v>-32486313328</v>
      </c>
      <c r="H42" s="175"/>
      <c r="I42" s="174">
        <v>-773364128</v>
      </c>
      <c r="J42" s="175"/>
      <c r="K42" s="174">
        <v>4000000</v>
      </c>
      <c r="L42" s="175"/>
      <c r="M42" s="174">
        <v>31712949200</v>
      </c>
      <c r="N42" s="175"/>
      <c r="O42" s="174">
        <v>-32486313328</v>
      </c>
      <c r="P42" s="175"/>
      <c r="Q42" s="174">
        <f t="shared" si="1"/>
        <v>-773364128</v>
      </c>
    </row>
    <row r="43" spans="1:17" ht="39" customHeight="1" x14ac:dyDescent="0.2">
      <c r="A43" s="179" t="s">
        <v>188</v>
      </c>
      <c r="B43" s="168"/>
      <c r="C43" s="174">
        <v>20000000</v>
      </c>
      <c r="D43" s="175"/>
      <c r="E43" s="174">
        <v>33538726000</v>
      </c>
      <c r="F43" s="175"/>
      <c r="G43" s="174">
        <v>-35050596743</v>
      </c>
      <c r="H43" s="175"/>
      <c r="I43" s="174">
        <v>-1511870743</v>
      </c>
      <c r="J43" s="175"/>
      <c r="K43" s="174">
        <v>20000000</v>
      </c>
      <c r="L43" s="175"/>
      <c r="M43" s="174">
        <v>33538726000</v>
      </c>
      <c r="N43" s="175"/>
      <c r="O43" s="174">
        <v>-35050596743</v>
      </c>
      <c r="P43" s="175"/>
      <c r="Q43" s="174">
        <f t="shared" si="1"/>
        <v>-1511870743</v>
      </c>
    </row>
    <row r="44" spans="1:17" ht="39" customHeight="1" x14ac:dyDescent="0.2">
      <c r="A44" s="179" t="s">
        <v>91</v>
      </c>
      <c r="B44" s="168"/>
      <c r="C44" s="174">
        <v>5100000</v>
      </c>
      <c r="D44" s="175"/>
      <c r="E44" s="174">
        <v>39017048670</v>
      </c>
      <c r="F44" s="175"/>
      <c r="G44" s="174">
        <v>-42306423720</v>
      </c>
      <c r="H44" s="175"/>
      <c r="I44" s="174">
        <v>-3289375050</v>
      </c>
      <c r="J44" s="175"/>
      <c r="K44" s="174">
        <v>5100000</v>
      </c>
      <c r="L44" s="175"/>
      <c r="M44" s="174">
        <v>39017048670</v>
      </c>
      <c r="N44" s="175"/>
      <c r="O44" s="174">
        <v>-41268404787</v>
      </c>
      <c r="P44" s="175"/>
      <c r="Q44" s="174">
        <f t="shared" si="1"/>
        <v>-2251356117</v>
      </c>
    </row>
    <row r="45" spans="1:17" ht="39" customHeight="1" x14ac:dyDescent="0.2">
      <c r="A45" s="179" t="s">
        <v>193</v>
      </c>
      <c r="B45" s="168"/>
      <c r="C45" s="174">
        <v>2325557</v>
      </c>
      <c r="D45" s="175"/>
      <c r="E45" s="174">
        <v>50559087536</v>
      </c>
      <c r="F45" s="175"/>
      <c r="G45" s="174">
        <v>-53024046758</v>
      </c>
      <c r="H45" s="175"/>
      <c r="I45" s="174">
        <v>-2464959222</v>
      </c>
      <c r="J45" s="175"/>
      <c r="K45" s="174">
        <v>2325557</v>
      </c>
      <c r="L45" s="175"/>
      <c r="M45" s="174">
        <v>50559087536</v>
      </c>
      <c r="N45" s="175"/>
      <c r="O45" s="174">
        <v>-53024046758</v>
      </c>
      <c r="P45" s="175"/>
      <c r="Q45" s="174">
        <f t="shared" si="1"/>
        <v>-2464959222</v>
      </c>
    </row>
    <row r="46" spans="1:17" ht="39" customHeight="1" x14ac:dyDescent="0.2">
      <c r="A46" s="179" t="s">
        <v>115</v>
      </c>
      <c r="B46" s="168"/>
      <c r="C46" s="174">
        <v>7600000</v>
      </c>
      <c r="D46" s="175"/>
      <c r="E46" s="174">
        <v>64854767200</v>
      </c>
      <c r="F46" s="175"/>
      <c r="G46" s="174">
        <v>-69030764484</v>
      </c>
      <c r="H46" s="175"/>
      <c r="I46" s="174">
        <f>E46+G46</f>
        <v>-4175997284</v>
      </c>
      <c r="J46" s="175"/>
      <c r="K46" s="174">
        <v>7600000</v>
      </c>
      <c r="L46" s="175"/>
      <c r="M46" s="174">
        <v>64854767200</v>
      </c>
      <c r="N46" s="175"/>
      <c r="O46" s="174">
        <v>-74242891533</v>
      </c>
      <c r="P46" s="175"/>
      <c r="Q46" s="174">
        <f t="shared" si="1"/>
        <v>-9388124333</v>
      </c>
    </row>
    <row r="47" spans="1:17" ht="39" customHeight="1" x14ac:dyDescent="0.2">
      <c r="A47" s="179" t="s">
        <v>12</v>
      </c>
      <c r="B47" s="168"/>
      <c r="C47" s="174">
        <v>170896000</v>
      </c>
      <c r="D47" s="175"/>
      <c r="E47" s="174">
        <v>158213450667</v>
      </c>
      <c r="F47" s="175"/>
      <c r="G47" s="174">
        <v>-167782661609</v>
      </c>
      <c r="H47" s="175"/>
      <c r="I47" s="174">
        <f>E47+G47</f>
        <v>-9569210942</v>
      </c>
      <c r="J47" s="175"/>
      <c r="K47" s="174">
        <v>170896000</v>
      </c>
      <c r="L47" s="175"/>
      <c r="M47" s="174">
        <v>158213450667</v>
      </c>
      <c r="N47" s="175"/>
      <c r="O47" s="174">
        <v>-167782661609</v>
      </c>
      <c r="P47" s="175"/>
      <c r="Q47" s="174">
        <f t="shared" si="1"/>
        <v>-9569210942</v>
      </c>
    </row>
    <row r="48" spans="1:17" ht="39" customHeight="1" x14ac:dyDescent="0.2">
      <c r="A48" s="179" t="s">
        <v>187</v>
      </c>
      <c r="B48" s="168"/>
      <c r="C48" s="174">
        <v>2160000</v>
      </c>
      <c r="D48" s="175"/>
      <c r="E48" s="174">
        <v>90790323552</v>
      </c>
      <c r="F48" s="175"/>
      <c r="G48" s="174">
        <v>-107031574207</v>
      </c>
      <c r="H48" s="175"/>
      <c r="I48" s="174">
        <f>E48+G48</f>
        <v>-16241250655</v>
      </c>
      <c r="J48" s="175"/>
      <c r="K48" s="174">
        <v>2160000</v>
      </c>
      <c r="L48" s="175"/>
      <c r="M48" s="174">
        <v>90790323552</v>
      </c>
      <c r="N48" s="175"/>
      <c r="O48" s="174">
        <v>-107031574207</v>
      </c>
      <c r="P48" s="175"/>
      <c r="Q48" s="174">
        <f t="shared" si="1"/>
        <v>-16241250655</v>
      </c>
    </row>
    <row r="49" spans="1:25" ht="39" customHeight="1" x14ac:dyDescent="0.2">
      <c r="A49" s="179" t="s">
        <v>185</v>
      </c>
      <c r="B49" s="168"/>
      <c r="C49" s="174">
        <v>4230000</v>
      </c>
      <c r="D49" s="175"/>
      <c r="E49" s="174">
        <v>186150348135</v>
      </c>
      <c r="F49" s="175"/>
      <c r="G49" s="174">
        <v>-225650836519</v>
      </c>
      <c r="H49" s="175"/>
      <c r="I49" s="174">
        <f>E49+G49</f>
        <v>-39500488384</v>
      </c>
      <c r="J49" s="175"/>
      <c r="K49" s="174">
        <v>4230000</v>
      </c>
      <c r="L49" s="175"/>
      <c r="M49" s="174">
        <v>186150348135</v>
      </c>
      <c r="N49" s="175"/>
      <c r="O49" s="174">
        <v>-225650836519</v>
      </c>
      <c r="P49" s="175"/>
      <c r="Q49" s="174">
        <f t="shared" si="1"/>
        <v>-39500488384</v>
      </c>
    </row>
    <row r="50" spans="1:25" ht="39" customHeight="1" x14ac:dyDescent="0.2">
      <c r="A50" s="180" t="s">
        <v>120</v>
      </c>
      <c r="B50" s="168"/>
      <c r="C50" s="174">
        <v>0</v>
      </c>
      <c r="D50" s="175"/>
      <c r="E50" s="174">
        <v>0</v>
      </c>
      <c r="F50" s="175"/>
      <c r="G50" s="174">
        <v>-3635363922</v>
      </c>
      <c r="H50" s="175"/>
      <c r="I50" s="174">
        <f>G50</f>
        <v>-3635363922</v>
      </c>
      <c r="J50" s="175"/>
      <c r="K50" s="174">
        <v>0</v>
      </c>
      <c r="L50" s="175"/>
      <c r="M50" s="174">
        <v>0</v>
      </c>
      <c r="N50" s="175"/>
      <c r="O50" s="174">
        <v>0</v>
      </c>
      <c r="P50" s="175"/>
      <c r="Q50" s="174">
        <v>0</v>
      </c>
    </row>
    <row r="51" spans="1:25" ht="39" customHeight="1" x14ac:dyDescent="0.2">
      <c r="A51" s="179" t="s">
        <v>121</v>
      </c>
      <c r="B51" s="168"/>
      <c r="C51" s="174">
        <v>0</v>
      </c>
      <c r="D51" s="175"/>
      <c r="E51" s="174">
        <v>0</v>
      </c>
      <c r="F51" s="175"/>
      <c r="G51" s="174">
        <v>2337575392</v>
      </c>
      <c r="H51" s="175"/>
      <c r="I51" s="174">
        <v>2337575392</v>
      </c>
      <c r="J51" s="175"/>
      <c r="K51" s="174">
        <v>0</v>
      </c>
      <c r="L51" s="175"/>
      <c r="M51" s="174">
        <v>0</v>
      </c>
      <c r="N51" s="175"/>
      <c r="O51" s="174">
        <v>0</v>
      </c>
      <c r="P51" s="175"/>
      <c r="Q51" s="174">
        <f>M51+O51</f>
        <v>0</v>
      </c>
    </row>
    <row r="52" spans="1:25" ht="39" customHeight="1" x14ac:dyDescent="0.2">
      <c r="A52" s="179" t="s">
        <v>127</v>
      </c>
      <c r="B52" s="168"/>
      <c r="C52" s="174">
        <v>0</v>
      </c>
      <c r="D52" s="175"/>
      <c r="E52" s="174">
        <v>0</v>
      </c>
      <c r="F52" s="175"/>
      <c r="G52" s="174">
        <v>1996291061</v>
      </c>
      <c r="H52" s="175"/>
      <c r="I52" s="174">
        <v>1996291061</v>
      </c>
      <c r="J52" s="175"/>
      <c r="K52" s="174">
        <v>0</v>
      </c>
      <c r="L52" s="175"/>
      <c r="M52" s="174">
        <v>0</v>
      </c>
      <c r="N52" s="175"/>
      <c r="O52" s="174">
        <v>0</v>
      </c>
      <c r="P52" s="175"/>
      <c r="Q52" s="174">
        <f t="shared" ref="Q52:Q61" si="2">M52+O52</f>
        <v>0</v>
      </c>
    </row>
    <row r="53" spans="1:25" ht="39" customHeight="1" x14ac:dyDescent="0.2">
      <c r="A53" s="180" t="s">
        <v>116</v>
      </c>
      <c r="B53" s="168"/>
      <c r="C53" s="174">
        <v>0</v>
      </c>
      <c r="D53" s="175"/>
      <c r="E53" s="174">
        <v>0</v>
      </c>
      <c r="F53" s="175"/>
      <c r="G53" s="174">
        <v>1486504430</v>
      </c>
      <c r="H53" s="175"/>
      <c r="I53" s="174">
        <v>1486504430</v>
      </c>
      <c r="J53" s="175"/>
      <c r="K53" s="174">
        <v>0</v>
      </c>
      <c r="L53" s="175"/>
      <c r="M53" s="174">
        <v>0</v>
      </c>
      <c r="N53" s="175"/>
      <c r="O53" s="174">
        <v>0</v>
      </c>
      <c r="P53" s="175"/>
      <c r="Q53" s="174">
        <f t="shared" si="2"/>
        <v>0</v>
      </c>
    </row>
    <row r="54" spans="1:25" ht="39" customHeight="1" x14ac:dyDescent="0.2">
      <c r="A54" s="179" t="s">
        <v>232</v>
      </c>
      <c r="B54" s="168"/>
      <c r="C54" s="174">
        <v>0</v>
      </c>
      <c r="D54" s="175"/>
      <c r="E54" s="174">
        <v>0</v>
      </c>
      <c r="F54" s="175"/>
      <c r="G54" s="174">
        <v>175360697</v>
      </c>
      <c r="H54" s="175"/>
      <c r="I54" s="174">
        <f>G54</f>
        <v>175360697</v>
      </c>
      <c r="J54" s="175"/>
      <c r="K54" s="174">
        <v>0</v>
      </c>
      <c r="L54" s="175"/>
      <c r="M54" s="174">
        <v>0</v>
      </c>
      <c r="N54" s="175"/>
      <c r="O54" s="174">
        <v>0</v>
      </c>
      <c r="P54" s="175"/>
      <c r="Q54" s="174">
        <f t="shared" si="2"/>
        <v>0</v>
      </c>
    </row>
    <row r="55" spans="1:25" ht="39" customHeight="1" x14ac:dyDescent="0.2">
      <c r="A55" s="180" t="s">
        <v>119</v>
      </c>
      <c r="B55" s="168"/>
      <c r="C55" s="174">
        <v>0</v>
      </c>
      <c r="D55" s="175"/>
      <c r="E55" s="174">
        <v>0</v>
      </c>
      <c r="F55" s="175"/>
      <c r="G55" s="174">
        <v>-1953982334</v>
      </c>
      <c r="H55" s="175"/>
      <c r="I55" s="174">
        <v>-1953982334</v>
      </c>
      <c r="J55" s="175"/>
      <c r="K55" s="174">
        <v>0</v>
      </c>
      <c r="L55" s="175"/>
      <c r="M55" s="174">
        <v>0</v>
      </c>
      <c r="N55" s="175"/>
      <c r="O55" s="174">
        <v>0</v>
      </c>
      <c r="P55" s="175"/>
      <c r="Q55" s="174">
        <f t="shared" si="2"/>
        <v>0</v>
      </c>
    </row>
    <row r="56" spans="1:25" ht="39" customHeight="1" x14ac:dyDescent="0.2">
      <c r="A56" s="180" t="s">
        <v>84</v>
      </c>
      <c r="B56" s="168"/>
      <c r="C56" s="174">
        <v>0</v>
      </c>
      <c r="D56" s="175"/>
      <c r="E56" s="174">
        <v>0</v>
      </c>
      <c r="F56" s="175"/>
      <c r="G56" s="174">
        <v>-10687740170</v>
      </c>
      <c r="H56" s="175"/>
      <c r="I56" s="174">
        <v>-10687740170</v>
      </c>
      <c r="J56" s="175"/>
      <c r="K56" s="174">
        <v>0</v>
      </c>
      <c r="L56" s="175"/>
      <c r="M56" s="174">
        <v>0</v>
      </c>
      <c r="N56" s="175"/>
      <c r="O56" s="174">
        <v>0</v>
      </c>
      <c r="P56" s="175"/>
      <c r="Q56" s="174">
        <f t="shared" si="2"/>
        <v>0</v>
      </c>
    </row>
    <row r="57" spans="1:25" ht="39" customHeight="1" x14ac:dyDescent="0.2">
      <c r="A57" s="180" t="s">
        <v>94</v>
      </c>
      <c r="B57" s="168"/>
      <c r="C57" s="174">
        <v>0</v>
      </c>
      <c r="D57" s="175"/>
      <c r="E57" s="174">
        <v>0</v>
      </c>
      <c r="F57" s="175"/>
      <c r="G57" s="174">
        <v>-17804632426</v>
      </c>
      <c r="H57" s="175"/>
      <c r="I57" s="174">
        <v>-17804632426</v>
      </c>
      <c r="J57" s="175"/>
      <c r="K57" s="174">
        <v>0</v>
      </c>
      <c r="L57" s="175"/>
      <c r="M57" s="174">
        <v>0</v>
      </c>
      <c r="N57" s="175"/>
      <c r="O57" s="174">
        <v>0</v>
      </c>
      <c r="P57" s="175"/>
      <c r="Q57" s="174">
        <f t="shared" si="2"/>
        <v>0</v>
      </c>
    </row>
    <row r="58" spans="1:25" ht="39" customHeight="1" x14ac:dyDescent="0.2">
      <c r="A58" s="180" t="s">
        <v>99</v>
      </c>
      <c r="B58" s="168"/>
      <c r="C58" s="174">
        <v>0</v>
      </c>
      <c r="D58" s="175"/>
      <c r="E58" s="174">
        <v>0</v>
      </c>
      <c r="F58" s="175"/>
      <c r="G58" s="174">
        <v>-22136883745</v>
      </c>
      <c r="H58" s="175"/>
      <c r="I58" s="174">
        <v>-22136883745</v>
      </c>
      <c r="J58" s="175"/>
      <c r="K58" s="174">
        <v>0</v>
      </c>
      <c r="L58" s="175"/>
      <c r="M58" s="174">
        <v>0</v>
      </c>
      <c r="N58" s="175"/>
      <c r="O58" s="174">
        <v>0</v>
      </c>
      <c r="P58" s="175"/>
      <c r="Q58" s="174">
        <f t="shared" si="2"/>
        <v>0</v>
      </c>
    </row>
    <row r="59" spans="1:25" ht="39" customHeight="1" x14ac:dyDescent="0.2">
      <c r="A59" s="180" t="s">
        <v>82</v>
      </c>
      <c r="B59" s="168"/>
      <c r="C59" s="174">
        <v>0</v>
      </c>
      <c r="D59" s="175"/>
      <c r="E59" s="174">
        <v>0</v>
      </c>
      <c r="F59" s="175"/>
      <c r="G59" s="174">
        <v>-28785041742</v>
      </c>
      <c r="H59" s="175"/>
      <c r="I59" s="174">
        <v>-28785041742</v>
      </c>
      <c r="J59" s="175"/>
      <c r="K59" s="174">
        <v>0</v>
      </c>
      <c r="L59" s="175"/>
      <c r="M59" s="174">
        <v>0</v>
      </c>
      <c r="N59" s="175"/>
      <c r="O59" s="174">
        <v>0</v>
      </c>
      <c r="P59" s="175"/>
      <c r="Q59" s="174">
        <f t="shared" si="2"/>
        <v>0</v>
      </c>
    </row>
    <row r="60" spans="1:25" ht="39" customHeight="1" x14ac:dyDescent="0.2">
      <c r="A60" s="180" t="s">
        <v>83</v>
      </c>
      <c r="B60" s="168"/>
      <c r="C60" s="174">
        <v>0</v>
      </c>
      <c r="D60" s="175"/>
      <c r="E60" s="174">
        <v>0</v>
      </c>
      <c r="F60" s="175"/>
      <c r="G60" s="174">
        <v>-32025306516</v>
      </c>
      <c r="H60" s="175"/>
      <c r="I60" s="174">
        <v>-32025306516</v>
      </c>
      <c r="J60" s="175"/>
      <c r="K60" s="174">
        <v>0</v>
      </c>
      <c r="L60" s="175"/>
      <c r="M60" s="174">
        <v>0</v>
      </c>
      <c r="N60" s="175"/>
      <c r="O60" s="174">
        <v>0</v>
      </c>
      <c r="P60" s="175"/>
      <c r="Q60" s="174">
        <f t="shared" si="2"/>
        <v>0</v>
      </c>
    </row>
    <row r="61" spans="1:25" ht="39" customHeight="1" thickBot="1" x14ac:dyDescent="0.25">
      <c r="A61" s="179" t="s">
        <v>233</v>
      </c>
      <c r="B61" s="168"/>
      <c r="C61" s="176">
        <v>0</v>
      </c>
      <c r="D61" s="175"/>
      <c r="E61" s="176">
        <v>0</v>
      </c>
      <c r="F61" s="175"/>
      <c r="G61" s="176">
        <v>-3625112098</v>
      </c>
      <c r="H61" s="175"/>
      <c r="I61" s="176">
        <f>E61+G61</f>
        <v>-3625112098</v>
      </c>
      <c r="J61" s="175"/>
      <c r="K61" s="176">
        <v>0</v>
      </c>
      <c r="L61" s="175"/>
      <c r="M61" s="176">
        <v>0</v>
      </c>
      <c r="N61" s="175"/>
      <c r="O61" s="176">
        <v>0</v>
      </c>
      <c r="P61" s="175"/>
      <c r="Q61" s="176">
        <f t="shared" si="2"/>
        <v>0</v>
      </c>
      <c r="U61" s="88"/>
    </row>
    <row r="62" spans="1:25" ht="39" customHeight="1" thickBot="1" x14ac:dyDescent="0.25">
      <c r="A62" s="169"/>
      <c r="B62" s="170"/>
      <c r="C62" s="177">
        <f>SUM(C9:C61)</f>
        <v>635448321</v>
      </c>
      <c r="D62" s="178"/>
      <c r="E62" s="177">
        <f>SUM(E9:E61)</f>
        <v>3692988830775</v>
      </c>
      <c r="F62" s="178"/>
      <c r="G62" s="177">
        <f>SUM(G9:G61)</f>
        <v>-3748015822712</v>
      </c>
      <c r="H62" s="178"/>
      <c r="I62" s="177">
        <f>SUM(I9:I61)</f>
        <v>-56913575937</v>
      </c>
      <c r="J62" s="178"/>
      <c r="K62" s="177">
        <f>SUM(K9:K61)</f>
        <v>635448321</v>
      </c>
      <c r="L62" s="178"/>
      <c r="M62" s="177">
        <f>SUM(M9:M61)</f>
        <v>3692988830775</v>
      </c>
      <c r="N62" s="178"/>
      <c r="O62" s="177">
        <f>SUM(O9:O61)</f>
        <v>-2922520704992</v>
      </c>
      <c r="P62" s="178"/>
      <c r="Q62" s="177">
        <f>SUM(Q9:Q61)</f>
        <v>768581541783</v>
      </c>
      <c r="S62" s="88">
        <v>781353169425</v>
      </c>
      <c r="T62" s="88">
        <v>-56134900081</v>
      </c>
      <c r="U62" s="88">
        <v>704347007979</v>
      </c>
      <c r="V62" s="88">
        <v>-77006161446</v>
      </c>
      <c r="W62" s="88"/>
      <c r="X62" s="88">
        <f>Q62-'درآمد سرمایه گذاری در سهام'!O94</f>
        <v>0</v>
      </c>
      <c r="Y62" s="88"/>
    </row>
    <row r="63" spans="1:25" ht="26.25" thickTop="1" x14ac:dyDescent="0.35">
      <c r="A63" s="135"/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S63" s="88">
        <v>3635363922</v>
      </c>
      <c r="T63" s="88">
        <v>3635363922</v>
      </c>
      <c r="U63" s="88">
        <v>59198987790</v>
      </c>
      <c r="V63" s="88">
        <v>-3635363922</v>
      </c>
      <c r="W63" s="88"/>
      <c r="X63" s="88">
        <f>I62-'درآمد سرمایه گذاری در سهام'!E94</f>
        <v>0</v>
      </c>
      <c r="Y63" s="88"/>
    </row>
    <row r="64" spans="1:25" ht="59.25" x14ac:dyDescent="0.2">
      <c r="A64" s="247" t="s">
        <v>170</v>
      </c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S64" s="88">
        <v>37056832972</v>
      </c>
      <c r="T64" s="88">
        <v>21059646553</v>
      </c>
      <c r="U64" s="88">
        <v>5035546014</v>
      </c>
      <c r="V64" s="88">
        <v>22142154818</v>
      </c>
      <c r="W64" s="88"/>
      <c r="X64" s="88"/>
      <c r="Y64" s="88"/>
    </row>
    <row r="65" spans="1:23" ht="45" x14ac:dyDescent="0.2">
      <c r="A65" s="172"/>
      <c r="B65" s="172"/>
      <c r="C65" s="250" t="str">
        <f>C6</f>
        <v>(مبالغ به ریال)</v>
      </c>
      <c r="D65" s="250"/>
      <c r="E65" s="250"/>
      <c r="F65" s="250"/>
      <c r="G65" s="250"/>
      <c r="H65" s="250"/>
      <c r="I65" s="250"/>
      <c r="J65" s="250"/>
      <c r="K65" s="250"/>
      <c r="L65" s="250"/>
      <c r="M65" s="250"/>
      <c r="N65" s="250"/>
      <c r="O65" s="250"/>
      <c r="P65" s="250"/>
      <c r="Q65" s="250"/>
      <c r="S65" s="88">
        <v>3449751401</v>
      </c>
      <c r="T65" s="88">
        <v>3449751401</v>
      </c>
      <c r="U65" s="88">
        <f>SUM(U62:U64)</f>
        <v>768581541783</v>
      </c>
      <c r="V65" s="88">
        <v>1585794613</v>
      </c>
    </row>
    <row r="66" spans="1:23" ht="45.75" thickBot="1" x14ac:dyDescent="0.5">
      <c r="A66" s="248" t="s">
        <v>41</v>
      </c>
      <c r="B66" s="171"/>
      <c r="C66" s="249" t="str">
        <f>C7</f>
        <v>طی مهر ماه</v>
      </c>
      <c r="D66" s="249"/>
      <c r="E66" s="249"/>
      <c r="F66" s="249"/>
      <c r="G66" s="249"/>
      <c r="H66" s="249"/>
      <c r="I66" s="249"/>
      <c r="J66" s="171"/>
      <c r="K66" s="249" t="str">
        <f>K7</f>
        <v>از ابتدای سال مالی تا پایان مهر ماه</v>
      </c>
      <c r="L66" s="249"/>
      <c r="M66" s="249"/>
      <c r="N66" s="249"/>
      <c r="O66" s="249"/>
      <c r="P66" s="249"/>
      <c r="Q66" s="249"/>
      <c r="S66" s="88">
        <f>S62+S63+S64+S65</f>
        <v>825495117720</v>
      </c>
      <c r="T66" s="88">
        <f>T62+T63+T64+T65</f>
        <v>-27990138205</v>
      </c>
      <c r="U66" s="88">
        <f>U65-Q62</f>
        <v>0</v>
      </c>
      <c r="V66" s="88">
        <f>V62+V63+V64+V65</f>
        <v>-56913575937</v>
      </c>
    </row>
    <row r="67" spans="1:23" ht="82.5" customHeight="1" thickBot="1" x14ac:dyDescent="0.5">
      <c r="A67" s="249"/>
      <c r="B67" s="171"/>
      <c r="C67" s="173" t="s">
        <v>5</v>
      </c>
      <c r="D67" s="171"/>
      <c r="E67" s="173" t="s">
        <v>7</v>
      </c>
      <c r="F67" s="171"/>
      <c r="G67" s="173" t="s">
        <v>71</v>
      </c>
      <c r="H67" s="171"/>
      <c r="I67" s="173" t="s">
        <v>73</v>
      </c>
      <c r="J67" s="171"/>
      <c r="K67" s="173" t="s">
        <v>5</v>
      </c>
      <c r="L67" s="171"/>
      <c r="M67" s="173" t="s">
        <v>7</v>
      </c>
      <c r="N67" s="171"/>
      <c r="O67" s="173" t="s">
        <v>71</v>
      </c>
      <c r="P67" s="171"/>
      <c r="Q67" s="173" t="s">
        <v>73</v>
      </c>
      <c r="S67" s="88">
        <f>S66-Q62</f>
        <v>56913575937</v>
      </c>
      <c r="T67" s="88">
        <f>T66-I62</f>
        <v>28923437732</v>
      </c>
      <c r="U67" s="88"/>
      <c r="V67" s="88">
        <f>V66-I62</f>
        <v>0</v>
      </c>
    </row>
    <row r="68" spans="1:23" ht="39" customHeight="1" x14ac:dyDescent="0.2">
      <c r="A68" s="179" t="s">
        <v>54</v>
      </c>
      <c r="B68" s="137"/>
      <c r="C68" s="181">
        <v>42000</v>
      </c>
      <c r="D68" s="175"/>
      <c r="E68" s="181">
        <v>41977162500</v>
      </c>
      <c r="F68" s="175"/>
      <c r="G68" s="181">
        <v>-41770479944</v>
      </c>
      <c r="H68" s="175"/>
      <c r="I68" s="181">
        <v>206682556</v>
      </c>
      <c r="J68" s="175"/>
      <c r="K68" s="181">
        <v>42000</v>
      </c>
      <c r="L68" s="175"/>
      <c r="M68" s="181">
        <v>41977162500</v>
      </c>
      <c r="N68" s="175"/>
      <c r="O68" s="181">
        <v>-42022837498</v>
      </c>
      <c r="P68" s="175"/>
      <c r="Q68" s="181">
        <f>M68+O68</f>
        <v>-45674998</v>
      </c>
      <c r="U68" s="88"/>
      <c r="V68" s="88"/>
    </row>
    <row r="69" spans="1:23" ht="39" customHeight="1" thickBot="1" x14ac:dyDescent="0.25">
      <c r="A69" s="179" t="s">
        <v>55</v>
      </c>
      <c r="B69" s="137"/>
      <c r="C69" s="176">
        <v>0</v>
      </c>
      <c r="D69" s="175"/>
      <c r="E69" s="176"/>
      <c r="F69" s="175"/>
      <c r="G69" s="176">
        <v>0</v>
      </c>
      <c r="H69" s="175"/>
      <c r="I69" s="176">
        <f>E69+G69</f>
        <v>0</v>
      </c>
      <c r="J69" s="175"/>
      <c r="K69" s="176">
        <v>0</v>
      </c>
      <c r="L69" s="175"/>
      <c r="M69" s="176">
        <v>0</v>
      </c>
      <c r="N69" s="175"/>
      <c r="O69" s="176">
        <v>0</v>
      </c>
      <c r="P69" s="175"/>
      <c r="Q69" s="176">
        <f>M69+O69</f>
        <v>0</v>
      </c>
      <c r="S69" s="14">
        <f>Q62-'درآمد سرمایه گذاری در سهام'!O94</f>
        <v>0</v>
      </c>
      <c r="U69" s="88"/>
    </row>
    <row r="70" spans="1:23" ht="39" customHeight="1" thickBot="1" x14ac:dyDescent="0.4">
      <c r="C70" s="177">
        <f>SUM(C68:C69)</f>
        <v>42000</v>
      </c>
      <c r="D70" s="178"/>
      <c r="E70" s="177">
        <f>SUM(E68:E69)</f>
        <v>41977162500</v>
      </c>
      <c r="F70" s="178"/>
      <c r="G70" s="177">
        <f>SUM(G68:G69)</f>
        <v>-41770479944</v>
      </c>
      <c r="H70" s="178"/>
      <c r="I70" s="177">
        <f>SUM(I68:I69)</f>
        <v>206682556</v>
      </c>
      <c r="J70" s="178"/>
      <c r="K70" s="177">
        <f>SUM(K68:K69)</f>
        <v>42000</v>
      </c>
      <c r="L70" s="178"/>
      <c r="M70" s="177">
        <f>SUM(M68:M69)</f>
        <v>41977162500</v>
      </c>
      <c r="N70" s="178"/>
      <c r="O70" s="177">
        <f>SUM(O68:O69)</f>
        <v>-42022837498</v>
      </c>
      <c r="P70" s="178"/>
      <c r="Q70" s="177">
        <f>SUM(Q68:Q69)</f>
        <v>-45674998</v>
      </c>
      <c r="S70" s="14">
        <f>Q70-'درآمد سرمایه گذاری در اوراق به'!O13</f>
        <v>0</v>
      </c>
      <c r="U70" s="88">
        <v>-45674998</v>
      </c>
      <c r="W70" s="193">
        <f>Q70-'درآمد سرمایه گذاری در اوراق به'!O13</f>
        <v>0</v>
      </c>
    </row>
    <row r="71" spans="1:23" ht="33.75" customHeight="1" thickTop="1" x14ac:dyDescent="0.35">
      <c r="U71" s="88">
        <f>U70-Q70</f>
        <v>0</v>
      </c>
      <c r="W71" s="193">
        <f>I70-'درآمد سرمایه گذاری در اوراق به'!E13</f>
        <v>0</v>
      </c>
    </row>
    <row r="72" spans="1:23" ht="24.75" x14ac:dyDescent="0.2">
      <c r="C72" s="88"/>
      <c r="D72" s="138"/>
      <c r="E72" s="88"/>
      <c r="F72" s="138"/>
      <c r="G72" s="88"/>
      <c r="H72" s="138"/>
      <c r="I72" s="88"/>
      <c r="J72" s="138"/>
      <c r="K72" s="88"/>
      <c r="L72" s="138"/>
      <c r="M72" s="88"/>
      <c r="N72" s="138"/>
      <c r="O72" s="88"/>
      <c r="P72" s="138"/>
      <c r="Q72" s="88"/>
      <c r="U72" s="88"/>
    </row>
    <row r="73" spans="1:23" ht="24.75" x14ac:dyDescent="0.2">
      <c r="C73" s="88"/>
      <c r="D73" s="138"/>
      <c r="E73" s="88"/>
      <c r="F73" s="138"/>
      <c r="G73" s="88"/>
      <c r="H73" s="138"/>
      <c r="I73" s="88"/>
      <c r="J73" s="138"/>
      <c r="K73" s="88"/>
      <c r="L73" s="138"/>
      <c r="M73" s="88"/>
      <c r="N73" s="138"/>
      <c r="O73" s="88"/>
      <c r="P73" s="138"/>
      <c r="Q73" s="88"/>
      <c r="U73" s="88"/>
    </row>
    <row r="74" spans="1:23" ht="24.75" x14ac:dyDescent="0.2">
      <c r="C74" s="88"/>
      <c r="D74" s="138"/>
      <c r="E74" s="88"/>
      <c r="F74" s="138"/>
      <c r="G74" s="88"/>
      <c r="H74" s="138"/>
      <c r="I74" s="88"/>
      <c r="J74" s="138"/>
      <c r="K74" s="88"/>
      <c r="L74" s="138"/>
      <c r="M74" s="88"/>
      <c r="N74" s="138"/>
      <c r="O74" s="88"/>
      <c r="P74" s="138"/>
      <c r="Q74" s="88"/>
      <c r="U74" s="88"/>
    </row>
    <row r="75" spans="1:23" ht="24.75" x14ac:dyDescent="0.2">
      <c r="C75" s="88"/>
      <c r="D75" s="138"/>
      <c r="E75" s="88"/>
      <c r="F75" s="138"/>
      <c r="G75" s="88"/>
      <c r="H75" s="138"/>
      <c r="I75" s="88"/>
      <c r="J75" s="138"/>
      <c r="K75" s="88"/>
      <c r="L75" s="138"/>
      <c r="M75" s="88"/>
      <c r="N75" s="138"/>
      <c r="O75" s="88"/>
      <c r="P75" s="138"/>
      <c r="Q75" s="88"/>
    </row>
    <row r="76" spans="1:23" ht="24.75" x14ac:dyDescent="0.2">
      <c r="A76" s="136"/>
      <c r="B76" s="137"/>
      <c r="C76" s="88"/>
      <c r="D76" s="138"/>
      <c r="E76" s="88"/>
      <c r="F76" s="138"/>
      <c r="G76" s="88"/>
      <c r="H76" s="138"/>
      <c r="I76" s="88"/>
      <c r="J76" s="138"/>
      <c r="K76" s="88"/>
      <c r="L76" s="138"/>
      <c r="M76" s="88"/>
      <c r="N76" s="138"/>
      <c r="O76" s="88"/>
      <c r="P76" s="138"/>
      <c r="Q76" s="88"/>
    </row>
    <row r="77" spans="1:23" ht="24.75" x14ac:dyDescent="0.2">
      <c r="C77" s="88"/>
      <c r="D77" s="138"/>
      <c r="E77" s="88"/>
      <c r="F77" s="138"/>
      <c r="G77" s="88"/>
      <c r="H77" s="138"/>
      <c r="I77" s="88"/>
      <c r="J77" s="138"/>
      <c r="K77" s="88"/>
      <c r="L77" s="138"/>
      <c r="M77" s="88"/>
      <c r="N77" s="138"/>
      <c r="O77" s="88"/>
      <c r="P77" s="138"/>
      <c r="Q77" s="88"/>
    </row>
    <row r="78" spans="1:23" ht="24.75" x14ac:dyDescent="0.2">
      <c r="C78" s="88"/>
      <c r="D78" s="138"/>
      <c r="E78" s="88"/>
      <c r="F78" s="138"/>
      <c r="G78" s="88"/>
      <c r="H78" s="138"/>
      <c r="I78" s="88"/>
      <c r="J78" s="138"/>
      <c r="K78" s="88"/>
      <c r="L78" s="138"/>
      <c r="M78" s="88"/>
      <c r="N78" s="138"/>
      <c r="O78" s="88"/>
      <c r="P78" s="138"/>
      <c r="Q78" s="88"/>
    </row>
    <row r="79" spans="1:23" ht="24.75" x14ac:dyDescent="0.2">
      <c r="C79" s="88"/>
      <c r="D79" s="138"/>
      <c r="E79" s="88"/>
      <c r="F79" s="138"/>
      <c r="G79" s="88"/>
      <c r="H79" s="138"/>
      <c r="I79" s="88"/>
      <c r="J79" s="138"/>
      <c r="K79" s="88"/>
      <c r="L79" s="138"/>
      <c r="M79" s="88"/>
      <c r="N79" s="138"/>
      <c r="O79" s="88"/>
      <c r="P79" s="138"/>
      <c r="Q79" s="88"/>
    </row>
  </sheetData>
  <sortState xmlns:xlrd2="http://schemas.microsoft.com/office/spreadsheetml/2017/richdata2" ref="A9:Q61">
    <sortCondition descending="1" ref="Q9:Q61"/>
  </sortState>
  <mergeCells count="13">
    <mergeCell ref="A64:Q64"/>
    <mergeCell ref="C65:Q65"/>
    <mergeCell ref="A66:A67"/>
    <mergeCell ref="C66:I66"/>
    <mergeCell ref="K66:Q66"/>
    <mergeCell ref="A1:Q1"/>
    <mergeCell ref="A2:Q2"/>
    <mergeCell ref="A3:Q3"/>
    <mergeCell ref="A5:Q5"/>
    <mergeCell ref="A7:A8"/>
    <mergeCell ref="C7:I7"/>
    <mergeCell ref="K7:Q7"/>
    <mergeCell ref="C6:Q6"/>
  </mergeCells>
  <conditionalFormatting sqref="A32">
    <cfRule type="duplicateValues" dxfId="12" priority="7"/>
  </conditionalFormatting>
  <conditionalFormatting sqref="A46">
    <cfRule type="duplicateValues" dxfId="11" priority="6"/>
  </conditionalFormatting>
  <conditionalFormatting sqref="A47">
    <cfRule type="duplicateValues" dxfId="10" priority="5"/>
  </conditionalFormatting>
  <conditionalFormatting sqref="A48">
    <cfRule type="duplicateValues" dxfId="9" priority="4"/>
  </conditionalFormatting>
  <conditionalFormatting sqref="A49">
    <cfRule type="duplicateValues" dxfId="8" priority="3"/>
  </conditionalFormatting>
  <conditionalFormatting sqref="A50">
    <cfRule type="duplicateValues" dxfId="7" priority="2"/>
  </conditionalFormatting>
  <conditionalFormatting sqref="A51">
    <cfRule type="duplicateValues" dxfId="6" priority="1"/>
  </conditionalFormatting>
  <conditionalFormatting sqref="A56">
    <cfRule type="duplicateValues" dxfId="5" priority="8"/>
  </conditionalFormatting>
  <pageMargins left="0.39" right="0.39" top="0.39" bottom="0.39" header="0" footer="0"/>
  <pageSetup paperSize="9" scale="2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W79"/>
  <sheetViews>
    <sheetView rightToLeft="1" view="pageBreakPreview" zoomScale="48" zoomScaleNormal="100" zoomScaleSheetLayoutView="48" workbookViewId="0">
      <selection activeCell="S49" sqref="S1:V1048576"/>
    </sheetView>
  </sheetViews>
  <sheetFormatPr defaultRowHeight="15.75" x14ac:dyDescent="0.4"/>
  <cols>
    <col min="1" max="1" width="57" style="72" customWidth="1"/>
    <col min="2" max="2" width="1.42578125" style="72" customWidth="1"/>
    <col min="3" max="3" width="38" style="72" customWidth="1"/>
    <col min="4" max="4" width="1.42578125" style="72" customWidth="1"/>
    <col min="5" max="5" width="37.85546875" style="72" customWidth="1"/>
    <col min="6" max="6" width="1.42578125" style="72" customWidth="1"/>
    <col min="7" max="7" width="38.7109375" style="72" customWidth="1"/>
    <col min="8" max="8" width="1.42578125" style="72" customWidth="1"/>
    <col min="9" max="9" width="44" style="72" customWidth="1"/>
    <col min="10" max="10" width="1.42578125" style="72" customWidth="1"/>
    <col min="11" max="11" width="38.7109375" style="72" customWidth="1"/>
    <col min="12" max="12" width="1.42578125" style="72" customWidth="1"/>
    <col min="13" max="13" width="45.28515625" style="72" customWidth="1"/>
    <col min="14" max="14" width="1.42578125" style="72" customWidth="1"/>
    <col min="15" max="15" width="37" style="72" customWidth="1"/>
    <col min="16" max="16" width="1.42578125" style="72" customWidth="1"/>
    <col min="17" max="17" width="45.140625" style="72" customWidth="1"/>
    <col min="18" max="18" width="1.42578125" style="72" customWidth="1"/>
    <col min="19" max="19" width="32.5703125" style="72" hidden="1" customWidth="1"/>
    <col min="20" max="21" width="35.5703125" style="72" hidden="1" customWidth="1"/>
    <col min="22" max="22" width="28.28515625" style="72" hidden="1" customWidth="1"/>
    <col min="23" max="23" width="17.140625" style="72" bestFit="1" customWidth="1"/>
    <col min="24" max="16384" width="9.140625" style="72"/>
  </cols>
  <sheetData>
    <row r="1" spans="1:22" ht="41.25" customHeight="1" x14ac:dyDescent="0.4">
      <c r="A1" s="255" t="str">
        <f>سهام!A1</f>
        <v>صندوق سرمایه‌گذاری حفظ ارزش دماوند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</row>
    <row r="2" spans="1:22" ht="41.25" customHeight="1" x14ac:dyDescent="0.4">
      <c r="A2" s="255" t="s">
        <v>40</v>
      </c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</row>
    <row r="3" spans="1:22" ht="41.25" customHeight="1" x14ac:dyDescent="0.4">
      <c r="A3" s="255" t="str">
        <f>'درآمد سرمایه گذاری در سهام'!A3</f>
        <v>دوره یک ماهه منتهی به 30 مهر 1405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</row>
    <row r="4" spans="1:22" ht="41.25" customHeight="1" x14ac:dyDescent="0.4"/>
    <row r="5" spans="1:22" ht="41.25" customHeight="1" x14ac:dyDescent="0.4">
      <c r="A5" s="251" t="s">
        <v>169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</row>
    <row r="6" spans="1:22" ht="41.25" customHeight="1" x14ac:dyDescent="0.4">
      <c r="A6" s="182"/>
      <c r="B6" s="182"/>
      <c r="C6" s="252" t="str">
        <f>'درآمد سرمایه گذاری در سهام'!C6</f>
        <v>(مبالغ به ریال)</v>
      </c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</row>
    <row r="7" spans="1:22" ht="41.25" customHeight="1" thickBot="1" x14ac:dyDescent="0.9">
      <c r="A7" s="253" t="s">
        <v>41</v>
      </c>
      <c r="B7" s="183"/>
      <c r="C7" s="254" t="str">
        <f>'درآمد سرمایه گذاری در سهام'!C7</f>
        <v>طی مهر ماه</v>
      </c>
      <c r="D7" s="254"/>
      <c r="E7" s="254"/>
      <c r="F7" s="254"/>
      <c r="G7" s="254"/>
      <c r="H7" s="254"/>
      <c r="I7" s="254"/>
      <c r="J7" s="184"/>
      <c r="K7" s="254" t="str">
        <f>'درآمد سرمایه گذاری در سهام'!M7</f>
        <v>از ابتدای سال مالی تا پایان مهر ماه</v>
      </c>
      <c r="L7" s="254"/>
      <c r="M7" s="254"/>
      <c r="N7" s="254"/>
      <c r="O7" s="254"/>
      <c r="P7" s="254"/>
      <c r="Q7" s="254"/>
    </row>
    <row r="8" spans="1:22" ht="41.25" customHeight="1" thickBot="1" x14ac:dyDescent="0.9">
      <c r="A8" s="254"/>
      <c r="B8" s="183"/>
      <c r="C8" s="185" t="s">
        <v>5</v>
      </c>
      <c r="D8" s="184"/>
      <c r="E8" s="185" t="s">
        <v>70</v>
      </c>
      <c r="F8" s="184"/>
      <c r="G8" s="185" t="s">
        <v>71</v>
      </c>
      <c r="H8" s="184"/>
      <c r="I8" s="185" t="s">
        <v>72</v>
      </c>
      <c r="J8" s="184"/>
      <c r="K8" s="185" t="s">
        <v>5</v>
      </c>
      <c r="L8" s="184"/>
      <c r="M8" s="185" t="s">
        <v>70</v>
      </c>
      <c r="N8" s="184"/>
      <c r="O8" s="185" t="s">
        <v>71</v>
      </c>
      <c r="P8" s="184"/>
      <c r="Q8" s="185" t="s">
        <v>72</v>
      </c>
    </row>
    <row r="9" spans="1:22" ht="41.25" customHeight="1" x14ac:dyDescent="0.4">
      <c r="A9" s="180" t="s">
        <v>83</v>
      </c>
      <c r="C9" s="186">
        <v>8093726</v>
      </c>
      <c r="D9" s="186"/>
      <c r="E9" s="186">
        <v>66417705809</v>
      </c>
      <c r="F9" s="186"/>
      <c r="G9" s="186">
        <v>-14439580036</v>
      </c>
      <c r="H9" s="186"/>
      <c r="I9" s="186">
        <f>E9+G9</f>
        <v>51978125773</v>
      </c>
      <c r="J9" s="186"/>
      <c r="K9" s="186">
        <v>8093726</v>
      </c>
      <c r="L9" s="186"/>
      <c r="M9" s="186">
        <v>66417705809</v>
      </c>
      <c r="N9" s="186"/>
      <c r="O9" s="186">
        <v>-14439580036</v>
      </c>
      <c r="P9" s="186"/>
      <c r="Q9" s="186">
        <f>M9+O9</f>
        <v>51978125773</v>
      </c>
      <c r="S9" s="180"/>
      <c r="U9" s="132"/>
      <c r="V9" s="132"/>
    </row>
    <row r="10" spans="1:22" ht="41.25" customHeight="1" x14ac:dyDescent="0.4">
      <c r="A10" s="180" t="s">
        <v>121</v>
      </c>
      <c r="C10" s="186">
        <v>240351</v>
      </c>
      <c r="D10" s="186"/>
      <c r="E10" s="186">
        <v>70999392260</v>
      </c>
      <c r="F10" s="186"/>
      <c r="G10" s="186">
        <v>-53442077546</v>
      </c>
      <c r="H10" s="186"/>
      <c r="I10" s="186">
        <f>E10+G10</f>
        <v>17557314714</v>
      </c>
      <c r="J10" s="186"/>
      <c r="K10" s="186">
        <v>240351</v>
      </c>
      <c r="L10" s="186"/>
      <c r="M10" s="186">
        <v>70999392260</v>
      </c>
      <c r="N10" s="186"/>
      <c r="O10" s="186">
        <v>-53442077546</v>
      </c>
      <c r="P10" s="186"/>
      <c r="Q10" s="186">
        <f>M10+O10</f>
        <v>17557314714</v>
      </c>
      <c r="S10" s="180"/>
      <c r="U10" s="132"/>
      <c r="V10" s="132"/>
    </row>
    <row r="11" spans="1:22" ht="41.25" customHeight="1" x14ac:dyDescent="0.4">
      <c r="A11" s="180" t="s">
        <v>101</v>
      </c>
      <c r="C11" s="186">
        <v>1740000</v>
      </c>
      <c r="D11" s="186"/>
      <c r="E11" s="186">
        <v>65393899863</v>
      </c>
      <c r="F11" s="186"/>
      <c r="G11" s="186">
        <v>-45716003451</v>
      </c>
      <c r="H11" s="186"/>
      <c r="I11" s="186">
        <f t="shared" ref="I11:I32" si="0">E11+G11</f>
        <v>19677896412</v>
      </c>
      <c r="J11" s="186"/>
      <c r="K11" s="186">
        <v>1950000</v>
      </c>
      <c r="L11" s="186"/>
      <c r="M11" s="186">
        <v>72877004909</v>
      </c>
      <c r="N11" s="186"/>
      <c r="O11" s="186">
        <v>-51236640400</v>
      </c>
      <c r="P11" s="186"/>
      <c r="Q11" s="186">
        <f t="shared" ref="Q11:Q60" si="1">M11+O11</f>
        <v>21640364509</v>
      </c>
      <c r="S11" s="180"/>
      <c r="U11" s="132"/>
      <c r="V11" s="132"/>
    </row>
    <row r="12" spans="1:22" ht="41.25" customHeight="1" x14ac:dyDescent="0.4">
      <c r="A12" s="180" t="s">
        <v>80</v>
      </c>
      <c r="C12" s="186">
        <v>11033893</v>
      </c>
      <c r="D12" s="186"/>
      <c r="E12" s="186">
        <v>151150770764</v>
      </c>
      <c r="F12" s="186"/>
      <c r="G12" s="186">
        <v>-42285447150</v>
      </c>
      <c r="H12" s="186"/>
      <c r="I12" s="186">
        <f t="shared" si="0"/>
        <v>108865323614</v>
      </c>
      <c r="J12" s="186"/>
      <c r="K12" s="186">
        <v>25633894</v>
      </c>
      <c r="L12" s="186"/>
      <c r="M12" s="186">
        <v>311185381816</v>
      </c>
      <c r="N12" s="186"/>
      <c r="O12" s="186">
        <v>-98548728533</v>
      </c>
      <c r="P12" s="186"/>
      <c r="Q12" s="186">
        <f t="shared" si="1"/>
        <v>212636653283</v>
      </c>
      <c r="S12" s="180"/>
      <c r="U12" s="132"/>
      <c r="V12" s="132"/>
    </row>
    <row r="13" spans="1:22" ht="41.25" customHeight="1" x14ac:dyDescent="0.4">
      <c r="A13" s="180" t="s">
        <v>116</v>
      </c>
      <c r="C13" s="186">
        <v>19000000</v>
      </c>
      <c r="D13" s="186"/>
      <c r="E13" s="186">
        <v>273709742565</v>
      </c>
      <c r="F13" s="186"/>
      <c r="G13" s="186">
        <v>-239709114993</v>
      </c>
      <c r="H13" s="186"/>
      <c r="I13" s="186">
        <f t="shared" si="0"/>
        <v>34000627572</v>
      </c>
      <c r="J13" s="186"/>
      <c r="K13" s="186">
        <v>19000000</v>
      </c>
      <c r="L13" s="186"/>
      <c r="M13" s="186">
        <v>273709742565</v>
      </c>
      <c r="N13" s="186"/>
      <c r="O13" s="186">
        <v>-239709114993</v>
      </c>
      <c r="P13" s="186"/>
      <c r="Q13" s="186">
        <f t="shared" si="1"/>
        <v>34000627572</v>
      </c>
      <c r="S13" s="180"/>
      <c r="U13" s="132"/>
      <c r="V13" s="132"/>
    </row>
    <row r="14" spans="1:22" ht="41.25" customHeight="1" x14ac:dyDescent="0.4">
      <c r="A14" s="180" t="s">
        <v>99</v>
      </c>
      <c r="C14" s="186">
        <v>6666666</v>
      </c>
      <c r="D14" s="186"/>
      <c r="E14" s="186">
        <v>63362387068</v>
      </c>
      <c r="F14" s="186"/>
      <c r="G14" s="186">
        <v>-41073237232</v>
      </c>
      <c r="H14" s="186"/>
      <c r="I14" s="186">
        <f t="shared" si="0"/>
        <v>22289149836</v>
      </c>
      <c r="J14" s="186"/>
      <c r="K14" s="186">
        <v>6666667</v>
      </c>
      <c r="L14" s="186"/>
      <c r="M14" s="186">
        <v>63362387069</v>
      </c>
      <c r="N14" s="186"/>
      <c r="O14" s="186">
        <v>-41073243467</v>
      </c>
      <c r="P14" s="186"/>
      <c r="Q14" s="186">
        <f t="shared" si="1"/>
        <v>22289143602</v>
      </c>
      <c r="S14" s="180"/>
      <c r="U14" s="132"/>
      <c r="V14" s="132"/>
    </row>
    <row r="15" spans="1:22" ht="41.25" customHeight="1" x14ac:dyDescent="0.4">
      <c r="A15" s="180" t="s">
        <v>115</v>
      </c>
      <c r="C15" s="186">
        <v>300000</v>
      </c>
      <c r="D15" s="186"/>
      <c r="E15" s="186">
        <v>3030392595</v>
      </c>
      <c r="F15" s="186"/>
      <c r="G15" s="186">
        <v>-2907033051</v>
      </c>
      <c r="H15" s="186"/>
      <c r="I15" s="186">
        <f t="shared" si="0"/>
        <v>123359544</v>
      </c>
      <c r="J15" s="186"/>
      <c r="K15" s="186">
        <v>300000</v>
      </c>
      <c r="L15" s="186"/>
      <c r="M15" s="186">
        <v>3030392595</v>
      </c>
      <c r="N15" s="186"/>
      <c r="O15" s="186">
        <v>-2907033051</v>
      </c>
      <c r="P15" s="186"/>
      <c r="Q15" s="186">
        <f t="shared" si="1"/>
        <v>123359544</v>
      </c>
      <c r="S15" s="180"/>
      <c r="U15" s="132"/>
      <c r="V15" s="132"/>
    </row>
    <row r="16" spans="1:22" ht="41.25" customHeight="1" x14ac:dyDescent="0.4">
      <c r="A16" s="180" t="s">
        <v>117</v>
      </c>
      <c r="C16" s="186">
        <v>179771</v>
      </c>
      <c r="D16" s="186"/>
      <c r="E16" s="186">
        <v>7848780305</v>
      </c>
      <c r="F16" s="186"/>
      <c r="G16" s="186">
        <v>-7273579469</v>
      </c>
      <c r="H16" s="186"/>
      <c r="I16" s="186">
        <f t="shared" si="0"/>
        <v>575200836</v>
      </c>
      <c r="J16" s="186"/>
      <c r="K16" s="186">
        <v>179771</v>
      </c>
      <c r="L16" s="186"/>
      <c r="M16" s="186">
        <v>7848780305</v>
      </c>
      <c r="N16" s="186"/>
      <c r="O16" s="186">
        <v>-7273579469</v>
      </c>
      <c r="P16" s="186"/>
      <c r="Q16" s="186">
        <f t="shared" si="1"/>
        <v>575200836</v>
      </c>
      <c r="S16" s="180"/>
      <c r="U16" s="132"/>
      <c r="V16" s="132"/>
    </row>
    <row r="17" spans="1:22" ht="41.25" customHeight="1" x14ac:dyDescent="0.4">
      <c r="A17" s="180" t="s">
        <v>127</v>
      </c>
      <c r="C17" s="186">
        <v>6600000</v>
      </c>
      <c r="D17" s="186"/>
      <c r="E17" s="186">
        <v>31959415120</v>
      </c>
      <c r="F17" s="186"/>
      <c r="G17" s="186">
        <v>-30366371841</v>
      </c>
      <c r="H17" s="186"/>
      <c r="I17" s="186">
        <f t="shared" si="0"/>
        <v>1593043279</v>
      </c>
      <c r="J17" s="186"/>
      <c r="K17" s="186">
        <v>6600000</v>
      </c>
      <c r="L17" s="186"/>
      <c r="M17" s="186">
        <v>31959415120</v>
      </c>
      <c r="N17" s="186"/>
      <c r="O17" s="186">
        <v>-30366371841</v>
      </c>
      <c r="P17" s="186"/>
      <c r="Q17" s="186">
        <f t="shared" si="1"/>
        <v>1593043279</v>
      </c>
      <c r="S17" s="180"/>
      <c r="U17" s="132"/>
      <c r="V17" s="132"/>
    </row>
    <row r="18" spans="1:22" ht="41.25" customHeight="1" x14ac:dyDescent="0.4">
      <c r="A18" s="180" t="s">
        <v>122</v>
      </c>
      <c r="C18" s="186">
        <v>450000</v>
      </c>
      <c r="D18" s="186"/>
      <c r="E18" s="186">
        <v>2536242155</v>
      </c>
      <c r="F18" s="186"/>
      <c r="G18" s="186">
        <v>-1559406455</v>
      </c>
      <c r="H18" s="186"/>
      <c r="I18" s="186">
        <f t="shared" si="0"/>
        <v>976835700</v>
      </c>
      <c r="J18" s="186"/>
      <c r="K18" s="186">
        <v>450000</v>
      </c>
      <c r="L18" s="186"/>
      <c r="M18" s="186">
        <v>2536242155</v>
      </c>
      <c r="N18" s="186"/>
      <c r="O18" s="186">
        <v>-1559406455</v>
      </c>
      <c r="P18" s="186"/>
      <c r="Q18" s="186">
        <f t="shared" si="1"/>
        <v>976835700</v>
      </c>
      <c r="S18" s="180"/>
      <c r="U18" s="132"/>
      <c r="V18" s="132"/>
    </row>
    <row r="19" spans="1:22" ht="41.25" customHeight="1" x14ac:dyDescent="0.4">
      <c r="A19" s="180" t="s">
        <v>108</v>
      </c>
      <c r="C19" s="186">
        <v>390000</v>
      </c>
      <c r="D19" s="186"/>
      <c r="E19" s="186">
        <v>12867261313</v>
      </c>
      <c r="F19" s="186"/>
      <c r="G19" s="186">
        <v>-7867080193</v>
      </c>
      <c r="H19" s="186"/>
      <c r="I19" s="186">
        <f t="shared" si="0"/>
        <v>5000181120</v>
      </c>
      <c r="J19" s="186"/>
      <c r="K19" s="186">
        <v>390000</v>
      </c>
      <c r="L19" s="186"/>
      <c r="M19" s="186">
        <v>12867261313</v>
      </c>
      <c r="N19" s="186"/>
      <c r="O19" s="186">
        <v>-7867080193</v>
      </c>
      <c r="P19" s="186"/>
      <c r="Q19" s="186">
        <f t="shared" si="1"/>
        <v>5000181120</v>
      </c>
      <c r="S19" s="180"/>
      <c r="U19" s="132"/>
      <c r="V19" s="132"/>
    </row>
    <row r="20" spans="1:22" ht="41.25" customHeight="1" x14ac:dyDescent="0.4">
      <c r="A20" s="180" t="s">
        <v>187</v>
      </c>
      <c r="C20" s="186">
        <v>150000</v>
      </c>
      <c r="D20" s="186"/>
      <c r="E20" s="186">
        <v>7269370064</v>
      </c>
      <c r="F20" s="186"/>
      <c r="G20" s="186">
        <v>-7376118275</v>
      </c>
      <c r="H20" s="186"/>
      <c r="I20" s="186">
        <f t="shared" si="0"/>
        <v>-106748211</v>
      </c>
      <c r="J20" s="186"/>
      <c r="K20" s="186">
        <v>150000</v>
      </c>
      <c r="L20" s="186"/>
      <c r="M20" s="186">
        <v>7269370064</v>
      </c>
      <c r="N20" s="186"/>
      <c r="O20" s="186">
        <v>-7376118275</v>
      </c>
      <c r="P20" s="186"/>
      <c r="Q20" s="186">
        <f t="shared" si="1"/>
        <v>-106748211</v>
      </c>
      <c r="S20" s="180"/>
      <c r="U20" s="132"/>
      <c r="V20" s="132"/>
    </row>
    <row r="21" spans="1:22" ht="41.25" customHeight="1" x14ac:dyDescent="0.4">
      <c r="A21" s="180" t="s">
        <v>94</v>
      </c>
      <c r="C21" s="186">
        <v>3305353</v>
      </c>
      <c r="D21" s="186"/>
      <c r="E21" s="186">
        <v>49148670569</v>
      </c>
      <c r="F21" s="186"/>
      <c r="G21" s="186">
        <v>-21812962012</v>
      </c>
      <c r="H21" s="186"/>
      <c r="I21" s="186">
        <f t="shared" si="0"/>
        <v>27335708557</v>
      </c>
      <c r="J21" s="186"/>
      <c r="K21" s="186">
        <v>3767665</v>
      </c>
      <c r="L21" s="186"/>
      <c r="M21" s="186">
        <v>66367774802</v>
      </c>
      <c r="N21" s="186"/>
      <c r="O21" s="186">
        <v>-32622098772</v>
      </c>
      <c r="P21" s="186"/>
      <c r="Q21" s="186">
        <f t="shared" si="1"/>
        <v>33745676030</v>
      </c>
      <c r="S21" s="180"/>
      <c r="U21" s="132"/>
      <c r="V21" s="132"/>
    </row>
    <row r="22" spans="1:22" ht="41.25" customHeight="1" x14ac:dyDescent="0.4">
      <c r="A22" s="180" t="s">
        <v>120</v>
      </c>
      <c r="C22" s="186">
        <v>15802378</v>
      </c>
      <c r="D22" s="186"/>
      <c r="E22" s="186">
        <v>31140928196</v>
      </c>
      <c r="F22" s="186"/>
      <c r="G22" s="186">
        <v>-38615452990</v>
      </c>
      <c r="H22" s="186"/>
      <c r="I22" s="186">
        <f t="shared" si="0"/>
        <v>-7474524794</v>
      </c>
      <c r="J22" s="186"/>
      <c r="K22" s="186">
        <v>15802379</v>
      </c>
      <c r="L22" s="186"/>
      <c r="M22" s="186">
        <v>31140928197</v>
      </c>
      <c r="N22" s="186"/>
      <c r="O22" s="186">
        <v>-38615455449</v>
      </c>
      <c r="P22" s="186"/>
      <c r="Q22" s="186">
        <f t="shared" si="1"/>
        <v>-7474527252</v>
      </c>
      <c r="S22" s="180"/>
      <c r="U22" s="132"/>
      <c r="V22" s="132"/>
    </row>
    <row r="23" spans="1:22" ht="41.25" customHeight="1" x14ac:dyDescent="0.4">
      <c r="A23" s="180" t="s">
        <v>84</v>
      </c>
      <c r="C23" s="186">
        <v>500000</v>
      </c>
      <c r="D23" s="186"/>
      <c r="E23" s="186">
        <v>36525458908</v>
      </c>
      <c r="F23" s="186"/>
      <c r="G23" s="186">
        <v>-23811743588</v>
      </c>
      <c r="H23" s="186"/>
      <c r="I23" s="186">
        <f t="shared" si="0"/>
        <v>12713715320</v>
      </c>
      <c r="J23" s="186"/>
      <c r="K23" s="186">
        <v>500000</v>
      </c>
      <c r="L23" s="186"/>
      <c r="M23" s="186">
        <v>36525458908</v>
      </c>
      <c r="N23" s="186"/>
      <c r="O23" s="186">
        <v>-23811743588</v>
      </c>
      <c r="P23" s="186"/>
      <c r="Q23" s="186">
        <f t="shared" si="1"/>
        <v>12713715320</v>
      </c>
      <c r="S23" s="180"/>
      <c r="U23" s="132"/>
      <c r="V23" s="132"/>
    </row>
    <row r="24" spans="1:22" ht="41.25" customHeight="1" x14ac:dyDescent="0.4">
      <c r="A24" s="180" t="s">
        <v>13</v>
      </c>
      <c r="C24" s="186">
        <v>67263500</v>
      </c>
      <c r="D24" s="186"/>
      <c r="E24" s="186">
        <v>99860103028</v>
      </c>
      <c r="F24" s="186"/>
      <c r="G24" s="186">
        <v>-77706849425</v>
      </c>
      <c r="H24" s="186"/>
      <c r="I24" s="186">
        <f t="shared" si="0"/>
        <v>22153253603</v>
      </c>
      <c r="J24" s="186"/>
      <c r="K24" s="186">
        <v>186341995</v>
      </c>
      <c r="L24" s="186"/>
      <c r="M24" s="186">
        <v>272483925026</v>
      </c>
      <c r="N24" s="186"/>
      <c r="O24" s="186">
        <v>-197802855669</v>
      </c>
      <c r="P24" s="186"/>
      <c r="Q24" s="186">
        <f t="shared" si="1"/>
        <v>74681069357</v>
      </c>
      <c r="S24" s="180"/>
      <c r="U24" s="132"/>
      <c r="V24" s="132"/>
    </row>
    <row r="25" spans="1:22" ht="41.25" customHeight="1" x14ac:dyDescent="0.4">
      <c r="A25" s="180" t="s">
        <v>184</v>
      </c>
      <c r="C25" s="186">
        <v>2715531</v>
      </c>
      <c r="D25" s="186"/>
      <c r="E25" s="186">
        <v>122670613074</v>
      </c>
      <c r="F25" s="186"/>
      <c r="G25" s="186">
        <v>-114271791958</v>
      </c>
      <c r="H25" s="186"/>
      <c r="I25" s="186">
        <f t="shared" si="0"/>
        <v>8398821116</v>
      </c>
      <c r="J25" s="186"/>
      <c r="K25" s="186">
        <v>2715531</v>
      </c>
      <c r="L25" s="186"/>
      <c r="M25" s="186">
        <v>122670613074</v>
      </c>
      <c r="N25" s="186"/>
      <c r="O25" s="186">
        <v>-114271791958</v>
      </c>
      <c r="P25" s="186"/>
      <c r="Q25" s="186">
        <f t="shared" si="1"/>
        <v>8398821116</v>
      </c>
      <c r="S25" s="180"/>
      <c r="U25" s="132"/>
      <c r="V25" s="132"/>
    </row>
    <row r="26" spans="1:22" ht="41.25" customHeight="1" x14ac:dyDescent="0.4">
      <c r="A26" s="180" t="s">
        <v>18</v>
      </c>
      <c r="C26" s="186">
        <v>3630732</v>
      </c>
      <c r="D26" s="186"/>
      <c r="E26" s="186">
        <v>106732213809</v>
      </c>
      <c r="F26" s="186"/>
      <c r="G26" s="186">
        <v>-64799297531</v>
      </c>
      <c r="H26" s="186"/>
      <c r="I26" s="186">
        <f t="shared" si="0"/>
        <v>41932916278</v>
      </c>
      <c r="J26" s="186"/>
      <c r="K26" s="186">
        <v>5330733</v>
      </c>
      <c r="L26" s="186"/>
      <c r="M26" s="186">
        <v>151946003381</v>
      </c>
      <c r="N26" s="186"/>
      <c r="O26" s="186">
        <v>-90205147209</v>
      </c>
      <c r="P26" s="186"/>
      <c r="Q26" s="186">
        <f t="shared" si="1"/>
        <v>61740856172</v>
      </c>
      <c r="S26" s="180"/>
      <c r="U26" s="132"/>
      <c r="V26" s="132"/>
    </row>
    <row r="27" spans="1:22" ht="41.25" customHeight="1" x14ac:dyDescent="0.4">
      <c r="A27" s="180" t="s">
        <v>89</v>
      </c>
      <c r="C27" s="186">
        <v>600000</v>
      </c>
      <c r="D27" s="186"/>
      <c r="E27" s="186">
        <v>12663349826</v>
      </c>
      <c r="F27" s="186"/>
      <c r="G27" s="186">
        <v>-11593771361</v>
      </c>
      <c r="H27" s="186"/>
      <c r="I27" s="186">
        <f t="shared" si="0"/>
        <v>1069578465</v>
      </c>
      <c r="J27" s="186"/>
      <c r="K27" s="186">
        <v>1899421</v>
      </c>
      <c r="L27" s="186"/>
      <c r="M27" s="186">
        <v>38312173386</v>
      </c>
      <c r="N27" s="186"/>
      <c r="O27" s="186">
        <v>-34945357349</v>
      </c>
      <c r="P27" s="186"/>
      <c r="Q27" s="186">
        <f t="shared" si="1"/>
        <v>3366816037</v>
      </c>
      <c r="S27" s="180"/>
      <c r="U27" s="132"/>
      <c r="V27" s="132"/>
    </row>
    <row r="28" spans="1:22" ht="41.25" customHeight="1" x14ac:dyDescent="0.4">
      <c r="A28" s="180" t="s">
        <v>16</v>
      </c>
      <c r="C28" s="186">
        <v>15000000</v>
      </c>
      <c r="D28" s="186"/>
      <c r="E28" s="186">
        <v>52243015966</v>
      </c>
      <c r="F28" s="186"/>
      <c r="G28" s="186">
        <v>-24200874810</v>
      </c>
      <c r="H28" s="186"/>
      <c r="I28" s="186">
        <f t="shared" si="0"/>
        <v>28042141156</v>
      </c>
      <c r="J28" s="186"/>
      <c r="K28" s="186">
        <v>63790983</v>
      </c>
      <c r="L28" s="186"/>
      <c r="M28" s="186">
        <v>197589047871</v>
      </c>
      <c r="N28" s="186"/>
      <c r="O28" s="186">
        <v>-83053331849</v>
      </c>
      <c r="P28" s="186"/>
      <c r="Q28" s="186">
        <f t="shared" si="1"/>
        <v>114535716022</v>
      </c>
      <c r="S28" s="180"/>
      <c r="U28" s="132"/>
      <c r="V28" s="132"/>
    </row>
    <row r="29" spans="1:22" ht="41.25" customHeight="1" x14ac:dyDescent="0.4">
      <c r="A29" s="180" t="s">
        <v>119</v>
      </c>
      <c r="C29" s="186">
        <v>1498256</v>
      </c>
      <c r="D29" s="186"/>
      <c r="E29" s="186">
        <v>30699828176</v>
      </c>
      <c r="F29" s="186"/>
      <c r="G29" s="186">
        <v>-28506687477</v>
      </c>
      <c r="H29" s="186"/>
      <c r="I29" s="186">
        <f t="shared" si="0"/>
        <v>2193140699</v>
      </c>
      <c r="J29" s="186"/>
      <c r="K29" s="186">
        <v>3100000</v>
      </c>
      <c r="L29" s="186"/>
      <c r="M29" s="186">
        <v>65968561471</v>
      </c>
      <c r="N29" s="186"/>
      <c r="O29" s="186">
        <v>-58963324228</v>
      </c>
      <c r="P29" s="186"/>
      <c r="Q29" s="186">
        <f t="shared" si="1"/>
        <v>7005237243</v>
      </c>
      <c r="S29" s="180"/>
      <c r="U29" s="132"/>
      <c r="V29" s="132"/>
    </row>
    <row r="30" spans="1:22" ht="41.25" customHeight="1" x14ac:dyDescent="0.4">
      <c r="A30" s="180" t="s">
        <v>86</v>
      </c>
      <c r="C30" s="186">
        <v>600000</v>
      </c>
      <c r="D30" s="186"/>
      <c r="E30" s="186">
        <v>5763104204</v>
      </c>
      <c r="F30" s="186"/>
      <c r="G30" s="186">
        <v>-4391490729</v>
      </c>
      <c r="H30" s="186"/>
      <c r="I30" s="186">
        <f t="shared" si="0"/>
        <v>1371613475</v>
      </c>
      <c r="J30" s="186"/>
      <c r="K30" s="186">
        <v>2921271</v>
      </c>
      <c r="L30" s="186"/>
      <c r="M30" s="186">
        <v>25818518797</v>
      </c>
      <c r="N30" s="186"/>
      <c r="O30" s="186">
        <v>-21398680448</v>
      </c>
      <c r="P30" s="186"/>
      <c r="Q30" s="186">
        <f t="shared" si="1"/>
        <v>4419838349</v>
      </c>
      <c r="S30" s="180"/>
      <c r="U30" s="132"/>
      <c r="V30" s="132"/>
    </row>
    <row r="31" spans="1:22" ht="41.25" customHeight="1" x14ac:dyDescent="0.4">
      <c r="A31" s="180" t="s">
        <v>82</v>
      </c>
      <c r="C31" s="186">
        <v>3751429</v>
      </c>
      <c r="D31" s="186"/>
      <c r="E31" s="186">
        <v>71680484727</v>
      </c>
      <c r="F31" s="186"/>
      <c r="G31" s="186">
        <v>-34794028864</v>
      </c>
      <c r="H31" s="186"/>
      <c r="I31" s="186">
        <f t="shared" si="0"/>
        <v>36886455863</v>
      </c>
      <c r="J31" s="186"/>
      <c r="K31" s="186">
        <v>5000000</v>
      </c>
      <c r="L31" s="186"/>
      <c r="M31" s="186">
        <v>93698049041</v>
      </c>
      <c r="N31" s="186"/>
      <c r="O31" s="186">
        <v>-46388697109</v>
      </c>
      <c r="P31" s="186"/>
      <c r="Q31" s="186">
        <f t="shared" si="1"/>
        <v>47309351932</v>
      </c>
      <c r="S31" s="180"/>
      <c r="U31" s="132"/>
      <c r="V31" s="132"/>
    </row>
    <row r="32" spans="1:22" ht="41.25" customHeight="1" x14ac:dyDescent="0.4">
      <c r="A32" s="180" t="s">
        <v>14</v>
      </c>
      <c r="C32" s="186">
        <v>2000000</v>
      </c>
      <c r="D32" s="186"/>
      <c r="E32" s="186">
        <v>25957783393</v>
      </c>
      <c r="F32" s="186"/>
      <c r="G32" s="186">
        <v>-14771783723</v>
      </c>
      <c r="H32" s="186"/>
      <c r="I32" s="186">
        <f t="shared" si="0"/>
        <v>11185999670</v>
      </c>
      <c r="J32" s="186"/>
      <c r="K32" s="186">
        <v>11087404</v>
      </c>
      <c r="L32" s="186"/>
      <c r="M32" s="186">
        <v>124208410672</v>
      </c>
      <c r="N32" s="186"/>
      <c r="O32" s="186">
        <v>-58295319781</v>
      </c>
      <c r="P32" s="186"/>
      <c r="Q32" s="186">
        <f t="shared" si="1"/>
        <v>65913090891</v>
      </c>
      <c r="S32" s="180"/>
      <c r="U32" s="132"/>
      <c r="V32" s="132"/>
    </row>
    <row r="33" spans="1:22" ht="41.25" customHeight="1" x14ac:dyDescent="0.4">
      <c r="A33" s="180" t="s">
        <v>81</v>
      </c>
      <c r="C33" s="186">
        <v>0</v>
      </c>
      <c r="D33" s="186"/>
      <c r="E33" s="186">
        <v>0</v>
      </c>
      <c r="F33" s="186"/>
      <c r="G33" s="186">
        <v>0</v>
      </c>
      <c r="H33" s="186"/>
      <c r="I33" s="186">
        <f t="shared" ref="I33:I60" si="2">E33+G33</f>
        <v>0</v>
      </c>
      <c r="J33" s="186"/>
      <c r="K33" s="186">
        <v>1250000</v>
      </c>
      <c r="L33" s="186"/>
      <c r="M33" s="186">
        <v>40778034655</v>
      </c>
      <c r="N33" s="186"/>
      <c r="O33" s="186">
        <v>-30088090422</v>
      </c>
      <c r="P33" s="186"/>
      <c r="Q33" s="186">
        <f t="shared" si="1"/>
        <v>10689944233</v>
      </c>
      <c r="S33" s="180"/>
      <c r="U33" s="132"/>
      <c r="V33" s="132"/>
    </row>
    <row r="34" spans="1:22" ht="41.25" customHeight="1" x14ac:dyDescent="0.4">
      <c r="A34" s="180" t="s">
        <v>123</v>
      </c>
      <c r="C34" s="186">
        <v>0</v>
      </c>
      <c r="D34" s="186"/>
      <c r="E34" s="186">
        <v>0</v>
      </c>
      <c r="F34" s="186"/>
      <c r="G34" s="186">
        <v>0</v>
      </c>
      <c r="H34" s="186"/>
      <c r="I34" s="186">
        <f t="shared" si="2"/>
        <v>0</v>
      </c>
      <c r="J34" s="186"/>
      <c r="K34" s="186">
        <v>1500000</v>
      </c>
      <c r="L34" s="186"/>
      <c r="M34" s="186">
        <v>19438730831</v>
      </c>
      <c r="N34" s="186"/>
      <c r="O34" s="186">
        <v>-13981568241</v>
      </c>
      <c r="P34" s="186"/>
      <c r="Q34" s="186">
        <f t="shared" si="1"/>
        <v>5457162590</v>
      </c>
      <c r="S34" s="180"/>
      <c r="U34" s="132"/>
      <c r="V34" s="132"/>
    </row>
    <row r="35" spans="1:22" ht="41.25" customHeight="1" x14ac:dyDescent="0.4">
      <c r="A35" s="180" t="s">
        <v>124</v>
      </c>
      <c r="C35" s="186">
        <v>0</v>
      </c>
      <c r="D35" s="186"/>
      <c r="E35" s="186">
        <v>0</v>
      </c>
      <c r="F35" s="186"/>
      <c r="G35" s="186">
        <v>0</v>
      </c>
      <c r="H35" s="186"/>
      <c r="I35" s="186">
        <f t="shared" si="2"/>
        <v>0</v>
      </c>
      <c r="J35" s="186"/>
      <c r="K35" s="186">
        <v>18300000</v>
      </c>
      <c r="L35" s="186"/>
      <c r="M35" s="186">
        <v>68656189046</v>
      </c>
      <c r="N35" s="186"/>
      <c r="O35" s="186">
        <v>-65388305975</v>
      </c>
      <c r="P35" s="186"/>
      <c r="Q35" s="186">
        <f t="shared" si="1"/>
        <v>3267883071</v>
      </c>
      <c r="S35" s="180"/>
      <c r="U35" s="132"/>
      <c r="V35" s="132"/>
    </row>
    <row r="36" spans="1:22" ht="41.25" customHeight="1" x14ac:dyDescent="0.4">
      <c r="A36" s="180" t="s">
        <v>107</v>
      </c>
      <c r="C36" s="186">
        <v>0</v>
      </c>
      <c r="D36" s="186"/>
      <c r="E36" s="186">
        <v>0</v>
      </c>
      <c r="F36" s="186"/>
      <c r="G36" s="186">
        <v>0</v>
      </c>
      <c r="H36" s="186"/>
      <c r="I36" s="186">
        <f t="shared" si="2"/>
        <v>0</v>
      </c>
      <c r="J36" s="186"/>
      <c r="K36" s="186">
        <v>1400000</v>
      </c>
      <c r="L36" s="186"/>
      <c r="M36" s="186">
        <v>20226431870</v>
      </c>
      <c r="N36" s="186"/>
      <c r="O36" s="186">
        <v>-14505132360</v>
      </c>
      <c r="P36" s="186"/>
      <c r="Q36" s="186">
        <f t="shared" si="1"/>
        <v>5721299510</v>
      </c>
      <c r="S36" s="180"/>
      <c r="U36" s="132"/>
      <c r="V36" s="132"/>
    </row>
    <row r="37" spans="1:22" ht="41.25" customHeight="1" x14ac:dyDescent="0.4">
      <c r="A37" s="180" t="s">
        <v>90</v>
      </c>
      <c r="C37" s="186">
        <v>0</v>
      </c>
      <c r="D37" s="186"/>
      <c r="E37" s="186">
        <v>0</v>
      </c>
      <c r="F37" s="186"/>
      <c r="G37" s="186">
        <v>0</v>
      </c>
      <c r="H37" s="186"/>
      <c r="I37" s="186">
        <f t="shared" si="2"/>
        <v>0</v>
      </c>
      <c r="J37" s="186"/>
      <c r="K37" s="186">
        <v>11000000</v>
      </c>
      <c r="L37" s="186"/>
      <c r="M37" s="186">
        <v>154534325632</v>
      </c>
      <c r="N37" s="186"/>
      <c r="O37" s="186">
        <v>-136292107406</v>
      </c>
      <c r="P37" s="186"/>
      <c r="Q37" s="186">
        <f t="shared" si="1"/>
        <v>18242218226</v>
      </c>
      <c r="S37" s="180"/>
      <c r="U37" s="132"/>
      <c r="V37" s="132"/>
    </row>
    <row r="38" spans="1:22" ht="41.25" customHeight="1" x14ac:dyDescent="0.4">
      <c r="A38" s="180" t="s">
        <v>126</v>
      </c>
      <c r="C38" s="186">
        <v>0</v>
      </c>
      <c r="D38" s="186"/>
      <c r="E38" s="186">
        <v>0</v>
      </c>
      <c r="F38" s="186"/>
      <c r="G38" s="186">
        <v>0</v>
      </c>
      <c r="H38" s="186"/>
      <c r="I38" s="186">
        <f t="shared" si="2"/>
        <v>0</v>
      </c>
      <c r="J38" s="186"/>
      <c r="K38" s="186">
        <v>468750</v>
      </c>
      <c r="L38" s="186"/>
      <c r="M38" s="186">
        <v>13223548236</v>
      </c>
      <c r="N38" s="186"/>
      <c r="O38" s="186">
        <v>-10653162579</v>
      </c>
      <c r="P38" s="186"/>
      <c r="Q38" s="186">
        <f t="shared" si="1"/>
        <v>2570385657</v>
      </c>
      <c r="S38" s="180"/>
      <c r="U38" s="132"/>
      <c r="V38" s="132"/>
    </row>
    <row r="39" spans="1:22" ht="41.25" customHeight="1" x14ac:dyDescent="0.4">
      <c r="A39" s="180" t="s">
        <v>78</v>
      </c>
      <c r="C39" s="186">
        <v>0</v>
      </c>
      <c r="D39" s="186"/>
      <c r="E39" s="186">
        <v>0</v>
      </c>
      <c r="F39" s="186"/>
      <c r="G39" s="186">
        <v>0</v>
      </c>
      <c r="H39" s="186"/>
      <c r="I39" s="186">
        <f t="shared" si="2"/>
        <v>0</v>
      </c>
      <c r="J39" s="186"/>
      <c r="K39" s="186">
        <v>63322195</v>
      </c>
      <c r="L39" s="186"/>
      <c r="M39" s="186">
        <v>148678706007</v>
      </c>
      <c r="N39" s="186"/>
      <c r="O39" s="186">
        <v>-64288316434</v>
      </c>
      <c r="P39" s="186"/>
      <c r="Q39" s="186">
        <f t="shared" si="1"/>
        <v>84390389573</v>
      </c>
      <c r="S39" s="180"/>
      <c r="U39" s="132"/>
      <c r="V39" s="132"/>
    </row>
    <row r="40" spans="1:22" ht="41.25" customHeight="1" x14ac:dyDescent="0.4">
      <c r="A40" s="180" t="s">
        <v>162</v>
      </c>
      <c r="C40" s="186">
        <v>0</v>
      </c>
      <c r="D40" s="186"/>
      <c r="E40" s="186">
        <v>0</v>
      </c>
      <c r="F40" s="186"/>
      <c r="G40" s="186">
        <v>0</v>
      </c>
      <c r="H40" s="186"/>
      <c r="I40" s="186">
        <f t="shared" si="2"/>
        <v>0</v>
      </c>
      <c r="J40" s="186"/>
      <c r="K40" s="186">
        <v>750000</v>
      </c>
      <c r="L40" s="186"/>
      <c r="M40" s="186">
        <v>10970490980</v>
      </c>
      <c r="N40" s="186"/>
      <c r="O40" s="186">
        <v>-5320424590</v>
      </c>
      <c r="P40" s="186"/>
      <c r="Q40" s="186">
        <f t="shared" si="1"/>
        <v>5650066390</v>
      </c>
      <c r="S40" s="180"/>
      <c r="U40" s="132"/>
      <c r="V40" s="132"/>
    </row>
    <row r="41" spans="1:22" ht="41.25" customHeight="1" x14ac:dyDescent="0.4">
      <c r="A41" s="180" t="s">
        <v>165</v>
      </c>
      <c r="C41" s="186">
        <v>0</v>
      </c>
      <c r="D41" s="186"/>
      <c r="E41" s="186">
        <v>0</v>
      </c>
      <c r="F41" s="186"/>
      <c r="G41" s="186">
        <v>0</v>
      </c>
      <c r="H41" s="186"/>
      <c r="I41" s="186">
        <f t="shared" si="2"/>
        <v>0</v>
      </c>
      <c r="J41" s="186"/>
      <c r="K41" s="186">
        <v>1366065</v>
      </c>
      <c r="L41" s="186"/>
      <c r="M41" s="186">
        <v>2300453460</v>
      </c>
      <c r="N41" s="186"/>
      <c r="O41" s="186">
        <v>-1306707126</v>
      </c>
      <c r="P41" s="186"/>
      <c r="Q41" s="186">
        <f t="shared" si="1"/>
        <v>993746334</v>
      </c>
      <c r="S41" s="180"/>
      <c r="U41" s="132"/>
      <c r="V41" s="132"/>
    </row>
    <row r="42" spans="1:22" ht="41.25" customHeight="1" x14ac:dyDescent="0.4">
      <c r="A42" s="180" t="s">
        <v>102</v>
      </c>
      <c r="C42" s="186">
        <v>0</v>
      </c>
      <c r="D42" s="186"/>
      <c r="E42" s="186">
        <v>0</v>
      </c>
      <c r="F42" s="186"/>
      <c r="G42" s="186">
        <v>0</v>
      </c>
      <c r="H42" s="186"/>
      <c r="I42" s="186">
        <f t="shared" si="2"/>
        <v>0</v>
      </c>
      <c r="J42" s="186"/>
      <c r="K42" s="186">
        <v>300000</v>
      </c>
      <c r="L42" s="186"/>
      <c r="M42" s="186">
        <v>5959573666</v>
      </c>
      <c r="N42" s="186"/>
      <c r="O42" s="186">
        <v>-4595937172</v>
      </c>
      <c r="P42" s="186"/>
      <c r="Q42" s="186">
        <f t="shared" si="1"/>
        <v>1363636494</v>
      </c>
      <c r="S42" s="180"/>
      <c r="U42" s="132"/>
      <c r="V42" s="132"/>
    </row>
    <row r="43" spans="1:22" ht="41.25" customHeight="1" x14ac:dyDescent="0.4">
      <c r="A43" s="180" t="s">
        <v>161</v>
      </c>
      <c r="C43" s="186">
        <v>0</v>
      </c>
      <c r="D43" s="186"/>
      <c r="E43" s="186">
        <v>0</v>
      </c>
      <c r="F43" s="186"/>
      <c r="G43" s="186">
        <v>0</v>
      </c>
      <c r="H43" s="186"/>
      <c r="I43" s="186">
        <f t="shared" si="2"/>
        <v>0</v>
      </c>
      <c r="J43" s="186"/>
      <c r="K43" s="186">
        <v>1514747</v>
      </c>
      <c r="L43" s="186"/>
      <c r="M43" s="186">
        <v>23883485060</v>
      </c>
      <c r="N43" s="186"/>
      <c r="O43" s="186">
        <v>-16001662021</v>
      </c>
      <c r="P43" s="186"/>
      <c r="Q43" s="186">
        <f t="shared" si="1"/>
        <v>7881823039</v>
      </c>
      <c r="S43" s="180"/>
      <c r="U43" s="132"/>
      <c r="V43" s="132"/>
    </row>
    <row r="44" spans="1:22" ht="41.25" customHeight="1" x14ac:dyDescent="0.4">
      <c r="A44" s="180" t="s">
        <v>79</v>
      </c>
      <c r="C44" s="186">
        <v>0</v>
      </c>
      <c r="D44" s="186"/>
      <c r="E44" s="186">
        <v>0</v>
      </c>
      <c r="F44" s="186"/>
      <c r="G44" s="186">
        <v>0</v>
      </c>
      <c r="H44" s="186"/>
      <c r="I44" s="186">
        <f t="shared" si="2"/>
        <v>0</v>
      </c>
      <c r="J44" s="186"/>
      <c r="K44" s="186">
        <v>12451749</v>
      </c>
      <c r="L44" s="186"/>
      <c r="M44" s="186">
        <v>30738861426</v>
      </c>
      <c r="N44" s="186"/>
      <c r="O44" s="186">
        <v>-20962570716</v>
      </c>
      <c r="P44" s="186"/>
      <c r="Q44" s="186">
        <f t="shared" si="1"/>
        <v>9776290710</v>
      </c>
      <c r="S44" s="180"/>
      <c r="U44" s="132"/>
      <c r="V44" s="132"/>
    </row>
    <row r="45" spans="1:22" ht="41.25" customHeight="1" x14ac:dyDescent="0.4">
      <c r="A45" s="180" t="s">
        <v>160</v>
      </c>
      <c r="C45" s="186">
        <v>0</v>
      </c>
      <c r="D45" s="186"/>
      <c r="E45" s="186">
        <v>0</v>
      </c>
      <c r="F45" s="186"/>
      <c r="G45" s="186">
        <v>0</v>
      </c>
      <c r="H45" s="186"/>
      <c r="I45" s="186">
        <f t="shared" si="2"/>
        <v>0</v>
      </c>
      <c r="J45" s="186"/>
      <c r="K45" s="186">
        <v>1946439</v>
      </c>
      <c r="L45" s="186"/>
      <c r="M45" s="186">
        <v>25629585612</v>
      </c>
      <c r="N45" s="186"/>
      <c r="O45" s="186">
        <v>-17457135130</v>
      </c>
      <c r="P45" s="186"/>
      <c r="Q45" s="186">
        <f t="shared" si="1"/>
        <v>8172450482</v>
      </c>
      <c r="S45" s="180"/>
      <c r="U45" s="132"/>
      <c r="V45" s="132"/>
    </row>
    <row r="46" spans="1:22" ht="41.25" customHeight="1" x14ac:dyDescent="0.4">
      <c r="A46" s="180" t="s">
        <v>100</v>
      </c>
      <c r="C46" s="186">
        <v>0</v>
      </c>
      <c r="D46" s="186"/>
      <c r="E46" s="186">
        <v>0</v>
      </c>
      <c r="F46" s="186"/>
      <c r="G46" s="186">
        <v>0</v>
      </c>
      <c r="H46" s="186"/>
      <c r="I46" s="186">
        <f t="shared" si="2"/>
        <v>0</v>
      </c>
      <c r="J46" s="186"/>
      <c r="K46" s="186">
        <v>360000</v>
      </c>
      <c r="L46" s="186"/>
      <c r="M46" s="186">
        <v>32840464358</v>
      </c>
      <c r="N46" s="186"/>
      <c r="O46" s="186">
        <v>-29100336840</v>
      </c>
      <c r="P46" s="186"/>
      <c r="Q46" s="186">
        <f t="shared" si="1"/>
        <v>3740127518</v>
      </c>
      <c r="S46" s="180"/>
      <c r="U46" s="132"/>
      <c r="V46" s="132"/>
    </row>
    <row r="47" spans="1:22" ht="41.25" customHeight="1" x14ac:dyDescent="0.4">
      <c r="A47" s="180" t="s">
        <v>157</v>
      </c>
      <c r="C47" s="186">
        <v>0</v>
      </c>
      <c r="D47" s="186"/>
      <c r="E47" s="186">
        <v>0</v>
      </c>
      <c r="F47" s="186"/>
      <c r="G47" s="186">
        <v>0</v>
      </c>
      <c r="H47" s="186"/>
      <c r="I47" s="186">
        <f t="shared" si="2"/>
        <v>0</v>
      </c>
      <c r="J47" s="186"/>
      <c r="K47" s="186">
        <v>374800000</v>
      </c>
      <c r="L47" s="186"/>
      <c r="M47" s="186">
        <v>206162856210</v>
      </c>
      <c r="N47" s="186"/>
      <c r="O47" s="186">
        <v>-183229640185</v>
      </c>
      <c r="P47" s="186"/>
      <c r="Q47" s="186">
        <f t="shared" si="1"/>
        <v>22933216025</v>
      </c>
      <c r="S47" s="180"/>
      <c r="U47" s="132"/>
      <c r="V47" s="132"/>
    </row>
    <row r="48" spans="1:22" ht="41.25" customHeight="1" x14ac:dyDescent="0.4">
      <c r="A48" s="180" t="s">
        <v>93</v>
      </c>
      <c r="C48" s="186">
        <v>0</v>
      </c>
      <c r="D48" s="186"/>
      <c r="E48" s="186">
        <v>0</v>
      </c>
      <c r="F48" s="186"/>
      <c r="G48" s="186">
        <v>0</v>
      </c>
      <c r="H48" s="186"/>
      <c r="I48" s="186">
        <f t="shared" si="2"/>
        <v>0</v>
      </c>
      <c r="J48" s="186"/>
      <c r="K48" s="186">
        <v>438000</v>
      </c>
      <c r="L48" s="186"/>
      <c r="M48" s="186">
        <v>13386421743</v>
      </c>
      <c r="N48" s="186"/>
      <c r="O48" s="186">
        <v>-10488209932</v>
      </c>
      <c r="P48" s="186"/>
      <c r="Q48" s="186">
        <f t="shared" si="1"/>
        <v>2898211811</v>
      </c>
      <c r="S48" s="180"/>
      <c r="U48" s="132"/>
      <c r="V48" s="132"/>
    </row>
    <row r="49" spans="1:23" ht="41.25" customHeight="1" x14ac:dyDescent="0.4">
      <c r="A49" s="180" t="s">
        <v>155</v>
      </c>
      <c r="C49" s="186">
        <v>0</v>
      </c>
      <c r="D49" s="186"/>
      <c r="E49" s="186">
        <v>0</v>
      </c>
      <c r="F49" s="186"/>
      <c r="G49" s="186">
        <v>0</v>
      </c>
      <c r="H49" s="186"/>
      <c r="I49" s="186">
        <f t="shared" si="2"/>
        <v>0</v>
      </c>
      <c r="J49" s="186"/>
      <c r="K49" s="186">
        <v>318917361</v>
      </c>
      <c r="L49" s="186"/>
      <c r="M49" s="186">
        <v>205468936337</v>
      </c>
      <c r="N49" s="186"/>
      <c r="O49" s="186">
        <v>-108524699021</v>
      </c>
      <c r="P49" s="186"/>
      <c r="Q49" s="186">
        <f t="shared" si="1"/>
        <v>96944237316</v>
      </c>
      <c r="S49" s="180"/>
      <c r="U49" s="132"/>
      <c r="V49" s="132"/>
    </row>
    <row r="50" spans="1:23" ht="41.25" customHeight="1" x14ac:dyDescent="0.4">
      <c r="A50" s="180" t="s">
        <v>164</v>
      </c>
      <c r="C50" s="186">
        <v>0</v>
      </c>
      <c r="D50" s="186"/>
      <c r="E50" s="186">
        <v>0</v>
      </c>
      <c r="F50" s="186"/>
      <c r="G50" s="186">
        <v>0</v>
      </c>
      <c r="H50" s="186"/>
      <c r="I50" s="186">
        <f t="shared" si="2"/>
        <v>0</v>
      </c>
      <c r="J50" s="186"/>
      <c r="K50" s="186">
        <v>3250000</v>
      </c>
      <c r="L50" s="186"/>
      <c r="M50" s="186">
        <v>4123530001</v>
      </c>
      <c r="N50" s="186"/>
      <c r="O50" s="186">
        <v>-2754171090</v>
      </c>
      <c r="P50" s="186"/>
      <c r="Q50" s="186">
        <f t="shared" si="1"/>
        <v>1369358911</v>
      </c>
      <c r="S50" s="180"/>
      <c r="U50" s="132"/>
      <c r="V50" s="132"/>
    </row>
    <row r="51" spans="1:23" ht="41.25" customHeight="1" x14ac:dyDescent="0.4">
      <c r="A51" s="180" t="s">
        <v>12</v>
      </c>
      <c r="C51" s="186">
        <v>0</v>
      </c>
      <c r="D51" s="186"/>
      <c r="E51" s="186">
        <v>0</v>
      </c>
      <c r="F51" s="186"/>
      <c r="G51" s="186">
        <v>0</v>
      </c>
      <c r="H51" s="186"/>
      <c r="I51" s="186">
        <f t="shared" si="2"/>
        <v>0</v>
      </c>
      <c r="J51" s="186"/>
      <c r="K51" s="186">
        <v>61257025</v>
      </c>
      <c r="L51" s="186"/>
      <c r="M51" s="186">
        <v>65403054999</v>
      </c>
      <c r="N51" s="186"/>
      <c r="O51" s="186">
        <v>-39134953065</v>
      </c>
      <c r="P51" s="186"/>
      <c r="Q51" s="186">
        <f t="shared" si="1"/>
        <v>26268101934</v>
      </c>
      <c r="S51" s="180"/>
      <c r="U51" s="132"/>
      <c r="V51" s="132"/>
    </row>
    <row r="52" spans="1:23" ht="41.25" customHeight="1" x14ac:dyDescent="0.4">
      <c r="A52" s="180" t="s">
        <v>11</v>
      </c>
      <c r="C52" s="186">
        <v>0</v>
      </c>
      <c r="D52" s="186"/>
      <c r="E52" s="186">
        <v>0</v>
      </c>
      <c r="F52" s="186"/>
      <c r="G52" s="186">
        <v>0</v>
      </c>
      <c r="H52" s="186"/>
      <c r="I52" s="186">
        <f t="shared" si="2"/>
        <v>0</v>
      </c>
      <c r="J52" s="186"/>
      <c r="K52" s="186">
        <v>558779942</v>
      </c>
      <c r="L52" s="186"/>
      <c r="M52" s="186">
        <v>340023895122</v>
      </c>
      <c r="N52" s="186"/>
      <c r="O52" s="186">
        <v>-294202310392</v>
      </c>
      <c r="P52" s="186"/>
      <c r="Q52" s="186">
        <f t="shared" si="1"/>
        <v>45821584730</v>
      </c>
      <c r="S52" s="180"/>
      <c r="U52" s="132"/>
      <c r="V52" s="132"/>
    </row>
    <row r="53" spans="1:23" ht="41.25" customHeight="1" x14ac:dyDescent="0.4">
      <c r="A53" s="180" t="s">
        <v>158</v>
      </c>
      <c r="C53" s="186">
        <v>0</v>
      </c>
      <c r="D53" s="186"/>
      <c r="E53" s="186">
        <v>0</v>
      </c>
      <c r="F53" s="186"/>
      <c r="G53" s="186">
        <v>0</v>
      </c>
      <c r="H53" s="186"/>
      <c r="I53" s="186">
        <f t="shared" si="2"/>
        <v>0</v>
      </c>
      <c r="J53" s="186"/>
      <c r="K53" s="186">
        <v>16470588</v>
      </c>
      <c r="L53" s="186"/>
      <c r="M53" s="186">
        <v>32697468912</v>
      </c>
      <c r="N53" s="186"/>
      <c r="O53" s="186">
        <v>-18801533427</v>
      </c>
      <c r="P53" s="186"/>
      <c r="Q53" s="186">
        <f t="shared" si="1"/>
        <v>13895935485</v>
      </c>
      <c r="S53" s="180"/>
      <c r="U53" s="132"/>
      <c r="V53" s="132"/>
    </row>
    <row r="54" spans="1:23" ht="41.25" customHeight="1" x14ac:dyDescent="0.4">
      <c r="A54" s="180" t="s">
        <v>156</v>
      </c>
      <c r="C54" s="186">
        <v>0</v>
      </c>
      <c r="D54" s="186"/>
      <c r="E54" s="186">
        <v>0</v>
      </c>
      <c r="F54" s="186"/>
      <c r="G54" s="186">
        <v>0</v>
      </c>
      <c r="H54" s="186"/>
      <c r="I54" s="186">
        <f t="shared" si="2"/>
        <v>0</v>
      </c>
      <c r="J54" s="186"/>
      <c r="K54" s="186">
        <v>179488842</v>
      </c>
      <c r="L54" s="186"/>
      <c r="M54" s="186">
        <v>79598072383</v>
      </c>
      <c r="N54" s="186"/>
      <c r="O54" s="186">
        <v>-49248307159</v>
      </c>
      <c r="P54" s="186"/>
      <c r="Q54" s="186">
        <f t="shared" si="1"/>
        <v>30349765224</v>
      </c>
      <c r="S54" s="180"/>
      <c r="U54" s="132"/>
      <c r="V54" s="132"/>
    </row>
    <row r="55" spans="1:23" ht="41.25" customHeight="1" x14ac:dyDescent="0.4">
      <c r="A55" s="180" t="s">
        <v>166</v>
      </c>
      <c r="C55" s="186">
        <v>0</v>
      </c>
      <c r="D55" s="186"/>
      <c r="E55" s="186">
        <v>0</v>
      </c>
      <c r="F55" s="186"/>
      <c r="G55" s="186">
        <v>0</v>
      </c>
      <c r="H55" s="186"/>
      <c r="I55" s="186">
        <f t="shared" si="2"/>
        <v>0</v>
      </c>
      <c r="J55" s="186"/>
      <c r="K55" s="186">
        <v>2119000</v>
      </c>
      <c r="L55" s="186"/>
      <c r="M55" s="186">
        <v>1436089595</v>
      </c>
      <c r="N55" s="186"/>
      <c r="O55" s="186">
        <v>-743653221</v>
      </c>
      <c r="P55" s="186"/>
      <c r="Q55" s="186">
        <f t="shared" si="1"/>
        <v>692436374</v>
      </c>
      <c r="S55" s="180"/>
      <c r="U55" s="132"/>
      <c r="V55" s="132"/>
    </row>
    <row r="56" spans="1:23" ht="41.25" customHeight="1" x14ac:dyDescent="0.4">
      <c r="A56" s="180" t="s">
        <v>87</v>
      </c>
      <c r="C56" s="186">
        <v>0</v>
      </c>
      <c r="D56" s="186"/>
      <c r="E56" s="186">
        <v>0</v>
      </c>
      <c r="F56" s="186"/>
      <c r="G56" s="186">
        <v>0</v>
      </c>
      <c r="H56" s="186"/>
      <c r="I56" s="186">
        <f t="shared" si="2"/>
        <v>0</v>
      </c>
      <c r="J56" s="186"/>
      <c r="K56" s="186">
        <v>100000</v>
      </c>
      <c r="L56" s="186"/>
      <c r="M56" s="186">
        <v>1958618569</v>
      </c>
      <c r="N56" s="186"/>
      <c r="O56" s="186">
        <v>-1530849848</v>
      </c>
      <c r="P56" s="186"/>
      <c r="Q56" s="186">
        <f t="shared" si="1"/>
        <v>427768721</v>
      </c>
      <c r="S56" s="180"/>
      <c r="U56" s="132"/>
      <c r="V56" s="132"/>
    </row>
    <row r="57" spans="1:23" ht="41.25" customHeight="1" x14ac:dyDescent="0.4">
      <c r="A57" s="180" t="s">
        <v>167</v>
      </c>
      <c r="C57" s="186">
        <v>0</v>
      </c>
      <c r="D57" s="186"/>
      <c r="E57" s="186">
        <v>0</v>
      </c>
      <c r="F57" s="186"/>
      <c r="G57" s="186">
        <v>0</v>
      </c>
      <c r="H57" s="186"/>
      <c r="I57" s="186">
        <f t="shared" si="2"/>
        <v>0</v>
      </c>
      <c r="J57" s="186"/>
      <c r="K57" s="186">
        <v>1000</v>
      </c>
      <c r="L57" s="186"/>
      <c r="M57" s="186">
        <v>119568535</v>
      </c>
      <c r="N57" s="186"/>
      <c r="O57" s="186">
        <v>-104050701</v>
      </c>
      <c r="P57" s="186"/>
      <c r="Q57" s="186">
        <f t="shared" si="1"/>
        <v>15517834</v>
      </c>
      <c r="S57" s="180">
        <f>'درآمد ناشی از اعمال اختیار'!I21</f>
        <v>15940632029</v>
      </c>
      <c r="T57" s="180">
        <f>I61</f>
        <v>448339129597</v>
      </c>
      <c r="U57" s="180">
        <f>T57+S57</f>
        <v>464279761626</v>
      </c>
      <c r="V57" s="180">
        <f>U57-'درآمد سرمایه گذاری در سهام'!G94</f>
        <v>0</v>
      </c>
    </row>
    <row r="58" spans="1:23" ht="41.25" customHeight="1" x14ac:dyDescent="0.4">
      <c r="A58" s="180" t="s">
        <v>163</v>
      </c>
      <c r="C58" s="186">
        <v>0</v>
      </c>
      <c r="D58" s="186"/>
      <c r="E58" s="186">
        <v>0</v>
      </c>
      <c r="F58" s="186"/>
      <c r="G58" s="186">
        <v>0</v>
      </c>
      <c r="H58" s="186"/>
      <c r="I58" s="186">
        <f t="shared" si="2"/>
        <v>0</v>
      </c>
      <c r="J58" s="186"/>
      <c r="K58" s="186">
        <v>562500</v>
      </c>
      <c r="L58" s="186"/>
      <c r="M58" s="186">
        <v>5007134845</v>
      </c>
      <c r="N58" s="186"/>
      <c r="O58" s="186">
        <v>-3613539375</v>
      </c>
      <c r="P58" s="186"/>
      <c r="Q58" s="186">
        <f t="shared" si="1"/>
        <v>1393595470</v>
      </c>
      <c r="S58" s="180">
        <f>'درآمد ناشی از اعمال اختیار'!M21</f>
        <v>20654139580</v>
      </c>
      <c r="T58" s="180">
        <f>Q61</f>
        <v>1218244611653</v>
      </c>
      <c r="U58" s="180">
        <f>T58+S58</f>
        <v>1238898751233</v>
      </c>
      <c r="V58" s="180">
        <f>U58-'درآمد سرمایه گذاری در سهام'!Q94</f>
        <v>0</v>
      </c>
    </row>
    <row r="59" spans="1:23" ht="41.25" customHeight="1" x14ac:dyDescent="0.4">
      <c r="A59" s="180" t="s">
        <v>159</v>
      </c>
      <c r="C59" s="186">
        <v>0</v>
      </c>
      <c r="D59" s="186"/>
      <c r="E59" s="186">
        <v>0</v>
      </c>
      <c r="F59" s="186"/>
      <c r="G59" s="186">
        <v>0</v>
      </c>
      <c r="H59" s="186"/>
      <c r="I59" s="186">
        <f t="shared" si="2"/>
        <v>0</v>
      </c>
      <c r="J59" s="186"/>
      <c r="K59" s="186">
        <v>13387027</v>
      </c>
      <c r="L59" s="186"/>
      <c r="M59" s="186">
        <v>47226779671</v>
      </c>
      <c r="N59" s="186"/>
      <c r="O59" s="186">
        <v>-37530681672</v>
      </c>
      <c r="P59" s="186"/>
      <c r="Q59" s="186">
        <f t="shared" si="1"/>
        <v>9696097999</v>
      </c>
      <c r="S59" s="180"/>
      <c r="U59" s="132"/>
      <c r="V59" s="132"/>
    </row>
    <row r="60" spans="1:23" ht="41.25" customHeight="1" thickBot="1" x14ac:dyDescent="0.45">
      <c r="A60" s="180" t="s">
        <v>88</v>
      </c>
      <c r="C60" s="187">
        <v>0</v>
      </c>
      <c r="D60" s="186"/>
      <c r="E60" s="187">
        <v>0</v>
      </c>
      <c r="F60" s="186"/>
      <c r="G60" s="187">
        <v>0</v>
      </c>
      <c r="H60" s="186"/>
      <c r="I60" s="187">
        <f t="shared" si="2"/>
        <v>0</v>
      </c>
      <c r="J60" s="186"/>
      <c r="K60" s="187">
        <v>1500000</v>
      </c>
      <c r="L60" s="186"/>
      <c r="M60" s="187">
        <v>11078154372</v>
      </c>
      <c r="N60" s="186"/>
      <c r="O60" s="187">
        <v>-8076557318</v>
      </c>
      <c r="P60" s="186"/>
      <c r="Q60" s="187">
        <f t="shared" si="1"/>
        <v>3001597054</v>
      </c>
      <c r="S60" s="180"/>
      <c r="U60" s="132"/>
      <c r="V60" s="132"/>
    </row>
    <row r="61" spans="1:23" ht="41.25" customHeight="1" thickBot="1" x14ac:dyDescent="0.8">
      <c r="A61" s="190"/>
      <c r="C61" s="188">
        <f>SUM(C9:C60)</f>
        <v>171511586</v>
      </c>
      <c r="D61" s="189"/>
      <c r="E61" s="188">
        <f>SUM(E9:E60)</f>
        <v>1401630913757</v>
      </c>
      <c r="F61" s="189"/>
      <c r="G61" s="188">
        <f>SUM(G9:G60)</f>
        <v>-953291784160</v>
      </c>
      <c r="H61" s="189"/>
      <c r="I61" s="188">
        <f>SUM(I9:I60)</f>
        <v>448339129597</v>
      </c>
      <c r="J61" s="189"/>
      <c r="K61" s="188">
        <f>SUM(K9:K60)</f>
        <v>2018913021</v>
      </c>
      <c r="L61" s="189"/>
      <c r="M61" s="188">
        <f>SUM(M9:M60)</f>
        <v>3762342002739</v>
      </c>
      <c r="N61" s="189"/>
      <c r="O61" s="188">
        <f>SUM(O9:O60)</f>
        <v>-2544097391086</v>
      </c>
      <c r="P61" s="189"/>
      <c r="Q61" s="188">
        <f>SUM(Q9:Q60)</f>
        <v>1218244611653</v>
      </c>
      <c r="S61" s="132">
        <v>1219268229981</v>
      </c>
      <c r="T61" s="132">
        <v>455813654391</v>
      </c>
      <c r="U61" s="132"/>
      <c r="V61" s="132"/>
    </row>
    <row r="62" spans="1:23" ht="25.5" customHeight="1" thickTop="1" x14ac:dyDescent="0.4">
      <c r="S62" s="132">
        <v>-1023618328</v>
      </c>
      <c r="T62" s="132">
        <v>-7474524794</v>
      </c>
      <c r="U62" s="132"/>
      <c r="V62" s="132"/>
    </row>
    <row r="63" spans="1:23" ht="50.25" customHeight="1" x14ac:dyDescent="0.4">
      <c r="A63" s="251" t="s">
        <v>171</v>
      </c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S63" s="132">
        <f>S61+S62</f>
        <v>1218244611653</v>
      </c>
      <c r="T63" s="132">
        <f>T61+T62</f>
        <v>448339129597</v>
      </c>
      <c r="U63" s="132"/>
      <c r="V63" s="132"/>
      <c r="W63" s="72">
        <f t="shared" ref="W63:W64" si="3">V63-M63</f>
        <v>0</v>
      </c>
    </row>
    <row r="64" spans="1:23" ht="39.75" customHeight="1" x14ac:dyDescent="0.4">
      <c r="A64" s="182"/>
      <c r="B64" s="182"/>
      <c r="C64" s="252" t="str">
        <f>C6</f>
        <v>(مبالغ به ریال)</v>
      </c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  <c r="P64" s="252"/>
      <c r="Q64" s="252"/>
      <c r="S64" s="132">
        <f>S63-Q61</f>
        <v>0</v>
      </c>
      <c r="T64" s="132">
        <f>T63-I61</f>
        <v>0</v>
      </c>
      <c r="U64" s="132"/>
      <c r="W64" s="72">
        <f t="shared" si="3"/>
        <v>0</v>
      </c>
    </row>
    <row r="65" spans="1:20" ht="39.75" customHeight="1" thickBot="1" x14ac:dyDescent="0.9">
      <c r="A65" s="253" t="s">
        <v>41</v>
      </c>
      <c r="B65" s="183"/>
      <c r="C65" s="254" t="str">
        <f>C7</f>
        <v>طی مهر ماه</v>
      </c>
      <c r="D65" s="254"/>
      <c r="E65" s="254"/>
      <c r="F65" s="254"/>
      <c r="G65" s="254"/>
      <c r="H65" s="254"/>
      <c r="I65" s="254"/>
      <c r="J65" s="184"/>
      <c r="K65" s="254" t="str">
        <f>K7</f>
        <v>از ابتدای سال مالی تا پایان مهر ماه</v>
      </c>
      <c r="L65" s="254"/>
      <c r="M65" s="254"/>
      <c r="N65" s="254"/>
      <c r="O65" s="254"/>
      <c r="P65" s="254"/>
      <c r="Q65" s="254"/>
    </row>
    <row r="66" spans="1:20" ht="39.75" customHeight="1" thickBot="1" x14ac:dyDescent="0.9">
      <c r="A66" s="254"/>
      <c r="B66" s="183"/>
      <c r="C66" s="185" t="s">
        <v>5</v>
      </c>
      <c r="D66" s="184"/>
      <c r="E66" s="185" t="s">
        <v>70</v>
      </c>
      <c r="F66" s="184"/>
      <c r="G66" s="185" t="s">
        <v>71</v>
      </c>
      <c r="H66" s="184"/>
      <c r="I66" s="185" t="s">
        <v>72</v>
      </c>
      <c r="J66" s="184"/>
      <c r="K66" s="185" t="s">
        <v>5</v>
      </c>
      <c r="L66" s="184"/>
      <c r="M66" s="185" t="s">
        <v>70</v>
      </c>
      <c r="N66" s="184"/>
      <c r="O66" s="185" t="s">
        <v>71</v>
      </c>
      <c r="P66" s="184"/>
      <c r="Q66" s="185" t="s">
        <v>72</v>
      </c>
      <c r="S66" s="72">
        <f>Q70-'درآمد سرمایه گذاری در اوراق به'!Q13</f>
        <v>0</v>
      </c>
    </row>
    <row r="67" spans="1:20" ht="39.75" customHeight="1" x14ac:dyDescent="0.4">
      <c r="A67" s="180" t="s">
        <v>53</v>
      </c>
      <c r="C67" s="186">
        <v>0</v>
      </c>
      <c r="D67" s="186"/>
      <c r="E67" s="186">
        <v>0</v>
      </c>
      <c r="F67" s="186"/>
      <c r="G67" s="186">
        <v>0</v>
      </c>
      <c r="H67" s="186"/>
      <c r="I67" s="186">
        <f>E67+G67</f>
        <v>0</v>
      </c>
      <c r="J67" s="186"/>
      <c r="K67" s="186">
        <v>110000</v>
      </c>
      <c r="L67" s="186"/>
      <c r="M67" s="186">
        <v>109940187500</v>
      </c>
      <c r="N67" s="186"/>
      <c r="O67" s="186">
        <v>-109880375000</v>
      </c>
      <c r="P67" s="186"/>
      <c r="Q67" s="186">
        <f>M67+O67</f>
        <v>59812500</v>
      </c>
      <c r="S67" s="72">
        <f>I70-'درآمد سرمایه گذاری در اوراق به'!G13</f>
        <v>0</v>
      </c>
    </row>
    <row r="68" spans="1:20" ht="39.75" customHeight="1" x14ac:dyDescent="0.4">
      <c r="A68" s="180" t="s">
        <v>54</v>
      </c>
      <c r="C68" s="186">
        <v>451000</v>
      </c>
      <c r="D68" s="186"/>
      <c r="E68" s="186">
        <v>450777268750</v>
      </c>
      <c r="F68" s="186"/>
      <c r="G68" s="186">
        <v>-451016032554</v>
      </c>
      <c r="H68" s="186"/>
      <c r="I68" s="186">
        <f>E68+G68</f>
        <v>-238763804</v>
      </c>
      <c r="J68" s="186"/>
      <c r="K68" s="186">
        <v>694600</v>
      </c>
      <c r="L68" s="186"/>
      <c r="M68" s="186">
        <v>694252311250</v>
      </c>
      <c r="N68" s="186"/>
      <c r="O68" s="186">
        <v>-694615000000</v>
      </c>
      <c r="P68" s="186"/>
      <c r="Q68" s="186">
        <f>M68+O68</f>
        <v>-362688750</v>
      </c>
    </row>
    <row r="69" spans="1:20" ht="39.75" customHeight="1" thickBot="1" x14ac:dyDescent="0.45">
      <c r="A69" s="180" t="s">
        <v>55</v>
      </c>
      <c r="C69" s="187">
        <v>0</v>
      </c>
      <c r="D69" s="186"/>
      <c r="E69" s="187">
        <v>0</v>
      </c>
      <c r="F69" s="186"/>
      <c r="G69" s="187">
        <v>0</v>
      </c>
      <c r="H69" s="186"/>
      <c r="I69" s="187">
        <f>E69+G69</f>
        <v>0</v>
      </c>
      <c r="J69" s="186"/>
      <c r="K69" s="187">
        <v>757400</v>
      </c>
      <c r="L69" s="186"/>
      <c r="M69" s="187">
        <v>757009313752</v>
      </c>
      <c r="N69" s="186"/>
      <c r="O69" s="187">
        <v>-757401530000</v>
      </c>
      <c r="P69" s="186"/>
      <c r="Q69" s="187">
        <f>M69+O69</f>
        <v>-392216248</v>
      </c>
    </row>
    <row r="70" spans="1:20" ht="39.75" customHeight="1" thickBot="1" x14ac:dyDescent="1.05">
      <c r="A70" s="191"/>
      <c r="B70" s="192"/>
      <c r="C70" s="188">
        <f>SUM(C67:C69)</f>
        <v>451000</v>
      </c>
      <c r="D70" s="189"/>
      <c r="E70" s="188">
        <f>SUM(E67:E69)</f>
        <v>450777268750</v>
      </c>
      <c r="F70" s="189"/>
      <c r="G70" s="188">
        <f>SUM(G67:G69)</f>
        <v>-451016032554</v>
      </c>
      <c r="H70" s="189"/>
      <c r="I70" s="188">
        <f>SUM(I67:I69)</f>
        <v>-238763804</v>
      </c>
      <c r="J70" s="189"/>
      <c r="K70" s="188">
        <f>SUM(K67:K69)</f>
        <v>1562000</v>
      </c>
      <c r="L70" s="189"/>
      <c r="M70" s="188">
        <f>SUM(M67:M69)</f>
        <v>1561201812502</v>
      </c>
      <c r="N70" s="189"/>
      <c r="O70" s="188">
        <f>SUM(O67:O69)</f>
        <v>-1561896905000</v>
      </c>
      <c r="P70" s="189"/>
      <c r="Q70" s="188">
        <f>SUM(Q67:Q69)</f>
        <v>-695092498</v>
      </c>
      <c r="S70" s="186">
        <v>-695092498</v>
      </c>
      <c r="T70" s="186">
        <v>-238763804</v>
      </c>
    </row>
    <row r="71" spans="1:20" ht="37.5" thickTop="1" x14ac:dyDescent="0.4">
      <c r="S71" s="186">
        <f>S70-Q70</f>
        <v>0</v>
      </c>
      <c r="T71" s="186">
        <f>T70-I70</f>
        <v>0</v>
      </c>
    </row>
    <row r="72" spans="1:20" ht="36.75" x14ac:dyDescent="0.4">
      <c r="C72" s="186"/>
      <c r="D72" s="186"/>
      <c r="E72" s="186"/>
      <c r="F72" s="186"/>
      <c r="G72" s="186" t="s">
        <v>111</v>
      </c>
      <c r="H72" s="186"/>
      <c r="J72" s="186"/>
      <c r="K72" s="186"/>
      <c r="L72" s="186"/>
      <c r="M72" s="186"/>
      <c r="N72" s="186"/>
      <c r="O72" s="186"/>
      <c r="P72" s="186"/>
      <c r="Q72" s="186"/>
      <c r="S72" s="132"/>
      <c r="T72" s="132"/>
    </row>
    <row r="73" spans="1:20" ht="36.75" x14ac:dyDescent="0.4">
      <c r="C73" s="186"/>
      <c r="D73" s="186"/>
      <c r="E73" s="186"/>
      <c r="F73" s="186"/>
      <c r="G73" s="186"/>
      <c r="H73" s="186"/>
      <c r="J73" s="186"/>
      <c r="K73" s="186"/>
      <c r="L73" s="186"/>
      <c r="M73" s="186"/>
      <c r="N73" s="186"/>
      <c r="O73" s="186"/>
      <c r="P73" s="186"/>
      <c r="Q73" s="186"/>
      <c r="S73" s="132"/>
      <c r="T73" s="132"/>
    </row>
    <row r="74" spans="1:20" ht="36.75" x14ac:dyDescent="0.4"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  <c r="O74" s="186"/>
      <c r="P74" s="186"/>
      <c r="Q74" s="186"/>
    </row>
    <row r="75" spans="1:20" ht="42.75" x14ac:dyDescent="1"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S75" s="149"/>
    </row>
    <row r="76" spans="1:20" ht="42.75" x14ac:dyDescent="1">
      <c r="S76" s="149"/>
    </row>
    <row r="77" spans="1:20" ht="42.75" x14ac:dyDescent="1">
      <c r="S77" s="149"/>
    </row>
    <row r="78" spans="1:20" ht="42.75" x14ac:dyDescent="1">
      <c r="S78" s="149"/>
    </row>
    <row r="79" spans="1:20" ht="42.75" x14ac:dyDescent="1">
      <c r="S79" s="149"/>
    </row>
  </sheetData>
  <sortState xmlns:xlrd2="http://schemas.microsoft.com/office/spreadsheetml/2017/richdata2" ref="A67:Q69">
    <sortCondition descending="1" ref="Q67:Q69"/>
  </sortState>
  <mergeCells count="13">
    <mergeCell ref="A1:Q1"/>
    <mergeCell ref="A2:Q2"/>
    <mergeCell ref="A3:Q3"/>
    <mergeCell ref="A5:Q5"/>
    <mergeCell ref="A7:A8"/>
    <mergeCell ref="C7:I7"/>
    <mergeCell ref="K7:Q7"/>
    <mergeCell ref="C6:Q6"/>
    <mergeCell ref="A63:Q63"/>
    <mergeCell ref="C64:Q64"/>
    <mergeCell ref="A65:A66"/>
    <mergeCell ref="C65:I65"/>
    <mergeCell ref="K65:Q65"/>
  </mergeCells>
  <conditionalFormatting sqref="A9:A60">
    <cfRule type="duplicateValues" dxfId="4" priority="325"/>
  </conditionalFormatting>
  <conditionalFormatting sqref="A67:A70">
    <cfRule type="duplicateValues" dxfId="3" priority="4"/>
  </conditionalFormatting>
  <conditionalFormatting sqref="S9:S60">
    <cfRule type="duplicateValues" dxfId="2" priority="3"/>
  </conditionalFormatting>
  <conditionalFormatting sqref="T57:V57">
    <cfRule type="duplicateValues" dxfId="1" priority="2"/>
  </conditionalFormatting>
  <conditionalFormatting sqref="T58:V58">
    <cfRule type="duplicateValues" dxfId="0" priority="1"/>
  </conditionalFormatting>
  <pageMargins left="0.39370078740157483" right="0.39370078740157483" top="0.39370078740157483" bottom="0.39370078740157483" header="0" footer="0"/>
  <pageSetup paperSize="9" scale="24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641C-F7E9-4A11-8B2F-ED78D8273AEB}">
  <dimension ref="A1:M25"/>
  <sheetViews>
    <sheetView rightToLeft="1" view="pageBreakPreview" zoomScale="57" zoomScaleNormal="100" zoomScaleSheetLayoutView="57" workbookViewId="0">
      <selection activeCell="A23" sqref="A23:XFD24"/>
    </sheetView>
  </sheetViews>
  <sheetFormatPr defaultRowHeight="15.75" x14ac:dyDescent="0.4"/>
  <cols>
    <col min="1" max="1" width="57.7109375" style="72" bestFit="1" customWidth="1"/>
    <col min="2" max="2" width="1.42578125" style="72" customWidth="1"/>
    <col min="3" max="3" width="21.28515625" style="72" bestFit="1" customWidth="1"/>
    <col min="4" max="4" width="1.42578125" style="72" customWidth="1"/>
    <col min="5" max="5" width="21.28515625" style="72" customWidth="1"/>
    <col min="6" max="6" width="1.42578125" style="72" customWidth="1"/>
    <col min="7" max="7" width="20.140625" style="72" bestFit="1" customWidth="1"/>
    <col min="8" max="8" width="1.42578125" style="72" customWidth="1"/>
    <col min="9" max="9" width="24.140625" style="72" bestFit="1" customWidth="1"/>
    <col min="10" max="10" width="1.42578125" style="72" customWidth="1"/>
    <col min="11" max="11" width="21" style="72" customWidth="1"/>
    <col min="12" max="12" width="1.42578125" style="72" customWidth="1"/>
    <col min="13" max="13" width="28" style="72" customWidth="1"/>
    <col min="14" max="14" width="1.42578125" style="72" customWidth="1"/>
    <col min="15" max="15" width="14" style="72" bestFit="1" customWidth="1"/>
    <col min="16" max="16384" width="9.140625" style="72"/>
  </cols>
  <sheetData>
    <row r="1" spans="1:13" ht="42" customHeight="1" x14ac:dyDescent="0.4">
      <c r="A1" s="203" t="str">
        <f>سهام!A1</f>
        <v>صندوق سرمایه‌گذاری حفظ ارزش دماوند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42" customHeight="1" x14ac:dyDescent="0.4">
      <c r="A2" s="203" t="str">
        <f>درآمد!A2</f>
        <v>صورت وضعیت درآمدها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3" ht="42" customHeight="1" x14ac:dyDescent="0.4">
      <c r="A3" s="203" t="str">
        <f>درآمد!A3</f>
        <v>دوره یک ماهه منتهی به 30 مهر 1405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</row>
    <row r="4" spans="1:13" ht="42" customHeight="1" x14ac:dyDescent="0.4"/>
    <row r="5" spans="1:13" ht="42" customHeight="1" x14ac:dyDescent="0.4">
      <c r="A5" s="221" t="s">
        <v>172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13" ht="42" customHeight="1" x14ac:dyDescent="0.4">
      <c r="C6" s="256" t="s">
        <v>128</v>
      </c>
      <c r="D6" s="256"/>
      <c r="E6" s="256"/>
      <c r="F6" s="256"/>
      <c r="G6" s="256"/>
      <c r="H6" s="256"/>
      <c r="I6" s="256"/>
      <c r="J6" s="256"/>
      <c r="K6" s="256"/>
      <c r="L6" s="256"/>
      <c r="M6" s="256"/>
    </row>
    <row r="7" spans="1:13" ht="42" customHeight="1" thickBot="1" x14ac:dyDescent="0.8">
      <c r="A7" s="73"/>
      <c r="B7" s="73"/>
      <c r="C7" s="204" t="str">
        <f>'درآمد سرمایه گذاری در سهام'!C7</f>
        <v>طی مهر ماه</v>
      </c>
      <c r="D7" s="204"/>
      <c r="E7" s="204"/>
      <c r="F7" s="204"/>
      <c r="G7" s="204"/>
      <c r="H7" s="204"/>
      <c r="I7" s="204"/>
      <c r="J7" s="139"/>
      <c r="K7" s="204" t="str">
        <f>'درآمد سرمایه گذاری در سهام'!M7</f>
        <v>از ابتدای سال مالی تا پایان مهر ماه</v>
      </c>
      <c r="L7" s="204"/>
      <c r="M7" s="204"/>
    </row>
    <row r="8" spans="1:13" ht="42" customHeight="1" thickBot="1" x14ac:dyDescent="0.8">
      <c r="A8" s="36" t="s">
        <v>173</v>
      </c>
      <c r="B8" s="73"/>
      <c r="C8" s="44" t="s">
        <v>5</v>
      </c>
      <c r="D8" s="73"/>
      <c r="E8" s="44" t="s">
        <v>24</v>
      </c>
      <c r="F8" s="73"/>
      <c r="G8" s="44" t="s">
        <v>174</v>
      </c>
      <c r="H8" s="73"/>
      <c r="I8" s="44" t="s">
        <v>168</v>
      </c>
      <c r="J8" s="73"/>
      <c r="K8" s="44" t="s">
        <v>174</v>
      </c>
      <c r="L8" s="101"/>
      <c r="M8" s="44" t="s">
        <v>168</v>
      </c>
    </row>
    <row r="9" spans="1:13" ht="40.5" customHeight="1" x14ac:dyDescent="0.4">
      <c r="A9" s="131" t="s">
        <v>225</v>
      </c>
      <c r="C9" s="132">
        <v>41239000</v>
      </c>
      <c r="D9" s="132"/>
      <c r="E9" s="132">
        <v>4000</v>
      </c>
      <c r="F9" s="132"/>
      <c r="G9" s="132">
        <v>-11542746</v>
      </c>
      <c r="H9" s="132"/>
      <c r="I9" s="132">
        <v>5407773541</v>
      </c>
      <c r="J9" s="132"/>
      <c r="K9" s="132">
        <v>-11542746</v>
      </c>
      <c r="L9" s="132"/>
      <c r="M9" s="132">
        <v>5407773541</v>
      </c>
    </row>
    <row r="10" spans="1:13" ht="40.5" customHeight="1" x14ac:dyDescent="0.4">
      <c r="A10" s="131" t="s">
        <v>219</v>
      </c>
      <c r="C10" s="132">
        <v>79000000</v>
      </c>
      <c r="D10" s="132"/>
      <c r="E10" s="132">
        <v>700</v>
      </c>
      <c r="F10" s="132"/>
      <c r="G10" s="132">
        <v>0</v>
      </c>
      <c r="H10" s="132"/>
      <c r="I10" s="132">
        <v>-23</v>
      </c>
      <c r="J10" s="132"/>
      <c r="K10" s="132">
        <v>-4485734</v>
      </c>
      <c r="L10" s="132"/>
      <c r="M10" s="132">
        <v>3694668844</v>
      </c>
    </row>
    <row r="11" spans="1:13" ht="40.5" customHeight="1" x14ac:dyDescent="0.4">
      <c r="A11" s="131" t="s">
        <v>226</v>
      </c>
      <c r="C11" s="132">
        <v>2278000</v>
      </c>
      <c r="D11" s="132"/>
      <c r="E11" s="132">
        <v>50000</v>
      </c>
      <c r="F11" s="132">
        <v>10214644</v>
      </c>
      <c r="G11" s="132">
        <v>-10214644</v>
      </c>
      <c r="H11" s="132"/>
      <c r="I11" s="132">
        <v>3592832180</v>
      </c>
      <c r="J11" s="132"/>
      <c r="K11" s="132">
        <v>-10214644</v>
      </c>
      <c r="L11" s="132"/>
      <c r="M11" s="132">
        <v>3592832180</v>
      </c>
    </row>
    <row r="12" spans="1:13" ht="40.5" customHeight="1" x14ac:dyDescent="0.4">
      <c r="A12" s="131" t="s">
        <v>222</v>
      </c>
      <c r="C12" s="132">
        <v>95000000</v>
      </c>
      <c r="D12" s="132"/>
      <c r="E12" s="132">
        <v>1600</v>
      </c>
      <c r="F12" s="132"/>
      <c r="G12" s="132">
        <v>0</v>
      </c>
      <c r="H12" s="132"/>
      <c r="I12" s="132">
        <v>3468905450</v>
      </c>
      <c r="J12" s="132"/>
      <c r="K12" s="132">
        <v>-11621486</v>
      </c>
      <c r="L12" s="132"/>
      <c r="M12" s="132">
        <v>3375296725</v>
      </c>
    </row>
    <row r="13" spans="1:13" ht="40.5" customHeight="1" x14ac:dyDescent="0.4">
      <c r="A13" s="131" t="s">
        <v>227</v>
      </c>
      <c r="C13" s="132">
        <v>49000000</v>
      </c>
      <c r="D13" s="132"/>
      <c r="E13" s="132">
        <v>3750</v>
      </c>
      <c r="F13" s="132"/>
      <c r="G13" s="132">
        <v>0</v>
      </c>
      <c r="H13" s="132"/>
      <c r="I13" s="132">
        <v>1948698483</v>
      </c>
      <c r="J13" s="132"/>
      <c r="K13" s="132">
        <v>0</v>
      </c>
      <c r="L13" s="132"/>
      <c r="M13" s="132">
        <v>1948698483</v>
      </c>
    </row>
    <row r="14" spans="1:13" ht="40.5" customHeight="1" x14ac:dyDescent="0.4">
      <c r="A14" s="131" t="s">
        <v>224</v>
      </c>
      <c r="C14" s="132">
        <v>52000000</v>
      </c>
      <c r="D14" s="132"/>
      <c r="E14" s="132">
        <v>1500</v>
      </c>
      <c r="F14" s="132"/>
      <c r="G14" s="132">
        <v>-2728335</v>
      </c>
      <c r="H14" s="132"/>
      <c r="I14" s="132">
        <v>1204321194</v>
      </c>
      <c r="J14" s="132"/>
      <c r="K14" s="132">
        <v>-2728335</v>
      </c>
      <c r="L14" s="132"/>
      <c r="M14" s="132">
        <v>1204321194</v>
      </c>
    </row>
    <row r="15" spans="1:13" ht="40.5" customHeight="1" x14ac:dyDescent="0.4">
      <c r="A15" s="131" t="s">
        <v>220</v>
      </c>
      <c r="C15" s="132">
        <v>101000000</v>
      </c>
      <c r="D15" s="132"/>
      <c r="E15" s="132">
        <v>650</v>
      </c>
      <c r="F15" s="132"/>
      <c r="G15" s="132">
        <v>0</v>
      </c>
      <c r="H15" s="132"/>
      <c r="I15" s="132">
        <v>184574959</v>
      </c>
      <c r="J15" s="132"/>
      <c r="K15" s="132">
        <v>-1622129</v>
      </c>
      <c r="L15" s="132"/>
      <c r="M15" s="132">
        <v>1154155723</v>
      </c>
    </row>
    <row r="16" spans="1:13" ht="40.5" customHeight="1" x14ac:dyDescent="0.4">
      <c r="A16" s="131" t="s">
        <v>228</v>
      </c>
      <c r="C16" s="132">
        <v>36117000</v>
      </c>
      <c r="D16" s="132"/>
      <c r="E16" s="132">
        <v>900</v>
      </c>
      <c r="F16" s="132"/>
      <c r="G16" s="132">
        <v>0</v>
      </c>
      <c r="H16" s="132"/>
      <c r="I16" s="132">
        <v>1123741874</v>
      </c>
      <c r="J16" s="132"/>
      <c r="K16" s="132">
        <v>0</v>
      </c>
      <c r="L16" s="132"/>
      <c r="M16" s="132">
        <v>1123741874</v>
      </c>
    </row>
    <row r="17" spans="1:13" ht="40.5" customHeight="1" x14ac:dyDescent="0.4">
      <c r="A17" s="131" t="s">
        <v>223</v>
      </c>
      <c r="C17" s="132">
        <v>27405000</v>
      </c>
      <c r="D17" s="132"/>
      <c r="E17" s="132">
        <v>3250</v>
      </c>
      <c r="F17" s="132"/>
      <c r="G17" s="132">
        <v>0</v>
      </c>
      <c r="H17" s="132"/>
      <c r="I17" s="132">
        <v>950263262</v>
      </c>
      <c r="J17" s="132"/>
      <c r="K17" s="132">
        <v>-6481667</v>
      </c>
      <c r="L17" s="132"/>
      <c r="M17" s="132">
        <v>950263262</v>
      </c>
    </row>
    <row r="18" spans="1:13" ht="40.5" customHeight="1" x14ac:dyDescent="0.4">
      <c r="A18" s="131" t="s">
        <v>221</v>
      </c>
      <c r="C18" s="132">
        <v>36603000</v>
      </c>
      <c r="D18" s="132"/>
      <c r="E18" s="132">
        <v>750</v>
      </c>
      <c r="F18" s="132"/>
      <c r="G18" s="132">
        <v>0</v>
      </c>
      <c r="H18" s="132"/>
      <c r="I18" s="132">
        <v>5</v>
      </c>
      <c r="J18" s="132"/>
      <c r="K18" s="132">
        <v>-1622396</v>
      </c>
      <c r="L18" s="132"/>
      <c r="M18" s="132">
        <v>121997135</v>
      </c>
    </row>
    <row r="19" spans="1:13" ht="40.5" customHeight="1" x14ac:dyDescent="0.4">
      <c r="A19" s="131" t="s">
        <v>229</v>
      </c>
      <c r="C19" s="132">
        <v>3000000</v>
      </c>
      <c r="D19" s="132"/>
      <c r="E19" s="132">
        <v>1700</v>
      </c>
      <c r="F19" s="132"/>
      <c r="G19" s="132">
        <v>0</v>
      </c>
      <c r="H19" s="132"/>
      <c r="I19" s="132">
        <v>0</v>
      </c>
      <c r="J19" s="132"/>
      <c r="K19" s="132">
        <v>0</v>
      </c>
      <c r="L19" s="132"/>
      <c r="M19" s="132">
        <v>20869515</v>
      </c>
    </row>
    <row r="20" spans="1:13" ht="40.5" customHeight="1" thickBot="1" x14ac:dyDescent="0.45">
      <c r="A20" s="131" t="s">
        <v>230</v>
      </c>
      <c r="C20" s="132">
        <v>33000000</v>
      </c>
      <c r="D20" s="132"/>
      <c r="E20" s="132">
        <v>3500</v>
      </c>
      <c r="F20" s="132"/>
      <c r="G20" s="132">
        <v>0</v>
      </c>
      <c r="H20" s="132"/>
      <c r="I20" s="132">
        <v>-1940478896</v>
      </c>
      <c r="J20" s="132"/>
      <c r="K20" s="132">
        <v>0</v>
      </c>
      <c r="L20" s="132"/>
      <c r="M20" s="132">
        <v>-1940478896</v>
      </c>
    </row>
    <row r="21" spans="1:13" ht="42" customHeight="1" thickBot="1" x14ac:dyDescent="0.45">
      <c r="G21" s="140">
        <f>SUM(G9:G20)</f>
        <v>-24485725</v>
      </c>
      <c r="H21" s="66"/>
      <c r="I21" s="140">
        <f>SUM(I9:I20)</f>
        <v>15940632029</v>
      </c>
      <c r="J21" s="66"/>
      <c r="K21" s="140">
        <f>SUM(K9:K20)</f>
        <v>-50319137</v>
      </c>
      <c r="L21" s="66"/>
      <c r="M21" s="140">
        <f>SUM(M9:M20)</f>
        <v>20654139580</v>
      </c>
    </row>
    <row r="22" spans="1:13" ht="16.5" thickTop="1" x14ac:dyDescent="0.4"/>
    <row r="23" spans="1:13" ht="27.75" hidden="1" x14ac:dyDescent="0.4">
      <c r="G23" s="132"/>
      <c r="H23" s="132"/>
      <c r="I23" s="132">
        <v>15940632029</v>
      </c>
      <c r="J23" s="132"/>
      <c r="K23" s="132"/>
      <c r="L23" s="132"/>
      <c r="M23" s="132">
        <v>20654139580</v>
      </c>
    </row>
    <row r="24" spans="1:13" ht="27.75" hidden="1" x14ac:dyDescent="0.4">
      <c r="G24" s="132"/>
      <c r="H24" s="132"/>
      <c r="I24" s="132">
        <f>I23-I21</f>
        <v>0</v>
      </c>
      <c r="J24" s="132"/>
      <c r="K24" s="132"/>
      <c r="L24" s="132"/>
      <c r="M24" s="132">
        <f>M23-M21</f>
        <v>0</v>
      </c>
    </row>
    <row r="25" spans="1:13" ht="27.75" x14ac:dyDescent="0.4">
      <c r="G25" s="132"/>
      <c r="H25" s="132"/>
      <c r="I25" s="132"/>
      <c r="J25" s="132"/>
      <c r="K25" s="132"/>
      <c r="L25" s="132"/>
      <c r="M25" s="132"/>
    </row>
  </sheetData>
  <mergeCells count="7">
    <mergeCell ref="C7:I7"/>
    <mergeCell ref="K7:M7"/>
    <mergeCell ref="A1:M1"/>
    <mergeCell ref="A2:M2"/>
    <mergeCell ref="A3:M3"/>
    <mergeCell ref="A5:M5"/>
    <mergeCell ref="C6:M6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صورت وضعیت پرتفوی</vt:lpstr>
      <vt:lpstr>سهام</vt:lpstr>
      <vt:lpstr>اوراق مشتقه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سود ترجیحی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ناشی از اعمال اختیار</vt:lpstr>
      <vt:lpstr>اوراق!Print_Area</vt:lpstr>
      <vt:lpstr>'اوراق مشتقه'!Print_Area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اعمال اختیار'!Print_Area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ترجیحی'!Print_Area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Mohammad Nikomaram</dc:creator>
  <dc:description/>
  <cp:lastModifiedBy>Hamidreza Mousazadeh</cp:lastModifiedBy>
  <cp:lastPrinted>2026-10-28T07:13:09Z</cp:lastPrinted>
  <dcterms:created xsi:type="dcterms:W3CDTF">2025-11-25T05:01:31Z</dcterms:created>
  <dcterms:modified xsi:type="dcterms:W3CDTF">2026-10-28T12:54:31Z</dcterms:modified>
</cp:coreProperties>
</file>